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 tiedostot\VM\KAO\Kuntatalous\Kunnan pp vos\Laskelmat\2024\Julkaisu\"/>
    </mc:Choice>
  </mc:AlternateContent>
  <bookViews>
    <workbookView xWindow="-105" yWindow="-105" windowWidth="28905" windowHeight="11955" tabRatio="904"/>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s>
  <definedNames>
    <definedName name="_xlnm.Print_Area" localSheetId="2">'Lask. kustannukset IKÄRAKENNE'!$A:$N</definedName>
    <definedName name="_xlnm.Print_Area" localSheetId="3">'Lask. kustannukset MUUT'!$A:$AD</definedName>
    <definedName name="_xlnm.Print_Area" localSheetId="4">Lisäosat!$A:$U</definedName>
    <definedName name="_xlnm.Print_Area" localSheetId="5">'Muut lis_väh'!$A:$M</definedName>
    <definedName name="_xlnm.Print_Area" localSheetId="1">Yhteenveto!$A:$S</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lis_väh'!$3:$4</definedName>
    <definedName name="_xlnm.Print_Titles" localSheetId="1">Yhteenveto!$6:$7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2" l="1"/>
  <c r="M6" i="11" l="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5" i="11"/>
  <c r="L4" i="11"/>
  <c r="K4" i="11"/>
  <c r="M4" i="11" l="1"/>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13"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H8" i="8" l="1"/>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7" i="8"/>
  <c r="Q7" i="7" l="1"/>
  <c r="R301" i="7" l="1"/>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O7" i="7"/>
  <c r="F9" i="7" l="1"/>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5" i="7"/>
  <c r="I185" i="7" s="1"/>
  <c r="L185"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299" i="7"/>
  <c r="I299" i="7" s="1"/>
  <c r="L299" i="7" s="1"/>
  <c r="F300" i="7"/>
  <c r="I300" i="7" s="1"/>
  <c r="L300" i="7" s="1"/>
  <c r="F8" i="7"/>
  <c r="I8" i="7" s="1"/>
  <c r="AB13" i="9"/>
  <c r="M8" i="10"/>
  <c r="L8" i="7" l="1"/>
  <c r="N8" i="7" s="1"/>
  <c r="R8" i="7" s="1"/>
  <c r="P8" i="7" l="1"/>
  <c r="G12" i="12"/>
  <c r="H12" i="12" s="1"/>
  <c r="E12" i="12"/>
  <c r="G6" i="14" l="1"/>
  <c r="J7" i="7" l="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E13" i="12" l="1"/>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H304" i="12" s="1"/>
  <c r="K304" i="12" s="1"/>
  <c r="L304" i="12" s="1"/>
  <c r="G13" i="12"/>
  <c r="H13" i="12" s="1"/>
  <c r="K13" i="12" s="1"/>
  <c r="L13" i="12" s="1"/>
  <c r="G14" i="12"/>
  <c r="H14" i="12" s="1"/>
  <c r="K14" i="12" s="1"/>
  <c r="L14" i="12" s="1"/>
  <c r="G15" i="12"/>
  <c r="H15" i="12" s="1"/>
  <c r="K15" i="12" s="1"/>
  <c r="L15" i="12" s="1"/>
  <c r="G16" i="12"/>
  <c r="H16" i="12" s="1"/>
  <c r="K16" i="12" s="1"/>
  <c r="L16" i="12" s="1"/>
  <c r="G17" i="12"/>
  <c r="H17" i="12" s="1"/>
  <c r="K17" i="12" s="1"/>
  <c r="L17" i="12" s="1"/>
  <c r="G18" i="12"/>
  <c r="H18" i="12" s="1"/>
  <c r="K18" i="12" s="1"/>
  <c r="L18" i="12" s="1"/>
  <c r="G19" i="12"/>
  <c r="H19" i="12" s="1"/>
  <c r="K19" i="12" s="1"/>
  <c r="L19" i="12" s="1"/>
  <c r="G20" i="12"/>
  <c r="H20" i="12" s="1"/>
  <c r="K20" i="12" s="1"/>
  <c r="L20" i="12" s="1"/>
  <c r="G21" i="12"/>
  <c r="H21" i="12" s="1"/>
  <c r="K21" i="12" s="1"/>
  <c r="L21" i="12" s="1"/>
  <c r="G22" i="12"/>
  <c r="H22" i="12" s="1"/>
  <c r="K22" i="12" s="1"/>
  <c r="L22" i="12" s="1"/>
  <c r="G23" i="12"/>
  <c r="H23" i="12" s="1"/>
  <c r="K23" i="12" s="1"/>
  <c r="L23" i="12" s="1"/>
  <c r="G24" i="12"/>
  <c r="H24" i="12" s="1"/>
  <c r="K24" i="12" s="1"/>
  <c r="L24" i="12" s="1"/>
  <c r="G25" i="12"/>
  <c r="H25" i="12" s="1"/>
  <c r="K25" i="12" s="1"/>
  <c r="L25" i="12" s="1"/>
  <c r="G26" i="12"/>
  <c r="H26" i="12" s="1"/>
  <c r="K26" i="12" s="1"/>
  <c r="L26" i="12" s="1"/>
  <c r="G27" i="12"/>
  <c r="H27" i="12" s="1"/>
  <c r="K27" i="12" s="1"/>
  <c r="L27" i="12" s="1"/>
  <c r="G28" i="12"/>
  <c r="H28" i="12" s="1"/>
  <c r="K28" i="12" s="1"/>
  <c r="L28" i="12" s="1"/>
  <c r="G29" i="12"/>
  <c r="H29" i="12" s="1"/>
  <c r="K29" i="12" s="1"/>
  <c r="L29" i="12" s="1"/>
  <c r="G30" i="12"/>
  <c r="H30" i="12" s="1"/>
  <c r="K30" i="12" s="1"/>
  <c r="L30" i="12" s="1"/>
  <c r="G31" i="12"/>
  <c r="H31" i="12" s="1"/>
  <c r="K31" i="12" s="1"/>
  <c r="L31" i="12" s="1"/>
  <c r="G32" i="12"/>
  <c r="H32" i="12" s="1"/>
  <c r="K32" i="12" s="1"/>
  <c r="L32" i="12" s="1"/>
  <c r="G33" i="12"/>
  <c r="H33" i="12" s="1"/>
  <c r="K33" i="12" s="1"/>
  <c r="L33" i="12" s="1"/>
  <c r="G34" i="12"/>
  <c r="H34" i="12" s="1"/>
  <c r="K34" i="12" s="1"/>
  <c r="L34" i="12" s="1"/>
  <c r="G35" i="12"/>
  <c r="H35" i="12" s="1"/>
  <c r="K35" i="12" s="1"/>
  <c r="L35" i="12" s="1"/>
  <c r="G36" i="12"/>
  <c r="H36" i="12" s="1"/>
  <c r="K36" i="12" s="1"/>
  <c r="L36" i="12" s="1"/>
  <c r="G37" i="12"/>
  <c r="H37" i="12" s="1"/>
  <c r="K37" i="12" s="1"/>
  <c r="L37" i="12" s="1"/>
  <c r="G38" i="12"/>
  <c r="H38" i="12" s="1"/>
  <c r="K38" i="12" s="1"/>
  <c r="L38" i="12" s="1"/>
  <c r="G39" i="12"/>
  <c r="H39" i="12" s="1"/>
  <c r="K39" i="12" s="1"/>
  <c r="L39" i="12" s="1"/>
  <c r="G40" i="12"/>
  <c r="H40" i="12" s="1"/>
  <c r="K40" i="12" s="1"/>
  <c r="L40" i="12" s="1"/>
  <c r="G41" i="12"/>
  <c r="H41" i="12" s="1"/>
  <c r="K41" i="12" s="1"/>
  <c r="L41" i="12" s="1"/>
  <c r="G42" i="12"/>
  <c r="H42" i="12" s="1"/>
  <c r="K42" i="12" s="1"/>
  <c r="L42" i="12" s="1"/>
  <c r="G43" i="12"/>
  <c r="H43" i="12" s="1"/>
  <c r="K43" i="12" s="1"/>
  <c r="L43" i="12" s="1"/>
  <c r="G44" i="12"/>
  <c r="H44" i="12" s="1"/>
  <c r="K44" i="12" s="1"/>
  <c r="L44" i="12" s="1"/>
  <c r="G45" i="12"/>
  <c r="H45" i="12" s="1"/>
  <c r="K45" i="12" s="1"/>
  <c r="L45" i="12" s="1"/>
  <c r="G46" i="12"/>
  <c r="H46" i="12" s="1"/>
  <c r="K46" i="12" s="1"/>
  <c r="L46" i="12" s="1"/>
  <c r="G47" i="12"/>
  <c r="H47" i="12" s="1"/>
  <c r="K47" i="12" s="1"/>
  <c r="L47" i="12" s="1"/>
  <c r="G48" i="12"/>
  <c r="H48" i="12" s="1"/>
  <c r="K48" i="12" s="1"/>
  <c r="L48" i="12" s="1"/>
  <c r="G49" i="12"/>
  <c r="H49" i="12" s="1"/>
  <c r="K49" i="12" s="1"/>
  <c r="L49" i="12" s="1"/>
  <c r="G50" i="12"/>
  <c r="H50" i="12" s="1"/>
  <c r="K50" i="12" s="1"/>
  <c r="L50" i="12" s="1"/>
  <c r="G51" i="12"/>
  <c r="H51" i="12" s="1"/>
  <c r="K51" i="12" s="1"/>
  <c r="L51" i="12" s="1"/>
  <c r="G52" i="12"/>
  <c r="H52" i="12" s="1"/>
  <c r="K52" i="12" s="1"/>
  <c r="L52" i="12" s="1"/>
  <c r="G53" i="12"/>
  <c r="H53" i="12" s="1"/>
  <c r="K53" i="12" s="1"/>
  <c r="L53" i="12" s="1"/>
  <c r="G54" i="12"/>
  <c r="H54" i="12" s="1"/>
  <c r="K54" i="12" s="1"/>
  <c r="L54" i="12" s="1"/>
  <c r="G55" i="12"/>
  <c r="H55" i="12" s="1"/>
  <c r="K55" i="12" s="1"/>
  <c r="L55" i="12" s="1"/>
  <c r="G56" i="12"/>
  <c r="H56" i="12" s="1"/>
  <c r="K56" i="12" s="1"/>
  <c r="L56" i="12" s="1"/>
  <c r="G57" i="12"/>
  <c r="H57" i="12" s="1"/>
  <c r="K57" i="12" s="1"/>
  <c r="L57" i="12" s="1"/>
  <c r="G58" i="12"/>
  <c r="H58" i="12" s="1"/>
  <c r="K58" i="12" s="1"/>
  <c r="L58" i="12" s="1"/>
  <c r="G59" i="12"/>
  <c r="H59" i="12" s="1"/>
  <c r="K59" i="12" s="1"/>
  <c r="L59" i="12" s="1"/>
  <c r="G60" i="12"/>
  <c r="H60" i="12" s="1"/>
  <c r="K60" i="12" s="1"/>
  <c r="L60" i="12" s="1"/>
  <c r="G61" i="12"/>
  <c r="H61" i="12" s="1"/>
  <c r="K61" i="12" s="1"/>
  <c r="L61" i="12" s="1"/>
  <c r="G62" i="12"/>
  <c r="H62" i="12" s="1"/>
  <c r="K62" i="12" s="1"/>
  <c r="L62" i="12" s="1"/>
  <c r="G63" i="12"/>
  <c r="H63" i="12" s="1"/>
  <c r="K63" i="12" s="1"/>
  <c r="L63" i="12" s="1"/>
  <c r="G64" i="12"/>
  <c r="H64" i="12" s="1"/>
  <c r="K64" i="12" s="1"/>
  <c r="L64" i="12" s="1"/>
  <c r="G65" i="12"/>
  <c r="H65" i="12" s="1"/>
  <c r="K65" i="12" s="1"/>
  <c r="L65" i="12" s="1"/>
  <c r="G66" i="12"/>
  <c r="H66" i="12" s="1"/>
  <c r="K66" i="12" s="1"/>
  <c r="L66" i="12" s="1"/>
  <c r="G67" i="12"/>
  <c r="H67" i="12" s="1"/>
  <c r="K67" i="12" s="1"/>
  <c r="L67" i="12" s="1"/>
  <c r="G68" i="12"/>
  <c r="H68" i="12" s="1"/>
  <c r="K68" i="12" s="1"/>
  <c r="L68" i="12" s="1"/>
  <c r="G69" i="12"/>
  <c r="H69" i="12" s="1"/>
  <c r="K69" i="12" s="1"/>
  <c r="L69" i="12" s="1"/>
  <c r="G70" i="12"/>
  <c r="H70" i="12" s="1"/>
  <c r="K70" i="12" s="1"/>
  <c r="L70" i="12" s="1"/>
  <c r="G71" i="12"/>
  <c r="H71" i="12" s="1"/>
  <c r="K71" i="12" s="1"/>
  <c r="L71" i="12" s="1"/>
  <c r="G72" i="12"/>
  <c r="H72" i="12" s="1"/>
  <c r="K72" i="12" s="1"/>
  <c r="L72" i="12" s="1"/>
  <c r="G73" i="12"/>
  <c r="H73" i="12" s="1"/>
  <c r="K73" i="12" s="1"/>
  <c r="L73" i="12" s="1"/>
  <c r="G74" i="12"/>
  <c r="H74" i="12" s="1"/>
  <c r="K74" i="12" s="1"/>
  <c r="L74" i="12" s="1"/>
  <c r="G75" i="12"/>
  <c r="H75" i="12" s="1"/>
  <c r="K75" i="12" s="1"/>
  <c r="L75" i="12" s="1"/>
  <c r="G76" i="12"/>
  <c r="H76" i="12" s="1"/>
  <c r="K76" i="12" s="1"/>
  <c r="L76" i="12" s="1"/>
  <c r="G77" i="12"/>
  <c r="H77" i="12" s="1"/>
  <c r="K77" i="12" s="1"/>
  <c r="L77" i="12" s="1"/>
  <c r="G78" i="12"/>
  <c r="H78" i="12" s="1"/>
  <c r="K78" i="12" s="1"/>
  <c r="L78" i="12" s="1"/>
  <c r="G79" i="12"/>
  <c r="H79" i="12" s="1"/>
  <c r="K79" i="12" s="1"/>
  <c r="L79" i="12" s="1"/>
  <c r="G80" i="12"/>
  <c r="H80" i="12" s="1"/>
  <c r="K80" i="12" s="1"/>
  <c r="L80" i="12" s="1"/>
  <c r="G81" i="12"/>
  <c r="H81" i="12" s="1"/>
  <c r="K81" i="12" s="1"/>
  <c r="L81" i="12" s="1"/>
  <c r="G82" i="12"/>
  <c r="H82" i="12" s="1"/>
  <c r="K82" i="12" s="1"/>
  <c r="L82" i="12" s="1"/>
  <c r="G83" i="12"/>
  <c r="H83" i="12" s="1"/>
  <c r="K83" i="12" s="1"/>
  <c r="L83" i="12" s="1"/>
  <c r="G84" i="12"/>
  <c r="H84" i="12" s="1"/>
  <c r="K84" i="12" s="1"/>
  <c r="L84" i="12" s="1"/>
  <c r="G85" i="12"/>
  <c r="H85" i="12" s="1"/>
  <c r="K85" i="12" s="1"/>
  <c r="L85" i="12" s="1"/>
  <c r="G86" i="12"/>
  <c r="H86" i="12" s="1"/>
  <c r="K86" i="12" s="1"/>
  <c r="L86" i="12" s="1"/>
  <c r="G87" i="12"/>
  <c r="H87" i="12" s="1"/>
  <c r="K87" i="12" s="1"/>
  <c r="L87" i="12" s="1"/>
  <c r="G88" i="12"/>
  <c r="H88" i="12" s="1"/>
  <c r="K88" i="12" s="1"/>
  <c r="L88" i="12" s="1"/>
  <c r="G89" i="12"/>
  <c r="H89" i="12" s="1"/>
  <c r="K89" i="12" s="1"/>
  <c r="L89" i="12" s="1"/>
  <c r="G90" i="12"/>
  <c r="H90" i="12" s="1"/>
  <c r="K90" i="12" s="1"/>
  <c r="L90" i="12" s="1"/>
  <c r="G91" i="12"/>
  <c r="H91" i="12" s="1"/>
  <c r="K91" i="12" s="1"/>
  <c r="L91" i="12" s="1"/>
  <c r="G92" i="12"/>
  <c r="H92" i="12" s="1"/>
  <c r="K92" i="12" s="1"/>
  <c r="L92" i="12" s="1"/>
  <c r="G93" i="12"/>
  <c r="H93" i="12" s="1"/>
  <c r="K93" i="12" s="1"/>
  <c r="L93" i="12" s="1"/>
  <c r="G94" i="12"/>
  <c r="H94" i="12" s="1"/>
  <c r="K94" i="12" s="1"/>
  <c r="L94" i="12" s="1"/>
  <c r="G95" i="12"/>
  <c r="H95" i="12" s="1"/>
  <c r="K95" i="12" s="1"/>
  <c r="L95" i="12" s="1"/>
  <c r="G96" i="12"/>
  <c r="H96" i="12" s="1"/>
  <c r="K96" i="12" s="1"/>
  <c r="L96" i="12" s="1"/>
  <c r="G97" i="12"/>
  <c r="H97" i="12" s="1"/>
  <c r="K97" i="12" s="1"/>
  <c r="L97" i="12" s="1"/>
  <c r="G98" i="12"/>
  <c r="H98" i="12" s="1"/>
  <c r="K98" i="12" s="1"/>
  <c r="L98" i="12" s="1"/>
  <c r="G99" i="12"/>
  <c r="H99" i="12" s="1"/>
  <c r="K99" i="12" s="1"/>
  <c r="L99" i="12" s="1"/>
  <c r="G100" i="12"/>
  <c r="H100" i="12" s="1"/>
  <c r="K100" i="12" s="1"/>
  <c r="L100" i="12" s="1"/>
  <c r="G101" i="12"/>
  <c r="H101" i="12" s="1"/>
  <c r="K101" i="12" s="1"/>
  <c r="L101" i="12" s="1"/>
  <c r="G102" i="12"/>
  <c r="H102" i="12" s="1"/>
  <c r="K102" i="12" s="1"/>
  <c r="L102" i="12" s="1"/>
  <c r="G103" i="12"/>
  <c r="H103" i="12" s="1"/>
  <c r="K103" i="12" s="1"/>
  <c r="L103" i="12" s="1"/>
  <c r="G104" i="12"/>
  <c r="H104" i="12" s="1"/>
  <c r="K104" i="12" s="1"/>
  <c r="L104" i="12" s="1"/>
  <c r="G105" i="12"/>
  <c r="H105" i="12" s="1"/>
  <c r="K105" i="12" s="1"/>
  <c r="L105" i="12" s="1"/>
  <c r="G106" i="12"/>
  <c r="H106" i="12" s="1"/>
  <c r="K106" i="12" s="1"/>
  <c r="L106" i="12" s="1"/>
  <c r="G107" i="12"/>
  <c r="H107" i="12" s="1"/>
  <c r="K107" i="12" s="1"/>
  <c r="L107" i="12" s="1"/>
  <c r="G108" i="12"/>
  <c r="H108" i="12" s="1"/>
  <c r="K108" i="12" s="1"/>
  <c r="L108" i="12" s="1"/>
  <c r="G109" i="12"/>
  <c r="H109" i="12" s="1"/>
  <c r="K109" i="12" s="1"/>
  <c r="L109" i="12" s="1"/>
  <c r="G110" i="12"/>
  <c r="H110" i="12" s="1"/>
  <c r="K110" i="12" s="1"/>
  <c r="L110" i="12" s="1"/>
  <c r="G111" i="12"/>
  <c r="H111" i="12" s="1"/>
  <c r="K111" i="12" s="1"/>
  <c r="L111" i="12" s="1"/>
  <c r="G112" i="12"/>
  <c r="H112" i="12" s="1"/>
  <c r="K112" i="12" s="1"/>
  <c r="L112" i="12" s="1"/>
  <c r="G113" i="12"/>
  <c r="H113" i="12" s="1"/>
  <c r="K113" i="12" s="1"/>
  <c r="L113" i="12" s="1"/>
  <c r="G114" i="12"/>
  <c r="H114" i="12" s="1"/>
  <c r="K114" i="12" s="1"/>
  <c r="L114" i="12" s="1"/>
  <c r="G115" i="12"/>
  <c r="H115" i="12" s="1"/>
  <c r="K115" i="12" s="1"/>
  <c r="L115" i="12" s="1"/>
  <c r="G116" i="12"/>
  <c r="H116" i="12" s="1"/>
  <c r="K116" i="12" s="1"/>
  <c r="L116" i="12" s="1"/>
  <c r="G117" i="12"/>
  <c r="H117" i="12" s="1"/>
  <c r="K117" i="12" s="1"/>
  <c r="L117" i="12" s="1"/>
  <c r="G118" i="12"/>
  <c r="H118" i="12" s="1"/>
  <c r="K118" i="12" s="1"/>
  <c r="L118" i="12" s="1"/>
  <c r="G119" i="12"/>
  <c r="H119" i="12" s="1"/>
  <c r="K119" i="12" s="1"/>
  <c r="L119" i="12" s="1"/>
  <c r="G120" i="12"/>
  <c r="H120" i="12" s="1"/>
  <c r="K120" i="12" s="1"/>
  <c r="L120" i="12" s="1"/>
  <c r="G121" i="12"/>
  <c r="H121" i="12" s="1"/>
  <c r="K121" i="12" s="1"/>
  <c r="L121" i="12" s="1"/>
  <c r="G122" i="12"/>
  <c r="H122" i="12" s="1"/>
  <c r="K122" i="12" s="1"/>
  <c r="L122" i="12" s="1"/>
  <c r="G123" i="12"/>
  <c r="H123" i="12" s="1"/>
  <c r="K123" i="12" s="1"/>
  <c r="L123" i="12" s="1"/>
  <c r="G124" i="12"/>
  <c r="H124" i="12" s="1"/>
  <c r="K124" i="12" s="1"/>
  <c r="L124" i="12" s="1"/>
  <c r="G125" i="12"/>
  <c r="H125" i="12" s="1"/>
  <c r="K125" i="12" s="1"/>
  <c r="L125" i="12" s="1"/>
  <c r="G126" i="12"/>
  <c r="H126" i="12" s="1"/>
  <c r="K126" i="12" s="1"/>
  <c r="L126" i="12" s="1"/>
  <c r="G127" i="12"/>
  <c r="H127" i="12" s="1"/>
  <c r="K127" i="12" s="1"/>
  <c r="L127" i="12" s="1"/>
  <c r="G128" i="12"/>
  <c r="H128" i="12" s="1"/>
  <c r="K128" i="12" s="1"/>
  <c r="L128" i="12" s="1"/>
  <c r="G129" i="12"/>
  <c r="H129" i="12" s="1"/>
  <c r="K129" i="12" s="1"/>
  <c r="L129" i="12" s="1"/>
  <c r="G130" i="12"/>
  <c r="H130" i="12" s="1"/>
  <c r="K130" i="12" s="1"/>
  <c r="L130" i="12" s="1"/>
  <c r="G131" i="12"/>
  <c r="H131" i="12" s="1"/>
  <c r="K131" i="12" s="1"/>
  <c r="L131" i="12" s="1"/>
  <c r="G132" i="12"/>
  <c r="H132" i="12" s="1"/>
  <c r="K132" i="12" s="1"/>
  <c r="L132" i="12" s="1"/>
  <c r="G133" i="12"/>
  <c r="H133" i="12" s="1"/>
  <c r="K133" i="12" s="1"/>
  <c r="L133" i="12" s="1"/>
  <c r="G134" i="12"/>
  <c r="H134" i="12" s="1"/>
  <c r="K134" i="12" s="1"/>
  <c r="L134" i="12" s="1"/>
  <c r="G135" i="12"/>
  <c r="H135" i="12" s="1"/>
  <c r="K135" i="12" s="1"/>
  <c r="L135" i="12" s="1"/>
  <c r="G136" i="12"/>
  <c r="H136" i="12" s="1"/>
  <c r="K136" i="12" s="1"/>
  <c r="L136" i="12" s="1"/>
  <c r="G137" i="12"/>
  <c r="H137" i="12" s="1"/>
  <c r="K137" i="12" s="1"/>
  <c r="L137" i="12" s="1"/>
  <c r="G138" i="12"/>
  <c r="H138" i="12" s="1"/>
  <c r="K138" i="12" s="1"/>
  <c r="L138" i="12" s="1"/>
  <c r="G139" i="12"/>
  <c r="H139" i="12" s="1"/>
  <c r="K139" i="12" s="1"/>
  <c r="L139" i="12" s="1"/>
  <c r="G140" i="12"/>
  <c r="H140" i="12" s="1"/>
  <c r="K140" i="12" s="1"/>
  <c r="L140" i="12" s="1"/>
  <c r="G141" i="12"/>
  <c r="H141" i="12" s="1"/>
  <c r="K141" i="12" s="1"/>
  <c r="L141" i="12" s="1"/>
  <c r="G142" i="12"/>
  <c r="H142" i="12" s="1"/>
  <c r="K142" i="12" s="1"/>
  <c r="L142" i="12" s="1"/>
  <c r="G143" i="12"/>
  <c r="H143" i="12" s="1"/>
  <c r="K143" i="12" s="1"/>
  <c r="L143" i="12" s="1"/>
  <c r="G144" i="12"/>
  <c r="H144" i="12" s="1"/>
  <c r="K144" i="12" s="1"/>
  <c r="L144" i="12" s="1"/>
  <c r="G145" i="12"/>
  <c r="H145" i="12" s="1"/>
  <c r="K145" i="12" s="1"/>
  <c r="L145" i="12" s="1"/>
  <c r="G146" i="12"/>
  <c r="H146" i="12" s="1"/>
  <c r="K146" i="12" s="1"/>
  <c r="L146" i="12" s="1"/>
  <c r="G147" i="12"/>
  <c r="H147" i="12" s="1"/>
  <c r="K147" i="12" s="1"/>
  <c r="L147" i="12" s="1"/>
  <c r="G148" i="12"/>
  <c r="H148" i="12" s="1"/>
  <c r="K148" i="12" s="1"/>
  <c r="L148" i="12" s="1"/>
  <c r="G149" i="12"/>
  <c r="H149" i="12" s="1"/>
  <c r="K149" i="12" s="1"/>
  <c r="L149" i="12" s="1"/>
  <c r="G150" i="12"/>
  <c r="H150" i="12" s="1"/>
  <c r="K150" i="12" s="1"/>
  <c r="L150" i="12" s="1"/>
  <c r="G151" i="12"/>
  <c r="H151" i="12" s="1"/>
  <c r="K151" i="12" s="1"/>
  <c r="L151" i="12" s="1"/>
  <c r="G152" i="12"/>
  <c r="H152" i="12" s="1"/>
  <c r="K152" i="12" s="1"/>
  <c r="L152" i="12" s="1"/>
  <c r="G153" i="12"/>
  <c r="H153" i="12" s="1"/>
  <c r="K153" i="12" s="1"/>
  <c r="L153" i="12" s="1"/>
  <c r="G154" i="12"/>
  <c r="H154" i="12" s="1"/>
  <c r="K154" i="12" s="1"/>
  <c r="L154" i="12" s="1"/>
  <c r="G155" i="12"/>
  <c r="H155" i="12" s="1"/>
  <c r="K155" i="12" s="1"/>
  <c r="L155" i="12" s="1"/>
  <c r="G156" i="12"/>
  <c r="H156" i="12" s="1"/>
  <c r="K156" i="12" s="1"/>
  <c r="L156" i="12" s="1"/>
  <c r="G157" i="12"/>
  <c r="H157" i="12" s="1"/>
  <c r="K157" i="12" s="1"/>
  <c r="L157" i="12" s="1"/>
  <c r="G158" i="12"/>
  <c r="H158" i="12" s="1"/>
  <c r="K158" i="12" s="1"/>
  <c r="L158" i="12" s="1"/>
  <c r="G159" i="12"/>
  <c r="H159" i="12" s="1"/>
  <c r="K159" i="12" s="1"/>
  <c r="L159" i="12" s="1"/>
  <c r="G160" i="12"/>
  <c r="H160" i="12" s="1"/>
  <c r="K160" i="12" s="1"/>
  <c r="L160" i="12" s="1"/>
  <c r="G161" i="12"/>
  <c r="H161" i="12" s="1"/>
  <c r="K161" i="12" s="1"/>
  <c r="L161" i="12" s="1"/>
  <c r="G162" i="12"/>
  <c r="H162" i="12" s="1"/>
  <c r="K162" i="12" s="1"/>
  <c r="L162" i="12" s="1"/>
  <c r="G163" i="12"/>
  <c r="H163" i="12" s="1"/>
  <c r="K163" i="12" s="1"/>
  <c r="L163" i="12" s="1"/>
  <c r="G164" i="12"/>
  <c r="H164" i="12" s="1"/>
  <c r="K164" i="12" s="1"/>
  <c r="L164" i="12" s="1"/>
  <c r="G165" i="12"/>
  <c r="H165" i="12" s="1"/>
  <c r="K165" i="12" s="1"/>
  <c r="L165" i="12" s="1"/>
  <c r="G166" i="12"/>
  <c r="H166" i="12" s="1"/>
  <c r="K166" i="12" s="1"/>
  <c r="L166" i="12" s="1"/>
  <c r="G167" i="12"/>
  <c r="H167" i="12" s="1"/>
  <c r="K167" i="12" s="1"/>
  <c r="L167" i="12" s="1"/>
  <c r="G168" i="12"/>
  <c r="H168" i="12" s="1"/>
  <c r="K168" i="12" s="1"/>
  <c r="L168" i="12" s="1"/>
  <c r="G169" i="12"/>
  <c r="H169" i="12" s="1"/>
  <c r="K169" i="12" s="1"/>
  <c r="L169" i="12" s="1"/>
  <c r="G170" i="12"/>
  <c r="H170" i="12" s="1"/>
  <c r="K170" i="12" s="1"/>
  <c r="L170" i="12" s="1"/>
  <c r="G171" i="12"/>
  <c r="H171" i="12" s="1"/>
  <c r="K171" i="12" s="1"/>
  <c r="L171" i="12" s="1"/>
  <c r="G172" i="12"/>
  <c r="H172" i="12" s="1"/>
  <c r="K172" i="12" s="1"/>
  <c r="L172" i="12" s="1"/>
  <c r="G173" i="12"/>
  <c r="H173" i="12" s="1"/>
  <c r="K173" i="12" s="1"/>
  <c r="L173" i="12" s="1"/>
  <c r="G174" i="12"/>
  <c r="H174" i="12" s="1"/>
  <c r="K174" i="12" s="1"/>
  <c r="L174" i="12" s="1"/>
  <c r="G175" i="12"/>
  <c r="H175" i="12" s="1"/>
  <c r="K175" i="12" s="1"/>
  <c r="L175" i="12" s="1"/>
  <c r="G176" i="12"/>
  <c r="H176" i="12" s="1"/>
  <c r="K176" i="12" s="1"/>
  <c r="L176" i="12" s="1"/>
  <c r="G177" i="12"/>
  <c r="H177" i="12" s="1"/>
  <c r="K177" i="12" s="1"/>
  <c r="L177" i="12" s="1"/>
  <c r="G178" i="12"/>
  <c r="H178" i="12" s="1"/>
  <c r="K178" i="12" s="1"/>
  <c r="L178" i="12" s="1"/>
  <c r="G179" i="12"/>
  <c r="H179" i="12" s="1"/>
  <c r="K179" i="12" s="1"/>
  <c r="L179" i="12" s="1"/>
  <c r="G180" i="12"/>
  <c r="H180" i="12" s="1"/>
  <c r="K180" i="12" s="1"/>
  <c r="L180" i="12" s="1"/>
  <c r="G181" i="12"/>
  <c r="H181" i="12" s="1"/>
  <c r="K181" i="12" s="1"/>
  <c r="L181" i="12" s="1"/>
  <c r="G182" i="12"/>
  <c r="H182" i="12" s="1"/>
  <c r="K182" i="12" s="1"/>
  <c r="L182" i="12" s="1"/>
  <c r="G183" i="12"/>
  <c r="H183" i="12" s="1"/>
  <c r="K183" i="12" s="1"/>
  <c r="L183" i="12" s="1"/>
  <c r="G184" i="12"/>
  <c r="H184" i="12" s="1"/>
  <c r="K184" i="12" s="1"/>
  <c r="L184" i="12" s="1"/>
  <c r="G185" i="12"/>
  <c r="H185" i="12" s="1"/>
  <c r="K185" i="12" s="1"/>
  <c r="L185" i="12" s="1"/>
  <c r="G186" i="12"/>
  <c r="H186" i="12" s="1"/>
  <c r="K186" i="12" s="1"/>
  <c r="L186" i="12" s="1"/>
  <c r="G187" i="12"/>
  <c r="H187" i="12" s="1"/>
  <c r="K187" i="12" s="1"/>
  <c r="L187" i="12" s="1"/>
  <c r="G188" i="12"/>
  <c r="H188" i="12" s="1"/>
  <c r="K188" i="12" s="1"/>
  <c r="L188" i="12" s="1"/>
  <c r="G189" i="12"/>
  <c r="H189" i="12" s="1"/>
  <c r="K189" i="12" s="1"/>
  <c r="L189" i="12" s="1"/>
  <c r="G190" i="12"/>
  <c r="H190" i="12" s="1"/>
  <c r="K190" i="12" s="1"/>
  <c r="L190" i="12" s="1"/>
  <c r="G191" i="12"/>
  <c r="H191" i="12" s="1"/>
  <c r="K191" i="12" s="1"/>
  <c r="L191" i="12" s="1"/>
  <c r="G192" i="12"/>
  <c r="H192" i="12" s="1"/>
  <c r="K192" i="12" s="1"/>
  <c r="L192" i="12" s="1"/>
  <c r="G193" i="12"/>
  <c r="H193" i="12" s="1"/>
  <c r="K193" i="12" s="1"/>
  <c r="L193" i="12" s="1"/>
  <c r="G194" i="12"/>
  <c r="H194" i="12" s="1"/>
  <c r="K194" i="12" s="1"/>
  <c r="L194" i="12" s="1"/>
  <c r="G195" i="12"/>
  <c r="H195" i="12" s="1"/>
  <c r="K195" i="12" s="1"/>
  <c r="L195" i="12" s="1"/>
  <c r="G196" i="12"/>
  <c r="H196" i="12" s="1"/>
  <c r="K196" i="12" s="1"/>
  <c r="L196" i="12" s="1"/>
  <c r="G197" i="12"/>
  <c r="H197" i="12" s="1"/>
  <c r="K197" i="12" s="1"/>
  <c r="L197" i="12" s="1"/>
  <c r="G198" i="12"/>
  <c r="H198" i="12" s="1"/>
  <c r="K198" i="12" s="1"/>
  <c r="L198" i="12" s="1"/>
  <c r="G199" i="12"/>
  <c r="H199" i="12" s="1"/>
  <c r="K199" i="12" s="1"/>
  <c r="L199" i="12" s="1"/>
  <c r="G200" i="12"/>
  <c r="H200" i="12" s="1"/>
  <c r="K200" i="12" s="1"/>
  <c r="L200" i="12" s="1"/>
  <c r="G201" i="12"/>
  <c r="H201" i="12" s="1"/>
  <c r="K201" i="12" s="1"/>
  <c r="L201" i="12" s="1"/>
  <c r="G202" i="12"/>
  <c r="H202" i="12" s="1"/>
  <c r="K202" i="12" s="1"/>
  <c r="L202" i="12" s="1"/>
  <c r="G203" i="12"/>
  <c r="H203" i="12" s="1"/>
  <c r="K203" i="12" s="1"/>
  <c r="L203" i="12" s="1"/>
  <c r="G204" i="12"/>
  <c r="H204" i="12" s="1"/>
  <c r="K204" i="12" s="1"/>
  <c r="L204" i="12" s="1"/>
  <c r="G205" i="12"/>
  <c r="H205" i="12" s="1"/>
  <c r="K205" i="12" s="1"/>
  <c r="L205" i="12" s="1"/>
  <c r="G206" i="12"/>
  <c r="H206" i="12" s="1"/>
  <c r="K206" i="12" s="1"/>
  <c r="L206" i="12" s="1"/>
  <c r="G207" i="12"/>
  <c r="H207" i="12" s="1"/>
  <c r="K207" i="12" s="1"/>
  <c r="L207" i="12" s="1"/>
  <c r="G208" i="12"/>
  <c r="H208" i="12" s="1"/>
  <c r="K208" i="12" s="1"/>
  <c r="L208" i="12" s="1"/>
  <c r="G209" i="12"/>
  <c r="H209" i="12" s="1"/>
  <c r="K209" i="12" s="1"/>
  <c r="L209" i="12" s="1"/>
  <c r="G210" i="12"/>
  <c r="H210" i="12" s="1"/>
  <c r="K210" i="12" s="1"/>
  <c r="L210" i="12" s="1"/>
  <c r="G211" i="12"/>
  <c r="H211" i="12" s="1"/>
  <c r="K211" i="12" s="1"/>
  <c r="L211" i="12" s="1"/>
  <c r="G212" i="12"/>
  <c r="H212" i="12" s="1"/>
  <c r="K212" i="12" s="1"/>
  <c r="L212" i="12" s="1"/>
  <c r="G213" i="12"/>
  <c r="H213" i="12" s="1"/>
  <c r="K213" i="12" s="1"/>
  <c r="L213" i="12" s="1"/>
  <c r="G214" i="12"/>
  <c r="H214" i="12" s="1"/>
  <c r="K214" i="12" s="1"/>
  <c r="L214" i="12" s="1"/>
  <c r="G215" i="12"/>
  <c r="H215" i="12" s="1"/>
  <c r="K215" i="12" s="1"/>
  <c r="L215" i="12" s="1"/>
  <c r="G216" i="12"/>
  <c r="H216" i="12" s="1"/>
  <c r="K216" i="12" s="1"/>
  <c r="L216" i="12" s="1"/>
  <c r="G217" i="12"/>
  <c r="H217" i="12" s="1"/>
  <c r="K217" i="12" s="1"/>
  <c r="L217" i="12" s="1"/>
  <c r="G218" i="12"/>
  <c r="H218" i="12" s="1"/>
  <c r="K218" i="12" s="1"/>
  <c r="L218" i="12" s="1"/>
  <c r="G219" i="12"/>
  <c r="H219" i="12" s="1"/>
  <c r="K219" i="12" s="1"/>
  <c r="L219" i="12" s="1"/>
  <c r="G220" i="12"/>
  <c r="H220" i="12" s="1"/>
  <c r="K220" i="12" s="1"/>
  <c r="L220" i="12" s="1"/>
  <c r="G221" i="12"/>
  <c r="H221" i="12" s="1"/>
  <c r="K221" i="12" s="1"/>
  <c r="L221" i="12" s="1"/>
  <c r="G222" i="12"/>
  <c r="H222" i="12" s="1"/>
  <c r="K222" i="12" s="1"/>
  <c r="L222" i="12" s="1"/>
  <c r="G223" i="12"/>
  <c r="H223" i="12" s="1"/>
  <c r="K223" i="12" s="1"/>
  <c r="L223" i="12" s="1"/>
  <c r="G224" i="12"/>
  <c r="H224" i="12" s="1"/>
  <c r="K224" i="12" s="1"/>
  <c r="L224" i="12" s="1"/>
  <c r="G225" i="12"/>
  <c r="H225" i="12" s="1"/>
  <c r="K225" i="12" s="1"/>
  <c r="L225" i="12" s="1"/>
  <c r="G226" i="12"/>
  <c r="H226" i="12" s="1"/>
  <c r="K226" i="12" s="1"/>
  <c r="L226" i="12" s="1"/>
  <c r="G227" i="12"/>
  <c r="H227" i="12" s="1"/>
  <c r="K227" i="12" s="1"/>
  <c r="L227" i="12" s="1"/>
  <c r="G228" i="12"/>
  <c r="H228" i="12" s="1"/>
  <c r="K228" i="12" s="1"/>
  <c r="L228" i="12" s="1"/>
  <c r="G229" i="12"/>
  <c r="H229" i="12" s="1"/>
  <c r="K229" i="12" s="1"/>
  <c r="L229" i="12" s="1"/>
  <c r="G230" i="12"/>
  <c r="H230" i="12" s="1"/>
  <c r="K230" i="12" s="1"/>
  <c r="L230" i="12" s="1"/>
  <c r="G231" i="12"/>
  <c r="H231" i="12" s="1"/>
  <c r="K231" i="12" s="1"/>
  <c r="L231" i="12" s="1"/>
  <c r="G232" i="12"/>
  <c r="H232" i="12" s="1"/>
  <c r="K232" i="12" s="1"/>
  <c r="L232" i="12" s="1"/>
  <c r="G233" i="12"/>
  <c r="H233" i="12" s="1"/>
  <c r="K233" i="12" s="1"/>
  <c r="L233" i="12" s="1"/>
  <c r="G234" i="12"/>
  <c r="H234" i="12" s="1"/>
  <c r="K234" i="12" s="1"/>
  <c r="L234" i="12" s="1"/>
  <c r="G235" i="12"/>
  <c r="H235" i="12" s="1"/>
  <c r="K235" i="12" s="1"/>
  <c r="L235" i="12" s="1"/>
  <c r="G236" i="12"/>
  <c r="H236" i="12" s="1"/>
  <c r="K236" i="12" s="1"/>
  <c r="L236" i="12" s="1"/>
  <c r="G237" i="12"/>
  <c r="H237" i="12" s="1"/>
  <c r="K237" i="12" s="1"/>
  <c r="L237" i="12" s="1"/>
  <c r="G238" i="12"/>
  <c r="H238" i="12" s="1"/>
  <c r="K238" i="12" s="1"/>
  <c r="L238" i="12" s="1"/>
  <c r="G239" i="12"/>
  <c r="H239" i="12" s="1"/>
  <c r="K239" i="12" s="1"/>
  <c r="L239" i="12" s="1"/>
  <c r="G240" i="12"/>
  <c r="H240" i="12" s="1"/>
  <c r="K240" i="12" s="1"/>
  <c r="L240" i="12" s="1"/>
  <c r="G241" i="12"/>
  <c r="H241" i="12" s="1"/>
  <c r="K241" i="12" s="1"/>
  <c r="L241" i="12" s="1"/>
  <c r="G242" i="12"/>
  <c r="H242" i="12" s="1"/>
  <c r="K242" i="12" s="1"/>
  <c r="L242" i="12" s="1"/>
  <c r="G243" i="12"/>
  <c r="H243" i="12" s="1"/>
  <c r="K243" i="12" s="1"/>
  <c r="L243" i="12" s="1"/>
  <c r="G244" i="12"/>
  <c r="H244" i="12" s="1"/>
  <c r="K244" i="12" s="1"/>
  <c r="L244" i="12" s="1"/>
  <c r="G245" i="12"/>
  <c r="H245" i="12" s="1"/>
  <c r="K245" i="12" s="1"/>
  <c r="L245" i="12" s="1"/>
  <c r="G246" i="12"/>
  <c r="H246" i="12" s="1"/>
  <c r="K246" i="12" s="1"/>
  <c r="L246" i="12" s="1"/>
  <c r="G247" i="12"/>
  <c r="H247" i="12" s="1"/>
  <c r="K247" i="12" s="1"/>
  <c r="L247" i="12" s="1"/>
  <c r="G248" i="12"/>
  <c r="H248" i="12" s="1"/>
  <c r="K248" i="12" s="1"/>
  <c r="L248" i="12" s="1"/>
  <c r="G249" i="12"/>
  <c r="H249" i="12" s="1"/>
  <c r="K249" i="12" s="1"/>
  <c r="L249" i="12" s="1"/>
  <c r="G250" i="12"/>
  <c r="H250" i="12" s="1"/>
  <c r="K250" i="12" s="1"/>
  <c r="L250" i="12" s="1"/>
  <c r="G251" i="12"/>
  <c r="H251" i="12" s="1"/>
  <c r="K251" i="12" s="1"/>
  <c r="L251" i="12" s="1"/>
  <c r="G252" i="12"/>
  <c r="H252" i="12" s="1"/>
  <c r="K252" i="12" s="1"/>
  <c r="L252" i="12" s="1"/>
  <c r="G253" i="12"/>
  <c r="H253" i="12" s="1"/>
  <c r="K253" i="12" s="1"/>
  <c r="L253" i="12" s="1"/>
  <c r="G254" i="12"/>
  <c r="H254" i="12" s="1"/>
  <c r="K254" i="12" s="1"/>
  <c r="L254" i="12" s="1"/>
  <c r="G255" i="12"/>
  <c r="H255" i="12" s="1"/>
  <c r="K255" i="12" s="1"/>
  <c r="L255" i="12" s="1"/>
  <c r="G256" i="12"/>
  <c r="H256" i="12" s="1"/>
  <c r="K256" i="12" s="1"/>
  <c r="L256" i="12" s="1"/>
  <c r="G257" i="12"/>
  <c r="H257" i="12" s="1"/>
  <c r="K257" i="12" s="1"/>
  <c r="L257" i="12" s="1"/>
  <c r="G258" i="12"/>
  <c r="H258" i="12" s="1"/>
  <c r="K258" i="12" s="1"/>
  <c r="L258" i="12" s="1"/>
  <c r="G259" i="12"/>
  <c r="H259" i="12" s="1"/>
  <c r="K259" i="12" s="1"/>
  <c r="L259" i="12" s="1"/>
  <c r="G260" i="12"/>
  <c r="H260" i="12" s="1"/>
  <c r="K260" i="12" s="1"/>
  <c r="L260" i="12" s="1"/>
  <c r="G261" i="12"/>
  <c r="H261" i="12" s="1"/>
  <c r="K261" i="12" s="1"/>
  <c r="L261" i="12" s="1"/>
  <c r="G262" i="12"/>
  <c r="H262" i="12" s="1"/>
  <c r="K262" i="12" s="1"/>
  <c r="L262" i="12" s="1"/>
  <c r="G263" i="12"/>
  <c r="H263" i="12" s="1"/>
  <c r="K263" i="12" s="1"/>
  <c r="L263" i="12" s="1"/>
  <c r="G264" i="12"/>
  <c r="H264" i="12" s="1"/>
  <c r="K264" i="12" s="1"/>
  <c r="L264" i="12" s="1"/>
  <c r="G265" i="12"/>
  <c r="H265" i="12" s="1"/>
  <c r="K265" i="12" s="1"/>
  <c r="L265" i="12" s="1"/>
  <c r="G266" i="12"/>
  <c r="H266" i="12" s="1"/>
  <c r="K266" i="12" s="1"/>
  <c r="L266" i="12" s="1"/>
  <c r="G267" i="12"/>
  <c r="H267" i="12" s="1"/>
  <c r="K267" i="12" s="1"/>
  <c r="L267" i="12" s="1"/>
  <c r="G268" i="12"/>
  <c r="H268" i="12" s="1"/>
  <c r="K268" i="12" s="1"/>
  <c r="L268" i="12" s="1"/>
  <c r="G269" i="12"/>
  <c r="H269" i="12" s="1"/>
  <c r="K269" i="12" s="1"/>
  <c r="L269" i="12" s="1"/>
  <c r="G270" i="12"/>
  <c r="H270" i="12" s="1"/>
  <c r="K270" i="12" s="1"/>
  <c r="L270" i="12" s="1"/>
  <c r="G271" i="12"/>
  <c r="H271" i="12" s="1"/>
  <c r="K271" i="12" s="1"/>
  <c r="L271" i="12" s="1"/>
  <c r="G272" i="12"/>
  <c r="H272" i="12" s="1"/>
  <c r="K272" i="12" s="1"/>
  <c r="L272" i="12" s="1"/>
  <c r="G273" i="12"/>
  <c r="H273" i="12" s="1"/>
  <c r="K273" i="12" s="1"/>
  <c r="L273" i="12" s="1"/>
  <c r="G274" i="12"/>
  <c r="H274" i="12" s="1"/>
  <c r="K274" i="12" s="1"/>
  <c r="L274" i="12" s="1"/>
  <c r="G275" i="12"/>
  <c r="H275" i="12" s="1"/>
  <c r="K275" i="12" s="1"/>
  <c r="L275" i="12" s="1"/>
  <c r="G276" i="12"/>
  <c r="H276" i="12" s="1"/>
  <c r="K276" i="12" s="1"/>
  <c r="L276" i="12" s="1"/>
  <c r="G277" i="12"/>
  <c r="H277" i="12" s="1"/>
  <c r="K277" i="12" s="1"/>
  <c r="L277" i="12" s="1"/>
  <c r="G278" i="12"/>
  <c r="H278" i="12" s="1"/>
  <c r="K278" i="12" s="1"/>
  <c r="L278" i="12" s="1"/>
  <c r="G279" i="12"/>
  <c r="H279" i="12" s="1"/>
  <c r="K279" i="12" s="1"/>
  <c r="L279" i="12" s="1"/>
  <c r="G280" i="12"/>
  <c r="H280" i="12" s="1"/>
  <c r="K280" i="12" s="1"/>
  <c r="L280" i="12" s="1"/>
  <c r="G281" i="12"/>
  <c r="H281" i="12" s="1"/>
  <c r="K281" i="12" s="1"/>
  <c r="L281" i="12" s="1"/>
  <c r="G282" i="12"/>
  <c r="H282" i="12" s="1"/>
  <c r="K282" i="12" s="1"/>
  <c r="L282" i="12" s="1"/>
  <c r="G283" i="12"/>
  <c r="H283" i="12" s="1"/>
  <c r="K283" i="12" s="1"/>
  <c r="L283" i="12" s="1"/>
  <c r="G284" i="12"/>
  <c r="H284" i="12" s="1"/>
  <c r="K284" i="12" s="1"/>
  <c r="L284" i="12" s="1"/>
  <c r="G285" i="12"/>
  <c r="H285" i="12" s="1"/>
  <c r="K285" i="12" s="1"/>
  <c r="L285" i="12" s="1"/>
  <c r="G286" i="12"/>
  <c r="H286" i="12" s="1"/>
  <c r="K286" i="12" s="1"/>
  <c r="L286" i="12" s="1"/>
  <c r="G287" i="12"/>
  <c r="H287" i="12" s="1"/>
  <c r="K287" i="12" s="1"/>
  <c r="L287" i="12" s="1"/>
  <c r="G288" i="12"/>
  <c r="H288" i="12" s="1"/>
  <c r="K288" i="12" s="1"/>
  <c r="L288" i="12" s="1"/>
  <c r="G289" i="12"/>
  <c r="H289" i="12" s="1"/>
  <c r="K289" i="12" s="1"/>
  <c r="L289" i="12" s="1"/>
  <c r="G290" i="12"/>
  <c r="H290" i="12" s="1"/>
  <c r="K290" i="12" s="1"/>
  <c r="L290" i="12" s="1"/>
  <c r="G291" i="12"/>
  <c r="H291" i="12" s="1"/>
  <c r="K291" i="12" s="1"/>
  <c r="L291" i="12" s="1"/>
  <c r="G292" i="12"/>
  <c r="H292" i="12" s="1"/>
  <c r="K292" i="12" s="1"/>
  <c r="L292" i="12" s="1"/>
  <c r="G293" i="12"/>
  <c r="H293" i="12" s="1"/>
  <c r="K293" i="12" s="1"/>
  <c r="L293" i="12" s="1"/>
  <c r="G294" i="12"/>
  <c r="H294" i="12" s="1"/>
  <c r="K294" i="12" s="1"/>
  <c r="L294" i="12" s="1"/>
  <c r="G295" i="12"/>
  <c r="H295" i="12" s="1"/>
  <c r="K295" i="12" s="1"/>
  <c r="L295" i="12" s="1"/>
  <c r="G296" i="12"/>
  <c r="H296" i="12" s="1"/>
  <c r="K296" i="12" s="1"/>
  <c r="L296" i="12" s="1"/>
  <c r="G297" i="12"/>
  <c r="H297" i="12" s="1"/>
  <c r="K297" i="12" s="1"/>
  <c r="L297" i="12" s="1"/>
  <c r="G298" i="12"/>
  <c r="H298" i="12" s="1"/>
  <c r="K298" i="12" s="1"/>
  <c r="L298" i="12" s="1"/>
  <c r="G299" i="12"/>
  <c r="H299" i="12" s="1"/>
  <c r="K299" i="12" s="1"/>
  <c r="L299" i="12" s="1"/>
  <c r="G300" i="12"/>
  <c r="H300" i="12" s="1"/>
  <c r="K300" i="12" s="1"/>
  <c r="L300" i="12" s="1"/>
  <c r="G301" i="12"/>
  <c r="H301" i="12" s="1"/>
  <c r="K301" i="12" s="1"/>
  <c r="L301" i="12" s="1"/>
  <c r="G302" i="12"/>
  <c r="H302" i="12" s="1"/>
  <c r="K302" i="12" s="1"/>
  <c r="L302" i="12" s="1"/>
  <c r="G303" i="12"/>
  <c r="H303" i="12" s="1"/>
  <c r="K303" i="12" s="1"/>
  <c r="L303" i="12" s="1"/>
  <c r="K12" i="12"/>
  <c r="L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U7" i="10" l="1"/>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B42" i="9"/>
  <c r="AB43" i="9"/>
  <c r="AB44" i="9"/>
  <c r="AB45" i="9"/>
  <c r="AB46" i="9"/>
  <c r="AB47" i="9"/>
  <c r="AB48" i="9"/>
  <c r="AB49" i="9"/>
  <c r="AB50" i="9"/>
  <c r="AB51" i="9"/>
  <c r="AB52" i="9"/>
  <c r="AB53" i="9"/>
  <c r="AB54" i="9"/>
  <c r="AB55" i="9"/>
  <c r="AB56" i="9"/>
  <c r="AB57" i="9"/>
  <c r="AB58" i="9"/>
  <c r="AB59" i="9"/>
  <c r="AB60" i="9"/>
  <c r="AB61" i="9"/>
  <c r="AB62" i="9"/>
  <c r="AB63" i="9"/>
  <c r="AB64" i="9"/>
  <c r="AB65" i="9"/>
  <c r="AB66" i="9"/>
  <c r="AB67" i="9"/>
  <c r="AB68" i="9"/>
  <c r="AB69" i="9"/>
  <c r="AB70" i="9"/>
  <c r="AB71" i="9"/>
  <c r="AB72" i="9"/>
  <c r="AB73" i="9"/>
  <c r="AB74" i="9"/>
  <c r="AB75" i="9"/>
  <c r="AB76" i="9"/>
  <c r="AB77" i="9"/>
  <c r="AB78" i="9"/>
  <c r="AB79" i="9"/>
  <c r="AB80" i="9"/>
  <c r="AB81" i="9"/>
  <c r="AB82" i="9"/>
  <c r="AB83" i="9"/>
  <c r="AB84" i="9"/>
  <c r="AB85" i="9"/>
  <c r="AB86" i="9"/>
  <c r="AB87" i="9"/>
  <c r="AB88" i="9"/>
  <c r="AB89" i="9"/>
  <c r="AB90" i="9"/>
  <c r="AB91" i="9"/>
  <c r="AB92" i="9"/>
  <c r="AB93" i="9"/>
  <c r="AB94" i="9"/>
  <c r="AB95" i="9"/>
  <c r="AB96" i="9"/>
  <c r="AB97" i="9"/>
  <c r="AB98" i="9"/>
  <c r="AB99" i="9"/>
  <c r="AB100" i="9"/>
  <c r="AB101" i="9"/>
  <c r="AB102" i="9"/>
  <c r="AB103" i="9"/>
  <c r="AB104" i="9"/>
  <c r="AB105" i="9"/>
  <c r="AB106" i="9"/>
  <c r="AB107" i="9"/>
  <c r="AB108" i="9"/>
  <c r="AB109" i="9"/>
  <c r="AB110" i="9"/>
  <c r="AB111" i="9"/>
  <c r="AB112" i="9"/>
  <c r="AB113" i="9"/>
  <c r="AB114" i="9"/>
  <c r="AB115" i="9"/>
  <c r="AB116" i="9"/>
  <c r="AB117" i="9"/>
  <c r="AB118" i="9"/>
  <c r="AB119" i="9"/>
  <c r="AB120" i="9"/>
  <c r="AB121" i="9"/>
  <c r="AB122" i="9"/>
  <c r="AB123" i="9"/>
  <c r="AB124" i="9"/>
  <c r="AB125" i="9"/>
  <c r="AB126" i="9"/>
  <c r="AB127" i="9"/>
  <c r="AB128" i="9"/>
  <c r="AB129" i="9"/>
  <c r="AB130" i="9"/>
  <c r="AB131" i="9"/>
  <c r="AB132" i="9"/>
  <c r="AB133" i="9"/>
  <c r="AB134" i="9"/>
  <c r="AB135" i="9"/>
  <c r="AB136" i="9"/>
  <c r="AB137" i="9"/>
  <c r="AB138" i="9"/>
  <c r="AB139" i="9"/>
  <c r="AB140" i="9"/>
  <c r="AB141" i="9"/>
  <c r="AB142" i="9"/>
  <c r="AB143" i="9"/>
  <c r="AB144" i="9"/>
  <c r="AB145" i="9"/>
  <c r="AB146" i="9"/>
  <c r="AB147" i="9"/>
  <c r="AB148" i="9"/>
  <c r="AB149" i="9"/>
  <c r="AB150" i="9"/>
  <c r="AB151" i="9"/>
  <c r="AB152" i="9"/>
  <c r="AB153" i="9"/>
  <c r="AB154" i="9"/>
  <c r="AB155" i="9"/>
  <c r="AB156" i="9"/>
  <c r="AB157" i="9"/>
  <c r="AB158" i="9"/>
  <c r="AB159" i="9"/>
  <c r="AB160" i="9"/>
  <c r="AB161" i="9"/>
  <c r="AB162" i="9"/>
  <c r="AB163" i="9"/>
  <c r="AB164" i="9"/>
  <c r="AB165" i="9"/>
  <c r="AB166" i="9"/>
  <c r="AB167" i="9"/>
  <c r="AB168" i="9"/>
  <c r="AB169" i="9"/>
  <c r="AB170" i="9"/>
  <c r="AB171" i="9"/>
  <c r="AB172" i="9"/>
  <c r="AB173" i="9"/>
  <c r="AB174" i="9"/>
  <c r="AB175" i="9"/>
  <c r="AB176" i="9"/>
  <c r="AB177" i="9"/>
  <c r="AB178" i="9"/>
  <c r="AB179" i="9"/>
  <c r="AB180" i="9"/>
  <c r="AB181" i="9"/>
  <c r="AB182" i="9"/>
  <c r="AB183" i="9"/>
  <c r="AB184" i="9"/>
  <c r="AB185" i="9"/>
  <c r="AB186" i="9"/>
  <c r="AB187" i="9"/>
  <c r="AB188" i="9"/>
  <c r="AB189" i="9"/>
  <c r="AB190" i="9"/>
  <c r="AB191" i="9"/>
  <c r="AB192" i="9"/>
  <c r="AB193" i="9"/>
  <c r="AB194" i="9"/>
  <c r="AB195" i="9"/>
  <c r="AB196" i="9"/>
  <c r="AB197" i="9"/>
  <c r="AB198" i="9"/>
  <c r="AB199" i="9"/>
  <c r="AB200" i="9"/>
  <c r="AB201" i="9"/>
  <c r="AB202" i="9"/>
  <c r="AB203" i="9"/>
  <c r="AB204" i="9"/>
  <c r="AB205" i="9"/>
  <c r="AB206" i="9"/>
  <c r="AB207" i="9"/>
  <c r="AB208" i="9"/>
  <c r="AB209" i="9"/>
  <c r="AB210" i="9"/>
  <c r="AB211" i="9"/>
  <c r="AB212" i="9"/>
  <c r="AB213" i="9"/>
  <c r="AB214" i="9"/>
  <c r="AB215" i="9"/>
  <c r="AB216" i="9"/>
  <c r="AB217" i="9"/>
  <c r="AB218" i="9"/>
  <c r="AB219" i="9"/>
  <c r="AB220" i="9"/>
  <c r="AB221" i="9"/>
  <c r="AB222" i="9"/>
  <c r="AB223" i="9"/>
  <c r="AB224" i="9"/>
  <c r="AB225" i="9"/>
  <c r="AB226" i="9"/>
  <c r="AB227" i="9"/>
  <c r="AB228" i="9"/>
  <c r="AB229" i="9"/>
  <c r="AB230" i="9"/>
  <c r="AB231" i="9"/>
  <c r="AB232" i="9"/>
  <c r="AB233" i="9"/>
  <c r="AB234" i="9"/>
  <c r="AB235" i="9"/>
  <c r="AB236" i="9"/>
  <c r="AB237" i="9"/>
  <c r="AB238" i="9"/>
  <c r="AB239" i="9"/>
  <c r="AB240" i="9"/>
  <c r="AB241" i="9"/>
  <c r="AB242" i="9"/>
  <c r="AB243" i="9"/>
  <c r="AB244" i="9"/>
  <c r="AB245" i="9"/>
  <c r="AB246" i="9"/>
  <c r="AB247" i="9"/>
  <c r="AB248" i="9"/>
  <c r="AB249" i="9"/>
  <c r="AB250" i="9"/>
  <c r="AB251" i="9"/>
  <c r="AB252" i="9"/>
  <c r="AB253" i="9"/>
  <c r="AB254" i="9"/>
  <c r="AB255" i="9"/>
  <c r="AB256" i="9"/>
  <c r="AB257" i="9"/>
  <c r="AB258" i="9"/>
  <c r="AB259" i="9"/>
  <c r="AB260" i="9"/>
  <c r="AB261" i="9"/>
  <c r="AB262" i="9"/>
  <c r="AB263" i="9"/>
  <c r="AB264" i="9"/>
  <c r="AB265" i="9"/>
  <c r="AB266" i="9"/>
  <c r="AB267" i="9"/>
  <c r="AB268" i="9"/>
  <c r="AB269" i="9"/>
  <c r="AB270" i="9"/>
  <c r="AB271" i="9"/>
  <c r="AB272" i="9"/>
  <c r="AB273" i="9"/>
  <c r="AB274" i="9"/>
  <c r="AB275" i="9"/>
  <c r="AB276" i="9"/>
  <c r="AB277" i="9"/>
  <c r="AB278" i="9"/>
  <c r="AB279" i="9"/>
  <c r="AB280" i="9"/>
  <c r="AB281" i="9"/>
  <c r="AB282" i="9"/>
  <c r="AB283" i="9"/>
  <c r="AB284" i="9"/>
  <c r="AB285" i="9"/>
  <c r="AB286" i="9"/>
  <c r="AB287" i="9"/>
  <c r="AB288" i="9"/>
  <c r="AB289" i="9"/>
  <c r="AB290" i="9"/>
  <c r="AB291" i="9"/>
  <c r="AB292" i="9"/>
  <c r="AB293" i="9"/>
  <c r="AB294" i="9"/>
  <c r="AB295" i="9"/>
  <c r="AB296" i="9"/>
  <c r="AB297" i="9"/>
  <c r="AB298" i="9"/>
  <c r="AB299" i="9"/>
  <c r="AB300" i="9"/>
  <c r="AB301" i="9"/>
  <c r="AB302" i="9"/>
  <c r="AB303" i="9"/>
  <c r="AB304" i="9"/>
  <c r="AB305" i="9"/>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7" i="8"/>
  <c r="G7" i="14" l="1"/>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F5" i="14"/>
  <c r="E5" i="14" l="1"/>
  <c r="G5" i="14" s="1"/>
  <c r="D5" i="14"/>
  <c r="C5" i="14" l="1"/>
  <c r="D12" i="9" l="1"/>
  <c r="I7" i="10" l="1"/>
  <c r="H7" i="10"/>
  <c r="Q12" i="9" l="1"/>
  <c r="F7" i="7" l="1"/>
  <c r="M7" i="7" l="1"/>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K11" i="12"/>
  <c r="L11" i="12" s="1"/>
  <c r="J11" i="12"/>
  <c r="I11" i="12"/>
  <c r="H11" i="12"/>
  <c r="C11" i="12"/>
  <c r="G11" i="12"/>
  <c r="F11" i="12"/>
  <c r="P254" i="7" l="1"/>
  <c r="R254" i="7"/>
  <c r="P295" i="7"/>
  <c r="R295" i="7"/>
  <c r="P287" i="7"/>
  <c r="R287" i="7"/>
  <c r="P279" i="7"/>
  <c r="R279" i="7"/>
  <c r="P271" i="7"/>
  <c r="R271" i="7"/>
  <c r="P263" i="7"/>
  <c r="R263" i="7"/>
  <c r="P255" i="7"/>
  <c r="R255" i="7"/>
  <c r="P247" i="7"/>
  <c r="R247" i="7"/>
  <c r="P239" i="7"/>
  <c r="R239" i="7"/>
  <c r="P231" i="7"/>
  <c r="R231" i="7"/>
  <c r="P223" i="7"/>
  <c r="R223" i="7"/>
  <c r="P215" i="7"/>
  <c r="R215" i="7"/>
  <c r="P207" i="7"/>
  <c r="R207" i="7"/>
  <c r="P199" i="7"/>
  <c r="R199" i="7"/>
  <c r="P191" i="7"/>
  <c r="R191" i="7"/>
  <c r="P183" i="7"/>
  <c r="R183" i="7"/>
  <c r="P175" i="7"/>
  <c r="R175" i="7"/>
  <c r="P167" i="7"/>
  <c r="R167" i="7"/>
  <c r="P159" i="7"/>
  <c r="R159" i="7"/>
  <c r="P151" i="7"/>
  <c r="R151" i="7"/>
  <c r="P143" i="7"/>
  <c r="R143" i="7"/>
  <c r="P135" i="7"/>
  <c r="R135" i="7"/>
  <c r="P127" i="7"/>
  <c r="R127" i="7"/>
  <c r="P119" i="7"/>
  <c r="R119" i="7"/>
  <c r="P111" i="7"/>
  <c r="R111" i="7"/>
  <c r="P103" i="7"/>
  <c r="R103" i="7"/>
  <c r="P95" i="7"/>
  <c r="R95" i="7"/>
  <c r="P87" i="7"/>
  <c r="R87" i="7"/>
  <c r="P79" i="7"/>
  <c r="R79" i="7"/>
  <c r="P71" i="7"/>
  <c r="R71" i="7"/>
  <c r="P63" i="7"/>
  <c r="R63" i="7"/>
  <c r="P55" i="7"/>
  <c r="R55" i="7"/>
  <c r="P47" i="7"/>
  <c r="R47" i="7"/>
  <c r="P39" i="7"/>
  <c r="R39" i="7"/>
  <c r="P31" i="7"/>
  <c r="R31" i="7"/>
  <c r="P23" i="7"/>
  <c r="R23" i="7"/>
  <c r="P15" i="7"/>
  <c r="R15" i="7"/>
  <c r="P134" i="7"/>
  <c r="R134" i="7"/>
  <c r="P126" i="7"/>
  <c r="R126" i="7"/>
  <c r="P118" i="7"/>
  <c r="R118" i="7"/>
  <c r="P110" i="7"/>
  <c r="R110" i="7"/>
  <c r="P102" i="7"/>
  <c r="R102" i="7"/>
  <c r="P94" i="7"/>
  <c r="R94" i="7"/>
  <c r="P86" i="7"/>
  <c r="R86" i="7"/>
  <c r="P78" i="7"/>
  <c r="R78" i="7"/>
  <c r="P70" i="7"/>
  <c r="R70" i="7"/>
  <c r="P62" i="7"/>
  <c r="R62" i="7"/>
  <c r="P54" i="7"/>
  <c r="R54" i="7"/>
  <c r="R46" i="7"/>
  <c r="P46" i="7"/>
  <c r="P38" i="7"/>
  <c r="R38" i="7"/>
  <c r="P30" i="7"/>
  <c r="R30" i="7"/>
  <c r="P22" i="7"/>
  <c r="R22" i="7"/>
  <c r="P14" i="7"/>
  <c r="R14" i="7"/>
  <c r="P270" i="7"/>
  <c r="R270" i="7"/>
  <c r="P222" i="7"/>
  <c r="R222" i="7"/>
  <c r="P190" i="7"/>
  <c r="R190" i="7"/>
  <c r="P150" i="7"/>
  <c r="R150" i="7"/>
  <c r="P269" i="7"/>
  <c r="R269" i="7"/>
  <c r="P229" i="7"/>
  <c r="R229" i="7"/>
  <c r="P189" i="7"/>
  <c r="R189" i="7"/>
  <c r="P149" i="7"/>
  <c r="R149" i="7"/>
  <c r="P133" i="7"/>
  <c r="R133" i="7"/>
  <c r="P101" i="7"/>
  <c r="R101" i="7"/>
  <c r="P85" i="7"/>
  <c r="R85" i="7"/>
  <c r="P69" i="7"/>
  <c r="R69" i="7"/>
  <c r="P53" i="7"/>
  <c r="R53" i="7"/>
  <c r="P37" i="7"/>
  <c r="R37" i="7"/>
  <c r="P29" i="7"/>
  <c r="R29" i="7"/>
  <c r="P13" i="7"/>
  <c r="R13" i="7"/>
  <c r="R300" i="7"/>
  <c r="P300" i="7"/>
  <c r="R292" i="7"/>
  <c r="P292" i="7"/>
  <c r="R284" i="7"/>
  <c r="P284" i="7"/>
  <c r="R276" i="7"/>
  <c r="P276" i="7"/>
  <c r="R268" i="7"/>
  <c r="P268" i="7"/>
  <c r="R260" i="7"/>
  <c r="P260" i="7"/>
  <c r="R252" i="7"/>
  <c r="P252" i="7"/>
  <c r="R244" i="7"/>
  <c r="P244" i="7"/>
  <c r="R236" i="7"/>
  <c r="P236" i="7"/>
  <c r="R228" i="7"/>
  <c r="P228" i="7"/>
  <c r="R220" i="7"/>
  <c r="P220" i="7"/>
  <c r="R212" i="7"/>
  <c r="P212" i="7"/>
  <c r="R204" i="7"/>
  <c r="P204" i="7"/>
  <c r="R196" i="7"/>
  <c r="P196" i="7"/>
  <c r="R188" i="7"/>
  <c r="P188" i="7"/>
  <c r="R180" i="7"/>
  <c r="P180" i="7"/>
  <c r="R172" i="7"/>
  <c r="P172" i="7"/>
  <c r="R164" i="7"/>
  <c r="P164" i="7"/>
  <c r="R156" i="7"/>
  <c r="P156" i="7"/>
  <c r="R148" i="7"/>
  <c r="P148" i="7"/>
  <c r="R140" i="7"/>
  <c r="P140" i="7"/>
  <c r="R132" i="7"/>
  <c r="P132" i="7"/>
  <c r="R124" i="7"/>
  <c r="P124" i="7"/>
  <c r="R116" i="7"/>
  <c r="P116" i="7"/>
  <c r="R108" i="7"/>
  <c r="P108" i="7"/>
  <c r="R100" i="7"/>
  <c r="P100" i="7"/>
  <c r="R92" i="7"/>
  <c r="P92" i="7"/>
  <c r="R84" i="7"/>
  <c r="P84" i="7"/>
  <c r="R76" i="7"/>
  <c r="P76" i="7"/>
  <c r="R68" i="7"/>
  <c r="P68" i="7"/>
  <c r="R60" i="7"/>
  <c r="P60" i="7"/>
  <c r="R52" i="7"/>
  <c r="P52" i="7"/>
  <c r="R44" i="7"/>
  <c r="P44" i="7"/>
  <c r="R36" i="7"/>
  <c r="P36" i="7"/>
  <c r="R28" i="7"/>
  <c r="P28" i="7"/>
  <c r="R20" i="7"/>
  <c r="P20" i="7"/>
  <c r="R12" i="7"/>
  <c r="P12" i="7"/>
  <c r="P262" i="7"/>
  <c r="R262" i="7"/>
  <c r="P214" i="7"/>
  <c r="R214" i="7"/>
  <c r="P174" i="7"/>
  <c r="R174" i="7"/>
  <c r="P293" i="7"/>
  <c r="R293" i="7"/>
  <c r="P245" i="7"/>
  <c r="R245" i="7"/>
  <c r="P205" i="7"/>
  <c r="R205" i="7"/>
  <c r="P165" i="7"/>
  <c r="R165" i="7"/>
  <c r="P141" i="7"/>
  <c r="R141" i="7"/>
  <c r="P109" i="7"/>
  <c r="R109" i="7"/>
  <c r="P77" i="7"/>
  <c r="R77" i="7"/>
  <c r="P61" i="7"/>
  <c r="R61" i="7"/>
  <c r="P45" i="7"/>
  <c r="R45" i="7"/>
  <c r="P21" i="7"/>
  <c r="R21" i="7"/>
  <c r="R299" i="7"/>
  <c r="P299" i="7"/>
  <c r="R291" i="7"/>
  <c r="P291" i="7"/>
  <c r="R283" i="7"/>
  <c r="P283" i="7"/>
  <c r="R275" i="7"/>
  <c r="P275" i="7"/>
  <c r="R267" i="7"/>
  <c r="P267" i="7"/>
  <c r="R259" i="7"/>
  <c r="P259" i="7"/>
  <c r="R251" i="7"/>
  <c r="P251" i="7"/>
  <c r="R243" i="7"/>
  <c r="P243" i="7"/>
  <c r="R235" i="7"/>
  <c r="P235" i="7"/>
  <c r="R227" i="7"/>
  <c r="P227" i="7"/>
  <c r="R219" i="7"/>
  <c r="P219" i="7"/>
  <c r="R211" i="7"/>
  <c r="P211" i="7"/>
  <c r="R203" i="7"/>
  <c r="P203" i="7"/>
  <c r="R195" i="7"/>
  <c r="P195" i="7"/>
  <c r="R187" i="7"/>
  <c r="P187" i="7"/>
  <c r="R179" i="7"/>
  <c r="P179" i="7"/>
  <c r="R171" i="7"/>
  <c r="P171" i="7"/>
  <c r="R163" i="7"/>
  <c r="P163" i="7"/>
  <c r="R155" i="7"/>
  <c r="P155" i="7"/>
  <c r="R147" i="7"/>
  <c r="P147" i="7"/>
  <c r="R139" i="7"/>
  <c r="P139" i="7"/>
  <c r="R131" i="7"/>
  <c r="P131" i="7"/>
  <c r="R123" i="7"/>
  <c r="P123" i="7"/>
  <c r="R115" i="7"/>
  <c r="P115" i="7"/>
  <c r="R107" i="7"/>
  <c r="P107" i="7"/>
  <c r="R99" i="7"/>
  <c r="P99" i="7"/>
  <c r="R91" i="7"/>
  <c r="P91" i="7"/>
  <c r="R83" i="7"/>
  <c r="P83" i="7"/>
  <c r="R75" i="7"/>
  <c r="P75" i="7"/>
  <c r="R67" i="7"/>
  <c r="P67" i="7"/>
  <c r="R59" i="7"/>
  <c r="P59" i="7"/>
  <c r="R51" i="7"/>
  <c r="P51" i="7"/>
  <c r="R43" i="7"/>
  <c r="P43" i="7"/>
  <c r="R35" i="7"/>
  <c r="P35" i="7"/>
  <c r="R27" i="7"/>
  <c r="P27" i="7"/>
  <c r="R19" i="7"/>
  <c r="P19" i="7"/>
  <c r="R11" i="7"/>
  <c r="P11" i="7"/>
  <c r="P294" i="7"/>
  <c r="R294" i="7"/>
  <c r="P246" i="7"/>
  <c r="R246" i="7"/>
  <c r="P206" i="7"/>
  <c r="R206" i="7"/>
  <c r="P166" i="7"/>
  <c r="R166" i="7"/>
  <c r="P285" i="7"/>
  <c r="R285" i="7"/>
  <c r="P253" i="7"/>
  <c r="R253" i="7"/>
  <c r="P213" i="7"/>
  <c r="R213" i="7"/>
  <c r="P173" i="7"/>
  <c r="R173" i="7"/>
  <c r="P93" i="7"/>
  <c r="R93" i="7"/>
  <c r="R282" i="7"/>
  <c r="P282" i="7"/>
  <c r="R242" i="7"/>
  <c r="P242" i="7"/>
  <c r="R138" i="7"/>
  <c r="P138" i="7"/>
  <c r="R130" i="7"/>
  <c r="P130" i="7"/>
  <c r="R122" i="7"/>
  <c r="P122" i="7"/>
  <c r="P114" i="7"/>
  <c r="R114" i="7"/>
  <c r="R106" i="7"/>
  <c r="P106" i="7"/>
  <c r="R98" i="7"/>
  <c r="P98" i="7"/>
  <c r="R90" i="7"/>
  <c r="P90" i="7"/>
  <c r="R82" i="7"/>
  <c r="P82" i="7"/>
  <c r="R74" i="7"/>
  <c r="P74" i="7"/>
  <c r="R66" i="7"/>
  <c r="P66" i="7"/>
  <c r="P58" i="7"/>
  <c r="R58" i="7"/>
  <c r="R50" i="7"/>
  <c r="P50" i="7"/>
  <c r="R42" i="7"/>
  <c r="P42" i="7"/>
  <c r="R34" i="7"/>
  <c r="P34" i="7"/>
  <c r="R26" i="7"/>
  <c r="P26" i="7"/>
  <c r="R18" i="7"/>
  <c r="P18" i="7"/>
  <c r="R10" i="7"/>
  <c r="P10" i="7"/>
  <c r="P278" i="7"/>
  <c r="R278" i="7"/>
  <c r="R230" i="7"/>
  <c r="P230" i="7"/>
  <c r="P182" i="7"/>
  <c r="R182" i="7"/>
  <c r="R158" i="7"/>
  <c r="P158" i="7"/>
  <c r="P261" i="7"/>
  <c r="R261" i="7"/>
  <c r="P221" i="7"/>
  <c r="R221" i="7"/>
  <c r="P181" i="7"/>
  <c r="R181" i="7"/>
  <c r="P117" i="7"/>
  <c r="R117" i="7"/>
  <c r="R290" i="7"/>
  <c r="P290" i="7"/>
  <c r="R266" i="7"/>
  <c r="P266" i="7"/>
  <c r="R250" i="7"/>
  <c r="P250" i="7"/>
  <c r="R226" i="7"/>
  <c r="P226" i="7"/>
  <c r="P210" i="7"/>
  <c r="R210" i="7"/>
  <c r="R194" i="7"/>
  <c r="P194" i="7"/>
  <c r="R186" i="7"/>
  <c r="P186" i="7"/>
  <c r="R170" i="7"/>
  <c r="P170" i="7"/>
  <c r="R162" i="7"/>
  <c r="P162" i="7"/>
  <c r="P154" i="7"/>
  <c r="R154" i="7"/>
  <c r="R146" i="7"/>
  <c r="P146" i="7"/>
  <c r="R297" i="7"/>
  <c r="P297" i="7"/>
  <c r="R289" i="7"/>
  <c r="P289" i="7"/>
  <c r="R281" i="7"/>
  <c r="P281" i="7"/>
  <c r="R273" i="7"/>
  <c r="P273" i="7"/>
  <c r="R265" i="7"/>
  <c r="P265" i="7"/>
  <c r="R257" i="7"/>
  <c r="P257" i="7"/>
  <c r="R249" i="7"/>
  <c r="P249" i="7"/>
  <c r="R241" i="7"/>
  <c r="P241" i="7"/>
  <c r="R233" i="7"/>
  <c r="P233" i="7"/>
  <c r="R225" i="7"/>
  <c r="P225" i="7"/>
  <c r="R217" i="7"/>
  <c r="P217" i="7"/>
  <c r="R209" i="7"/>
  <c r="P209" i="7"/>
  <c r="R201" i="7"/>
  <c r="P201" i="7"/>
  <c r="R193" i="7"/>
  <c r="P193" i="7"/>
  <c r="R185" i="7"/>
  <c r="P185" i="7"/>
  <c r="R177" i="7"/>
  <c r="P177" i="7"/>
  <c r="R169" i="7"/>
  <c r="P169" i="7"/>
  <c r="R161" i="7"/>
  <c r="P161" i="7"/>
  <c r="R153" i="7"/>
  <c r="P153" i="7"/>
  <c r="R145" i="7"/>
  <c r="P145" i="7"/>
  <c r="R137" i="7"/>
  <c r="P137" i="7"/>
  <c r="R129" i="7"/>
  <c r="P129" i="7"/>
  <c r="R121" i="7"/>
  <c r="P121" i="7"/>
  <c r="R113" i="7"/>
  <c r="P113" i="7"/>
  <c r="R105" i="7"/>
  <c r="P105" i="7"/>
  <c r="R97" i="7"/>
  <c r="P97" i="7"/>
  <c r="R89" i="7"/>
  <c r="P89" i="7"/>
  <c r="R81" i="7"/>
  <c r="P81" i="7"/>
  <c r="R73" i="7"/>
  <c r="P73" i="7"/>
  <c r="R65" i="7"/>
  <c r="P65" i="7"/>
  <c r="R57" i="7"/>
  <c r="P57" i="7"/>
  <c r="R49" i="7"/>
  <c r="P49" i="7"/>
  <c r="R41" i="7"/>
  <c r="P41" i="7"/>
  <c r="R33" i="7"/>
  <c r="P33" i="7"/>
  <c r="R25" i="7"/>
  <c r="P25" i="7"/>
  <c r="R17" i="7"/>
  <c r="P17" i="7"/>
  <c r="R9" i="7"/>
  <c r="P9" i="7"/>
  <c r="R286" i="7"/>
  <c r="P286" i="7"/>
  <c r="P238" i="7"/>
  <c r="R238" i="7"/>
  <c r="P198" i="7"/>
  <c r="R198" i="7"/>
  <c r="P142" i="7"/>
  <c r="R142" i="7"/>
  <c r="P277" i="7"/>
  <c r="R277" i="7"/>
  <c r="P237" i="7"/>
  <c r="R237" i="7"/>
  <c r="P197" i="7"/>
  <c r="R197" i="7"/>
  <c r="P157" i="7"/>
  <c r="R157" i="7"/>
  <c r="P125" i="7"/>
  <c r="R125" i="7"/>
  <c r="R298" i="7"/>
  <c r="P298" i="7"/>
  <c r="R274" i="7"/>
  <c r="P274" i="7"/>
  <c r="R258" i="7"/>
  <c r="P258" i="7"/>
  <c r="R234" i="7"/>
  <c r="P234" i="7"/>
  <c r="R218" i="7"/>
  <c r="P218" i="7"/>
  <c r="R202" i="7"/>
  <c r="P202" i="7"/>
  <c r="R178" i="7"/>
  <c r="P178" i="7"/>
  <c r="P296" i="7"/>
  <c r="R296" i="7"/>
  <c r="P288" i="7"/>
  <c r="R288" i="7"/>
  <c r="P280" i="7"/>
  <c r="R280" i="7"/>
  <c r="P272" i="7"/>
  <c r="R272" i="7"/>
  <c r="P264" i="7"/>
  <c r="R264" i="7"/>
  <c r="P256" i="7"/>
  <c r="R256" i="7"/>
  <c r="P248" i="7"/>
  <c r="R248" i="7"/>
  <c r="P240" i="7"/>
  <c r="R240" i="7"/>
  <c r="P232" i="7"/>
  <c r="R232" i="7"/>
  <c r="P224" i="7"/>
  <c r="R224" i="7"/>
  <c r="P216" i="7"/>
  <c r="R216" i="7"/>
  <c r="P208" i="7"/>
  <c r="R208" i="7"/>
  <c r="P200" i="7"/>
  <c r="R200" i="7"/>
  <c r="P192" i="7"/>
  <c r="R192" i="7"/>
  <c r="P184" i="7"/>
  <c r="R184" i="7"/>
  <c r="P176" i="7"/>
  <c r="R176" i="7"/>
  <c r="P168" i="7"/>
  <c r="R168" i="7"/>
  <c r="P160" i="7"/>
  <c r="R160" i="7"/>
  <c r="P152" i="7"/>
  <c r="R152" i="7"/>
  <c r="P144" i="7"/>
  <c r="R144" i="7"/>
  <c r="P136" i="7"/>
  <c r="R136" i="7"/>
  <c r="P128" i="7"/>
  <c r="R128" i="7"/>
  <c r="P120" i="7"/>
  <c r="R120" i="7"/>
  <c r="P112" i="7"/>
  <c r="R112" i="7"/>
  <c r="P104" i="7"/>
  <c r="R104" i="7"/>
  <c r="P96" i="7"/>
  <c r="R96" i="7"/>
  <c r="P88" i="7"/>
  <c r="R88" i="7"/>
  <c r="P80" i="7"/>
  <c r="R80" i="7"/>
  <c r="P72" i="7"/>
  <c r="R72" i="7"/>
  <c r="P64" i="7"/>
  <c r="R64" i="7"/>
  <c r="P56" i="7"/>
  <c r="R56" i="7"/>
  <c r="P48" i="7"/>
  <c r="R48" i="7"/>
  <c r="P40" i="7"/>
  <c r="R40" i="7"/>
  <c r="P32" i="7"/>
  <c r="R32" i="7"/>
  <c r="P24" i="7"/>
  <c r="R24" i="7"/>
  <c r="P16" i="7"/>
  <c r="R16" i="7"/>
  <c r="M12" i="12"/>
  <c r="N12" i="12" s="1"/>
  <c r="O12" i="12" s="1"/>
  <c r="M13" i="12"/>
  <c r="N13" i="12" s="1"/>
  <c r="O13" i="12" s="1"/>
  <c r="M21" i="12"/>
  <c r="N21" i="12" s="1"/>
  <c r="O21" i="12" s="1"/>
  <c r="M29" i="12"/>
  <c r="N29" i="12" s="1"/>
  <c r="O29" i="12" s="1"/>
  <c r="M37" i="12"/>
  <c r="N37" i="12" s="1"/>
  <c r="O37" i="12" s="1"/>
  <c r="M45" i="12"/>
  <c r="N45" i="12" s="1"/>
  <c r="O45" i="12" s="1"/>
  <c r="M53" i="12"/>
  <c r="N53" i="12" s="1"/>
  <c r="O53" i="12" s="1"/>
  <c r="M61" i="12"/>
  <c r="N61" i="12" s="1"/>
  <c r="O61" i="12" s="1"/>
  <c r="M69" i="12"/>
  <c r="N69" i="12" s="1"/>
  <c r="O69" i="12" s="1"/>
  <c r="M77" i="12"/>
  <c r="N77" i="12" s="1"/>
  <c r="O77" i="12" s="1"/>
  <c r="M85" i="12"/>
  <c r="N85" i="12" s="1"/>
  <c r="O85" i="12" s="1"/>
  <c r="M93" i="12"/>
  <c r="N93" i="12" s="1"/>
  <c r="O93" i="12" s="1"/>
  <c r="M101" i="12"/>
  <c r="N101" i="12" s="1"/>
  <c r="O101" i="12" s="1"/>
  <c r="M109" i="12"/>
  <c r="N109" i="12" s="1"/>
  <c r="O109" i="12" s="1"/>
  <c r="M117" i="12"/>
  <c r="N117" i="12" s="1"/>
  <c r="O117" i="12" s="1"/>
  <c r="M125" i="12"/>
  <c r="N125" i="12" s="1"/>
  <c r="O125" i="12" s="1"/>
  <c r="M133" i="12"/>
  <c r="N133" i="12" s="1"/>
  <c r="O133" i="12" s="1"/>
  <c r="M141" i="12"/>
  <c r="N141" i="12" s="1"/>
  <c r="O141" i="12" s="1"/>
  <c r="M149" i="12"/>
  <c r="N149" i="12" s="1"/>
  <c r="O149" i="12" s="1"/>
  <c r="M157" i="12"/>
  <c r="N157" i="12" s="1"/>
  <c r="O157" i="12" s="1"/>
  <c r="M165" i="12"/>
  <c r="N165" i="12" s="1"/>
  <c r="O165" i="12" s="1"/>
  <c r="M173" i="12"/>
  <c r="N173" i="12" s="1"/>
  <c r="O173" i="12" s="1"/>
  <c r="M181" i="12"/>
  <c r="N181" i="12" s="1"/>
  <c r="O181" i="12" s="1"/>
  <c r="M189" i="12"/>
  <c r="N189" i="12" s="1"/>
  <c r="O189" i="12" s="1"/>
  <c r="M197" i="12"/>
  <c r="N197" i="12" s="1"/>
  <c r="O197" i="12" s="1"/>
  <c r="M205" i="12"/>
  <c r="N205" i="12" s="1"/>
  <c r="O205" i="12" s="1"/>
  <c r="M213" i="12"/>
  <c r="N213" i="12" s="1"/>
  <c r="O213" i="12" s="1"/>
  <c r="M221" i="12"/>
  <c r="N221" i="12" s="1"/>
  <c r="O221" i="12" s="1"/>
  <c r="M229" i="12"/>
  <c r="N229" i="12" s="1"/>
  <c r="O229" i="12" s="1"/>
  <c r="M237" i="12"/>
  <c r="N237" i="12" s="1"/>
  <c r="O237" i="12" s="1"/>
  <c r="M245" i="12"/>
  <c r="N245" i="12" s="1"/>
  <c r="O245" i="12" s="1"/>
  <c r="M253" i="12"/>
  <c r="N253" i="12" s="1"/>
  <c r="O253" i="12" s="1"/>
  <c r="M261" i="12"/>
  <c r="N261" i="12" s="1"/>
  <c r="O261" i="12" s="1"/>
  <c r="M269" i="12"/>
  <c r="N269" i="12" s="1"/>
  <c r="O269" i="12" s="1"/>
  <c r="M277" i="12"/>
  <c r="N277" i="12" s="1"/>
  <c r="O277" i="12" s="1"/>
  <c r="M285" i="12"/>
  <c r="N285" i="12" s="1"/>
  <c r="O285" i="12" s="1"/>
  <c r="M293" i="12"/>
  <c r="N293" i="12" s="1"/>
  <c r="O293" i="12" s="1"/>
  <c r="M301" i="12"/>
  <c r="N301" i="12" s="1"/>
  <c r="O301" i="12" s="1"/>
  <c r="M14" i="12"/>
  <c r="N14" i="12" s="1"/>
  <c r="O14" i="12" s="1"/>
  <c r="M22" i="12"/>
  <c r="N22" i="12" s="1"/>
  <c r="O22" i="12" s="1"/>
  <c r="M30" i="12"/>
  <c r="N30" i="12" s="1"/>
  <c r="O30" i="12" s="1"/>
  <c r="M38" i="12"/>
  <c r="N38" i="12" s="1"/>
  <c r="O38" i="12" s="1"/>
  <c r="M46" i="12"/>
  <c r="N46" i="12" s="1"/>
  <c r="O46" i="12" s="1"/>
  <c r="M54" i="12"/>
  <c r="N54" i="12" s="1"/>
  <c r="O54" i="12" s="1"/>
  <c r="M62" i="12"/>
  <c r="N62" i="12" s="1"/>
  <c r="O62" i="12" s="1"/>
  <c r="M70" i="12"/>
  <c r="N70" i="12" s="1"/>
  <c r="O70" i="12" s="1"/>
  <c r="M78" i="12"/>
  <c r="N78" i="12" s="1"/>
  <c r="O78" i="12" s="1"/>
  <c r="M86" i="12"/>
  <c r="N86" i="12" s="1"/>
  <c r="O86" i="12" s="1"/>
  <c r="M94" i="12"/>
  <c r="N94" i="12" s="1"/>
  <c r="O94" i="12" s="1"/>
  <c r="M102" i="12"/>
  <c r="N102" i="12" s="1"/>
  <c r="O102" i="12" s="1"/>
  <c r="M110" i="12"/>
  <c r="N110" i="12" s="1"/>
  <c r="O110" i="12" s="1"/>
  <c r="M118" i="12"/>
  <c r="N118" i="12" s="1"/>
  <c r="O118" i="12" s="1"/>
  <c r="M126" i="12"/>
  <c r="N126" i="12" s="1"/>
  <c r="O126" i="12" s="1"/>
  <c r="M134" i="12"/>
  <c r="N134" i="12" s="1"/>
  <c r="O134" i="12" s="1"/>
  <c r="M142" i="12"/>
  <c r="N142" i="12" s="1"/>
  <c r="O142" i="12" s="1"/>
  <c r="M150" i="12"/>
  <c r="N150" i="12" s="1"/>
  <c r="O150" i="12" s="1"/>
  <c r="M158" i="12"/>
  <c r="N158" i="12" s="1"/>
  <c r="O158" i="12" s="1"/>
  <c r="M166" i="12"/>
  <c r="N166" i="12" s="1"/>
  <c r="O166" i="12" s="1"/>
  <c r="M174" i="12"/>
  <c r="N174" i="12" s="1"/>
  <c r="O174" i="12" s="1"/>
  <c r="M182" i="12"/>
  <c r="N182" i="12" s="1"/>
  <c r="O182" i="12" s="1"/>
  <c r="M190" i="12"/>
  <c r="N190" i="12" s="1"/>
  <c r="O190" i="12" s="1"/>
  <c r="M198" i="12"/>
  <c r="N198" i="12" s="1"/>
  <c r="O198" i="12" s="1"/>
  <c r="M206" i="12"/>
  <c r="N206" i="12" s="1"/>
  <c r="O206" i="12" s="1"/>
  <c r="M214" i="12"/>
  <c r="N214" i="12" s="1"/>
  <c r="O214" i="12" s="1"/>
  <c r="M222" i="12"/>
  <c r="N222" i="12" s="1"/>
  <c r="O222" i="12" s="1"/>
  <c r="M230" i="12"/>
  <c r="N230" i="12" s="1"/>
  <c r="O230" i="12" s="1"/>
  <c r="M238" i="12"/>
  <c r="N238" i="12" s="1"/>
  <c r="O238" i="12" s="1"/>
  <c r="M246" i="12"/>
  <c r="N246" i="12" s="1"/>
  <c r="O246" i="12" s="1"/>
  <c r="M254" i="12"/>
  <c r="N254" i="12" s="1"/>
  <c r="O254" i="12" s="1"/>
  <c r="M262" i="12"/>
  <c r="N262" i="12" s="1"/>
  <c r="O262" i="12" s="1"/>
  <c r="M270" i="12"/>
  <c r="N270" i="12" s="1"/>
  <c r="O270" i="12" s="1"/>
  <c r="M278" i="12"/>
  <c r="N278" i="12" s="1"/>
  <c r="O278" i="12" s="1"/>
  <c r="M286" i="12"/>
  <c r="N286" i="12" s="1"/>
  <c r="O286" i="12" s="1"/>
  <c r="M294" i="12"/>
  <c r="N294" i="12" s="1"/>
  <c r="O294" i="12" s="1"/>
  <c r="M302" i="12"/>
  <c r="N302" i="12" s="1"/>
  <c r="O302" i="12" s="1"/>
  <c r="M15" i="12"/>
  <c r="N15" i="12" s="1"/>
  <c r="O15" i="12" s="1"/>
  <c r="M23" i="12"/>
  <c r="N23" i="12" s="1"/>
  <c r="O23" i="12" s="1"/>
  <c r="M31" i="12"/>
  <c r="N31" i="12" s="1"/>
  <c r="O31" i="12" s="1"/>
  <c r="M39" i="12"/>
  <c r="N39" i="12" s="1"/>
  <c r="O39" i="12" s="1"/>
  <c r="M47" i="12"/>
  <c r="N47" i="12" s="1"/>
  <c r="O47" i="12" s="1"/>
  <c r="M55" i="12"/>
  <c r="N55" i="12" s="1"/>
  <c r="O55" i="12" s="1"/>
  <c r="M63" i="12"/>
  <c r="N63" i="12" s="1"/>
  <c r="O63" i="12" s="1"/>
  <c r="M71" i="12"/>
  <c r="N71" i="12" s="1"/>
  <c r="O71" i="12" s="1"/>
  <c r="M79" i="12"/>
  <c r="N79" i="12" s="1"/>
  <c r="O79" i="12" s="1"/>
  <c r="M87" i="12"/>
  <c r="N87" i="12" s="1"/>
  <c r="O87" i="12" s="1"/>
  <c r="M95" i="12"/>
  <c r="N95" i="12" s="1"/>
  <c r="O95" i="12" s="1"/>
  <c r="M103" i="12"/>
  <c r="N103" i="12" s="1"/>
  <c r="O103" i="12" s="1"/>
  <c r="M111" i="12"/>
  <c r="N111" i="12" s="1"/>
  <c r="O111" i="12" s="1"/>
  <c r="M119" i="12"/>
  <c r="N119" i="12" s="1"/>
  <c r="O119" i="12" s="1"/>
  <c r="M127" i="12"/>
  <c r="N127" i="12" s="1"/>
  <c r="O127" i="12" s="1"/>
  <c r="M135" i="12"/>
  <c r="N135" i="12" s="1"/>
  <c r="O135" i="12" s="1"/>
  <c r="M143" i="12"/>
  <c r="N143" i="12" s="1"/>
  <c r="O143" i="12" s="1"/>
  <c r="M151" i="12"/>
  <c r="N151" i="12" s="1"/>
  <c r="O151" i="12" s="1"/>
  <c r="M159" i="12"/>
  <c r="N159" i="12" s="1"/>
  <c r="O159" i="12" s="1"/>
  <c r="M167" i="12"/>
  <c r="N167" i="12" s="1"/>
  <c r="O167" i="12" s="1"/>
  <c r="M175" i="12"/>
  <c r="N175" i="12" s="1"/>
  <c r="O175" i="12" s="1"/>
  <c r="M183" i="12"/>
  <c r="N183" i="12" s="1"/>
  <c r="O183" i="12" s="1"/>
  <c r="M191" i="12"/>
  <c r="N191" i="12" s="1"/>
  <c r="O191" i="12" s="1"/>
  <c r="M199" i="12"/>
  <c r="N199" i="12" s="1"/>
  <c r="O199" i="12" s="1"/>
  <c r="M207" i="12"/>
  <c r="N207" i="12" s="1"/>
  <c r="O207" i="12" s="1"/>
  <c r="M215" i="12"/>
  <c r="N215" i="12" s="1"/>
  <c r="O215" i="12" s="1"/>
  <c r="M223" i="12"/>
  <c r="N223" i="12" s="1"/>
  <c r="O223" i="12" s="1"/>
  <c r="M231" i="12"/>
  <c r="N231" i="12" s="1"/>
  <c r="O231" i="12" s="1"/>
  <c r="M239" i="12"/>
  <c r="N239" i="12" s="1"/>
  <c r="O239" i="12" s="1"/>
  <c r="M247" i="12"/>
  <c r="N247" i="12" s="1"/>
  <c r="O247" i="12" s="1"/>
  <c r="M255" i="12"/>
  <c r="N255" i="12" s="1"/>
  <c r="O255" i="12" s="1"/>
  <c r="M263" i="12"/>
  <c r="N263" i="12" s="1"/>
  <c r="O263" i="12" s="1"/>
  <c r="M271" i="12"/>
  <c r="N271" i="12" s="1"/>
  <c r="O271" i="12" s="1"/>
  <c r="M279" i="12"/>
  <c r="N279" i="12" s="1"/>
  <c r="O279" i="12" s="1"/>
  <c r="M287" i="12"/>
  <c r="N287" i="12" s="1"/>
  <c r="O287" i="12" s="1"/>
  <c r="M295" i="12"/>
  <c r="N295" i="12" s="1"/>
  <c r="O295" i="12" s="1"/>
  <c r="M303" i="12"/>
  <c r="N303" i="12" s="1"/>
  <c r="O303" i="12" s="1"/>
  <c r="M17" i="12"/>
  <c r="N17" i="12" s="1"/>
  <c r="O17" i="12" s="1"/>
  <c r="M25" i="12"/>
  <c r="N25" i="12" s="1"/>
  <c r="O25" i="12" s="1"/>
  <c r="M33" i="12"/>
  <c r="N33" i="12" s="1"/>
  <c r="O33" i="12" s="1"/>
  <c r="M41" i="12"/>
  <c r="N41" i="12" s="1"/>
  <c r="O41" i="12" s="1"/>
  <c r="M49" i="12"/>
  <c r="N49" i="12" s="1"/>
  <c r="O49" i="12" s="1"/>
  <c r="M57" i="12"/>
  <c r="N57" i="12" s="1"/>
  <c r="O57" i="12" s="1"/>
  <c r="M65" i="12"/>
  <c r="N65" i="12" s="1"/>
  <c r="O65" i="12" s="1"/>
  <c r="M73" i="12"/>
  <c r="N73" i="12" s="1"/>
  <c r="O73" i="12" s="1"/>
  <c r="M81" i="12"/>
  <c r="N81" i="12" s="1"/>
  <c r="O81" i="12" s="1"/>
  <c r="M89" i="12"/>
  <c r="N89" i="12" s="1"/>
  <c r="O89" i="12" s="1"/>
  <c r="M97" i="12"/>
  <c r="N97" i="12" s="1"/>
  <c r="O97" i="12" s="1"/>
  <c r="M105" i="12"/>
  <c r="N105" i="12" s="1"/>
  <c r="O105" i="12" s="1"/>
  <c r="M113" i="12"/>
  <c r="N113" i="12" s="1"/>
  <c r="O113" i="12" s="1"/>
  <c r="M121" i="12"/>
  <c r="N121" i="12" s="1"/>
  <c r="O121" i="12" s="1"/>
  <c r="M129" i="12"/>
  <c r="N129" i="12" s="1"/>
  <c r="O129" i="12" s="1"/>
  <c r="M137" i="12"/>
  <c r="N137" i="12" s="1"/>
  <c r="O137" i="12" s="1"/>
  <c r="M145" i="12"/>
  <c r="N145" i="12" s="1"/>
  <c r="O145" i="12" s="1"/>
  <c r="M153" i="12"/>
  <c r="N153" i="12" s="1"/>
  <c r="O153" i="12" s="1"/>
  <c r="M161" i="12"/>
  <c r="N161" i="12" s="1"/>
  <c r="O161" i="12" s="1"/>
  <c r="M169" i="12"/>
  <c r="N169" i="12" s="1"/>
  <c r="O169" i="12" s="1"/>
  <c r="M177" i="12"/>
  <c r="N177" i="12" s="1"/>
  <c r="O177" i="12" s="1"/>
  <c r="M185" i="12"/>
  <c r="N185" i="12" s="1"/>
  <c r="O185" i="12" s="1"/>
  <c r="M193" i="12"/>
  <c r="N193" i="12" s="1"/>
  <c r="O193" i="12" s="1"/>
  <c r="M201" i="12"/>
  <c r="N201" i="12" s="1"/>
  <c r="O201" i="12" s="1"/>
  <c r="M209" i="12"/>
  <c r="N209" i="12" s="1"/>
  <c r="O209" i="12" s="1"/>
  <c r="M217" i="12"/>
  <c r="N217" i="12" s="1"/>
  <c r="O217" i="12" s="1"/>
  <c r="M225" i="12"/>
  <c r="N225" i="12" s="1"/>
  <c r="O225" i="12" s="1"/>
  <c r="M233" i="12"/>
  <c r="N233" i="12" s="1"/>
  <c r="O233" i="12" s="1"/>
  <c r="M241" i="12"/>
  <c r="N241" i="12" s="1"/>
  <c r="O241" i="12" s="1"/>
  <c r="M249" i="12"/>
  <c r="N249" i="12" s="1"/>
  <c r="O249" i="12" s="1"/>
  <c r="M257" i="12"/>
  <c r="N257" i="12" s="1"/>
  <c r="O257" i="12" s="1"/>
  <c r="M265" i="12"/>
  <c r="N265" i="12" s="1"/>
  <c r="O265" i="12" s="1"/>
  <c r="M273" i="12"/>
  <c r="N273" i="12" s="1"/>
  <c r="O273" i="12" s="1"/>
  <c r="M281" i="12"/>
  <c r="N281" i="12" s="1"/>
  <c r="O281" i="12" s="1"/>
  <c r="M289" i="12"/>
  <c r="N289" i="12" s="1"/>
  <c r="O289" i="12" s="1"/>
  <c r="M297" i="12"/>
  <c r="N297" i="12" s="1"/>
  <c r="O297" i="12" s="1"/>
  <c r="M18" i="12"/>
  <c r="N18" i="12" s="1"/>
  <c r="O18" i="12" s="1"/>
  <c r="M26" i="12"/>
  <c r="N26" i="12" s="1"/>
  <c r="O26" i="12" s="1"/>
  <c r="M34" i="12"/>
  <c r="N34" i="12" s="1"/>
  <c r="O34" i="12" s="1"/>
  <c r="M42" i="12"/>
  <c r="N42" i="12" s="1"/>
  <c r="O42" i="12" s="1"/>
  <c r="M50" i="12"/>
  <c r="N50" i="12" s="1"/>
  <c r="O50" i="12" s="1"/>
  <c r="M58" i="12"/>
  <c r="N58" i="12" s="1"/>
  <c r="O58" i="12" s="1"/>
  <c r="M66" i="12"/>
  <c r="N66" i="12" s="1"/>
  <c r="O66" i="12" s="1"/>
  <c r="M74" i="12"/>
  <c r="N74" i="12" s="1"/>
  <c r="O74" i="12" s="1"/>
  <c r="M82" i="12"/>
  <c r="N82" i="12" s="1"/>
  <c r="O82" i="12" s="1"/>
  <c r="M90" i="12"/>
  <c r="N90" i="12" s="1"/>
  <c r="O90" i="12" s="1"/>
  <c r="M98" i="12"/>
  <c r="N98" i="12" s="1"/>
  <c r="O98" i="12" s="1"/>
  <c r="M106" i="12"/>
  <c r="N106" i="12" s="1"/>
  <c r="O106" i="12" s="1"/>
  <c r="M114" i="12"/>
  <c r="N114" i="12" s="1"/>
  <c r="O114" i="12" s="1"/>
  <c r="M122" i="12"/>
  <c r="N122" i="12" s="1"/>
  <c r="O122" i="12" s="1"/>
  <c r="M130" i="12"/>
  <c r="N130" i="12" s="1"/>
  <c r="O130" i="12" s="1"/>
  <c r="M138" i="12"/>
  <c r="N138" i="12" s="1"/>
  <c r="O138" i="12" s="1"/>
  <c r="M146" i="12"/>
  <c r="N146" i="12" s="1"/>
  <c r="O146" i="12" s="1"/>
  <c r="M154" i="12"/>
  <c r="N154" i="12" s="1"/>
  <c r="O154" i="12" s="1"/>
  <c r="M162" i="12"/>
  <c r="N162" i="12" s="1"/>
  <c r="O162" i="12" s="1"/>
  <c r="M170" i="12"/>
  <c r="N170" i="12" s="1"/>
  <c r="O170" i="12" s="1"/>
  <c r="M178" i="12"/>
  <c r="N178" i="12" s="1"/>
  <c r="O178" i="12" s="1"/>
  <c r="M186" i="12"/>
  <c r="N186" i="12" s="1"/>
  <c r="O186" i="12" s="1"/>
  <c r="M194" i="12"/>
  <c r="N194" i="12" s="1"/>
  <c r="O194" i="12" s="1"/>
  <c r="M202" i="12"/>
  <c r="N202" i="12" s="1"/>
  <c r="O202" i="12" s="1"/>
  <c r="M210" i="12"/>
  <c r="N210" i="12" s="1"/>
  <c r="O210" i="12" s="1"/>
  <c r="M218" i="12"/>
  <c r="N218" i="12" s="1"/>
  <c r="O218" i="12" s="1"/>
  <c r="M226" i="12"/>
  <c r="N226" i="12" s="1"/>
  <c r="O226" i="12" s="1"/>
  <c r="M234" i="12"/>
  <c r="N234" i="12" s="1"/>
  <c r="O234" i="12" s="1"/>
  <c r="M242" i="12"/>
  <c r="N242" i="12" s="1"/>
  <c r="O242" i="12" s="1"/>
  <c r="M250" i="12"/>
  <c r="N250" i="12" s="1"/>
  <c r="O250" i="12" s="1"/>
  <c r="M258" i="12"/>
  <c r="N258" i="12" s="1"/>
  <c r="O258" i="12" s="1"/>
  <c r="M266" i="12"/>
  <c r="N266" i="12" s="1"/>
  <c r="O266" i="12" s="1"/>
  <c r="M274" i="12"/>
  <c r="N274" i="12" s="1"/>
  <c r="O274" i="12" s="1"/>
  <c r="M282" i="12"/>
  <c r="N282" i="12" s="1"/>
  <c r="O282" i="12" s="1"/>
  <c r="M290" i="12"/>
  <c r="N290" i="12" s="1"/>
  <c r="O290" i="12" s="1"/>
  <c r="M298" i="12"/>
  <c r="N298" i="12" s="1"/>
  <c r="O298" i="12" s="1"/>
  <c r="M19" i="12"/>
  <c r="N19" i="12" s="1"/>
  <c r="O19" i="12" s="1"/>
  <c r="M27" i="12"/>
  <c r="N27" i="12" s="1"/>
  <c r="O27" i="12" s="1"/>
  <c r="M35" i="12"/>
  <c r="N35" i="12" s="1"/>
  <c r="O35" i="12" s="1"/>
  <c r="M43" i="12"/>
  <c r="N43" i="12" s="1"/>
  <c r="O43" i="12" s="1"/>
  <c r="M51" i="12"/>
  <c r="N51" i="12" s="1"/>
  <c r="O51" i="12" s="1"/>
  <c r="M59" i="12"/>
  <c r="N59" i="12" s="1"/>
  <c r="O59" i="12" s="1"/>
  <c r="M67" i="12"/>
  <c r="N67" i="12" s="1"/>
  <c r="O67" i="12" s="1"/>
  <c r="M75" i="12"/>
  <c r="N75" i="12" s="1"/>
  <c r="O75" i="12" s="1"/>
  <c r="M83" i="12"/>
  <c r="N83" i="12" s="1"/>
  <c r="O83" i="12" s="1"/>
  <c r="M91" i="12"/>
  <c r="N91" i="12" s="1"/>
  <c r="O91" i="12" s="1"/>
  <c r="M99" i="12"/>
  <c r="N99" i="12" s="1"/>
  <c r="O99" i="12" s="1"/>
  <c r="M107" i="12"/>
  <c r="N107" i="12" s="1"/>
  <c r="O107" i="12" s="1"/>
  <c r="M115" i="12"/>
  <c r="N115" i="12" s="1"/>
  <c r="O115" i="12" s="1"/>
  <c r="M123" i="12"/>
  <c r="N123" i="12" s="1"/>
  <c r="O123" i="12" s="1"/>
  <c r="M131" i="12"/>
  <c r="N131" i="12" s="1"/>
  <c r="O131" i="12" s="1"/>
  <c r="M139" i="12"/>
  <c r="N139" i="12" s="1"/>
  <c r="O139" i="12" s="1"/>
  <c r="M147" i="12"/>
  <c r="N147" i="12" s="1"/>
  <c r="O147" i="12" s="1"/>
  <c r="M155" i="12"/>
  <c r="N155" i="12" s="1"/>
  <c r="O155" i="12" s="1"/>
  <c r="M163" i="12"/>
  <c r="N163" i="12" s="1"/>
  <c r="O163" i="12" s="1"/>
  <c r="M171" i="12"/>
  <c r="N171" i="12" s="1"/>
  <c r="O171" i="12" s="1"/>
  <c r="M179" i="12"/>
  <c r="N179" i="12" s="1"/>
  <c r="O179" i="12" s="1"/>
  <c r="M187" i="12"/>
  <c r="N187" i="12" s="1"/>
  <c r="O187" i="12" s="1"/>
  <c r="M195" i="12"/>
  <c r="N195" i="12" s="1"/>
  <c r="O195" i="12" s="1"/>
  <c r="M203" i="12"/>
  <c r="N203" i="12" s="1"/>
  <c r="O203" i="12" s="1"/>
  <c r="M211" i="12"/>
  <c r="N211" i="12" s="1"/>
  <c r="O211" i="12" s="1"/>
  <c r="M219" i="12"/>
  <c r="N219" i="12" s="1"/>
  <c r="O219" i="12" s="1"/>
  <c r="M227" i="12"/>
  <c r="N227" i="12" s="1"/>
  <c r="O227" i="12" s="1"/>
  <c r="M235" i="12"/>
  <c r="N235" i="12" s="1"/>
  <c r="O235" i="12" s="1"/>
  <c r="M243" i="12"/>
  <c r="N243" i="12" s="1"/>
  <c r="O243" i="12" s="1"/>
  <c r="M251" i="12"/>
  <c r="N251" i="12" s="1"/>
  <c r="O251" i="12" s="1"/>
  <c r="M259" i="12"/>
  <c r="N259" i="12" s="1"/>
  <c r="O259" i="12" s="1"/>
  <c r="M267" i="12"/>
  <c r="N267" i="12" s="1"/>
  <c r="O267" i="12" s="1"/>
  <c r="M275" i="12"/>
  <c r="N275" i="12" s="1"/>
  <c r="O275" i="12" s="1"/>
  <c r="M283" i="12"/>
  <c r="N283" i="12" s="1"/>
  <c r="O283" i="12" s="1"/>
  <c r="M291" i="12"/>
  <c r="N291" i="12" s="1"/>
  <c r="O291" i="12" s="1"/>
  <c r="M16" i="12"/>
  <c r="N16" i="12" s="1"/>
  <c r="O16" i="12" s="1"/>
  <c r="M48" i="12"/>
  <c r="N48" i="12" s="1"/>
  <c r="O48" i="12" s="1"/>
  <c r="M80" i="12"/>
  <c r="N80" i="12" s="1"/>
  <c r="O80" i="12" s="1"/>
  <c r="M112" i="12"/>
  <c r="N112" i="12" s="1"/>
  <c r="O112" i="12" s="1"/>
  <c r="M144" i="12"/>
  <c r="N144" i="12" s="1"/>
  <c r="O144" i="12" s="1"/>
  <c r="M176" i="12"/>
  <c r="N176" i="12" s="1"/>
  <c r="O176" i="12" s="1"/>
  <c r="M208" i="12"/>
  <c r="N208" i="12" s="1"/>
  <c r="O208" i="12" s="1"/>
  <c r="M240" i="12"/>
  <c r="N240" i="12" s="1"/>
  <c r="O240" i="12" s="1"/>
  <c r="M272" i="12"/>
  <c r="N272" i="12" s="1"/>
  <c r="O272" i="12" s="1"/>
  <c r="M300" i="12"/>
  <c r="N300" i="12" s="1"/>
  <c r="O300" i="12" s="1"/>
  <c r="M60" i="12"/>
  <c r="N60" i="12" s="1"/>
  <c r="O60" i="12" s="1"/>
  <c r="M124" i="12"/>
  <c r="N124" i="12" s="1"/>
  <c r="O124" i="12" s="1"/>
  <c r="M188" i="12"/>
  <c r="N188" i="12" s="1"/>
  <c r="O188" i="12" s="1"/>
  <c r="M220" i="12"/>
  <c r="N220" i="12" s="1"/>
  <c r="O220" i="12" s="1"/>
  <c r="M284" i="12"/>
  <c r="N284" i="12" s="1"/>
  <c r="O284" i="12" s="1"/>
  <c r="M20" i="12"/>
  <c r="N20" i="12" s="1"/>
  <c r="O20" i="12" s="1"/>
  <c r="M52" i="12"/>
  <c r="N52" i="12" s="1"/>
  <c r="O52" i="12" s="1"/>
  <c r="M84" i="12"/>
  <c r="N84" i="12" s="1"/>
  <c r="O84" i="12" s="1"/>
  <c r="M116" i="12"/>
  <c r="N116" i="12" s="1"/>
  <c r="O116" i="12" s="1"/>
  <c r="M148" i="12"/>
  <c r="N148" i="12" s="1"/>
  <c r="O148" i="12" s="1"/>
  <c r="M180" i="12"/>
  <c r="N180" i="12" s="1"/>
  <c r="O180" i="12" s="1"/>
  <c r="M212" i="12"/>
  <c r="N212" i="12" s="1"/>
  <c r="O212" i="12" s="1"/>
  <c r="M244" i="12"/>
  <c r="N244" i="12" s="1"/>
  <c r="O244" i="12" s="1"/>
  <c r="M276" i="12"/>
  <c r="N276" i="12" s="1"/>
  <c r="O276" i="12" s="1"/>
  <c r="M304" i="12"/>
  <c r="N304" i="12" s="1"/>
  <c r="O304" i="12" s="1"/>
  <c r="M92" i="12"/>
  <c r="N92" i="12" s="1"/>
  <c r="O92" i="12" s="1"/>
  <c r="M24" i="12"/>
  <c r="N24" i="12" s="1"/>
  <c r="O24" i="12" s="1"/>
  <c r="M56" i="12"/>
  <c r="N56" i="12" s="1"/>
  <c r="O56" i="12" s="1"/>
  <c r="M88" i="12"/>
  <c r="N88" i="12" s="1"/>
  <c r="O88" i="12" s="1"/>
  <c r="M120" i="12"/>
  <c r="N120" i="12" s="1"/>
  <c r="O120" i="12" s="1"/>
  <c r="M152" i="12"/>
  <c r="N152" i="12" s="1"/>
  <c r="O152" i="12" s="1"/>
  <c r="M184" i="12"/>
  <c r="N184" i="12" s="1"/>
  <c r="O184" i="12" s="1"/>
  <c r="M216" i="12"/>
  <c r="N216" i="12" s="1"/>
  <c r="O216" i="12" s="1"/>
  <c r="M248" i="12"/>
  <c r="N248" i="12" s="1"/>
  <c r="O248" i="12" s="1"/>
  <c r="M280" i="12"/>
  <c r="N280" i="12" s="1"/>
  <c r="O280" i="12" s="1"/>
  <c r="M28" i="12"/>
  <c r="N28" i="12" s="1"/>
  <c r="O28" i="12" s="1"/>
  <c r="M156" i="12"/>
  <c r="N156" i="12" s="1"/>
  <c r="O156" i="12" s="1"/>
  <c r="M252" i="12"/>
  <c r="N252" i="12" s="1"/>
  <c r="O252" i="12" s="1"/>
  <c r="M32" i="12"/>
  <c r="N32" i="12" s="1"/>
  <c r="O32" i="12" s="1"/>
  <c r="M64" i="12"/>
  <c r="N64" i="12" s="1"/>
  <c r="O64" i="12" s="1"/>
  <c r="M96" i="12"/>
  <c r="N96" i="12" s="1"/>
  <c r="O96" i="12" s="1"/>
  <c r="M128" i="12"/>
  <c r="N128" i="12" s="1"/>
  <c r="O128" i="12" s="1"/>
  <c r="M160" i="12"/>
  <c r="N160" i="12" s="1"/>
  <c r="O160" i="12" s="1"/>
  <c r="M192" i="12"/>
  <c r="N192" i="12" s="1"/>
  <c r="O192" i="12" s="1"/>
  <c r="M224" i="12"/>
  <c r="N224" i="12" s="1"/>
  <c r="O224" i="12" s="1"/>
  <c r="M256" i="12"/>
  <c r="N256" i="12" s="1"/>
  <c r="O256" i="12" s="1"/>
  <c r="M288" i="12"/>
  <c r="N288" i="12" s="1"/>
  <c r="O288" i="12" s="1"/>
  <c r="M72" i="12"/>
  <c r="N72" i="12" s="1"/>
  <c r="O72" i="12" s="1"/>
  <c r="M76" i="12"/>
  <c r="N76" i="12" s="1"/>
  <c r="O76" i="12" s="1"/>
  <c r="M140" i="12"/>
  <c r="N140" i="12" s="1"/>
  <c r="O140" i="12" s="1"/>
  <c r="M204" i="12"/>
  <c r="N204" i="12" s="1"/>
  <c r="O204" i="12" s="1"/>
  <c r="M299" i="12"/>
  <c r="N299" i="12" s="1"/>
  <c r="O299" i="12" s="1"/>
  <c r="M36" i="12"/>
  <c r="N36" i="12" s="1"/>
  <c r="O36" i="12" s="1"/>
  <c r="M68" i="12"/>
  <c r="N68" i="12" s="1"/>
  <c r="O68" i="12" s="1"/>
  <c r="M100" i="12"/>
  <c r="N100" i="12" s="1"/>
  <c r="O100" i="12" s="1"/>
  <c r="M132" i="12"/>
  <c r="N132" i="12" s="1"/>
  <c r="O132" i="12" s="1"/>
  <c r="M164" i="12"/>
  <c r="N164" i="12" s="1"/>
  <c r="O164" i="12" s="1"/>
  <c r="M196" i="12"/>
  <c r="N196" i="12" s="1"/>
  <c r="O196" i="12" s="1"/>
  <c r="M228" i="12"/>
  <c r="N228" i="12" s="1"/>
  <c r="O228" i="12" s="1"/>
  <c r="M260" i="12"/>
  <c r="N260" i="12" s="1"/>
  <c r="O260" i="12" s="1"/>
  <c r="M292" i="12"/>
  <c r="N292" i="12" s="1"/>
  <c r="O292" i="12" s="1"/>
  <c r="M40" i="12"/>
  <c r="N40" i="12" s="1"/>
  <c r="O40" i="12" s="1"/>
  <c r="M104" i="12"/>
  <c r="N104" i="12" s="1"/>
  <c r="O104" i="12" s="1"/>
  <c r="M136" i="12"/>
  <c r="N136" i="12" s="1"/>
  <c r="O136" i="12" s="1"/>
  <c r="M168" i="12"/>
  <c r="N168" i="12" s="1"/>
  <c r="O168" i="12" s="1"/>
  <c r="M200" i="12"/>
  <c r="N200" i="12" s="1"/>
  <c r="O200" i="12" s="1"/>
  <c r="M232" i="12"/>
  <c r="N232" i="12" s="1"/>
  <c r="O232" i="12" s="1"/>
  <c r="M264" i="12"/>
  <c r="N264" i="12" s="1"/>
  <c r="O264" i="12" s="1"/>
  <c r="M296" i="12"/>
  <c r="N296" i="12" s="1"/>
  <c r="O296" i="12" s="1"/>
  <c r="M44" i="12"/>
  <c r="N44" i="12" s="1"/>
  <c r="O44" i="12" s="1"/>
  <c r="M108" i="12"/>
  <c r="N108" i="12" s="1"/>
  <c r="O108" i="12" s="1"/>
  <c r="M172" i="12"/>
  <c r="N172" i="12" s="1"/>
  <c r="O172" i="12" s="1"/>
  <c r="M236" i="12"/>
  <c r="N236" i="12" s="1"/>
  <c r="O236" i="12" s="1"/>
  <c r="M268" i="12"/>
  <c r="N268" i="12" s="1"/>
  <c r="O268" i="12" s="1"/>
  <c r="L7" i="7"/>
  <c r="R7" i="7" l="1"/>
  <c r="P7" i="7"/>
  <c r="O11" i="12"/>
  <c r="N11" i="12" s="1"/>
  <c r="C4" i="11" l="1"/>
  <c r="F7" i="10"/>
  <c r="C7" i="10"/>
  <c r="N7" i="10" s="1"/>
  <c r="N8" i="10" l="1"/>
  <c r="N70" i="10"/>
  <c r="N134" i="10"/>
  <c r="N198" i="10"/>
  <c r="N262" i="10"/>
  <c r="N257" i="10"/>
  <c r="N187" i="10"/>
  <c r="N188" i="10"/>
  <c r="N173" i="10"/>
  <c r="N55" i="10"/>
  <c r="N119" i="10"/>
  <c r="N183" i="10"/>
  <c r="N247" i="10"/>
  <c r="N225" i="10"/>
  <c r="N44" i="10"/>
  <c r="N189" i="10"/>
  <c r="N56" i="10"/>
  <c r="N120" i="10"/>
  <c r="N184" i="10"/>
  <c r="N248" i="10"/>
  <c r="N233" i="10"/>
  <c r="N139" i="10"/>
  <c r="N116" i="10"/>
  <c r="N133" i="10"/>
  <c r="N41" i="10"/>
  <c r="N105" i="10"/>
  <c r="N169" i="10"/>
  <c r="N147" i="10"/>
  <c r="N180" i="10"/>
  <c r="N181" i="10"/>
  <c r="N42" i="10"/>
  <c r="N106" i="10"/>
  <c r="N170" i="10"/>
  <c r="N234" i="10"/>
  <c r="N163" i="10"/>
  <c r="N156" i="10"/>
  <c r="N165" i="10"/>
  <c r="N273" i="10"/>
  <c r="N172" i="10"/>
  <c r="N49" i="10"/>
  <c r="N201" i="10"/>
  <c r="N179" i="10"/>
  <c r="N205" i="10"/>
  <c r="N50" i="10"/>
  <c r="N178" i="10"/>
  <c r="N242" i="10"/>
  <c r="N203" i="10"/>
  <c r="N213" i="10"/>
  <c r="N250" i="10"/>
  <c r="N236" i="10"/>
  <c r="N272" i="10"/>
  <c r="N285" i="10"/>
  <c r="N251" i="10"/>
  <c r="N130" i="10"/>
  <c r="N275" i="10"/>
  <c r="N87" i="10"/>
  <c r="N24" i="10"/>
  <c r="N283" i="10"/>
  <c r="N137" i="10"/>
  <c r="N10" i="10"/>
  <c r="N37" i="10"/>
  <c r="N68" i="10"/>
  <c r="N159" i="10"/>
  <c r="N13" i="10"/>
  <c r="N288" i="10"/>
  <c r="N81" i="10"/>
  <c r="N69" i="10"/>
  <c r="N52" i="10"/>
  <c r="N91" i="10"/>
  <c r="N126" i="10"/>
  <c r="N148" i="10"/>
  <c r="N48" i="10"/>
  <c r="N92" i="10"/>
  <c r="N157" i="10"/>
  <c r="N124" i="10"/>
  <c r="N14" i="10"/>
  <c r="N78" i="10"/>
  <c r="N142" i="10"/>
  <c r="N206" i="10"/>
  <c r="N270" i="10"/>
  <c r="N281" i="10"/>
  <c r="N227" i="10"/>
  <c r="N228" i="10"/>
  <c r="N221" i="10"/>
  <c r="N63" i="10"/>
  <c r="N127" i="10"/>
  <c r="N191" i="10"/>
  <c r="N255" i="10"/>
  <c r="N265" i="10"/>
  <c r="N100" i="10"/>
  <c r="N229" i="10"/>
  <c r="N64" i="10"/>
  <c r="N128" i="10"/>
  <c r="N192" i="10"/>
  <c r="N256" i="10"/>
  <c r="N171" i="10"/>
  <c r="N197" i="10"/>
  <c r="N113" i="10"/>
  <c r="N212" i="10"/>
  <c r="N114" i="10"/>
  <c r="N196" i="10"/>
  <c r="N253" i="10"/>
  <c r="N282" i="10"/>
  <c r="N129" i="10"/>
  <c r="N284" i="10"/>
  <c r="N194" i="10"/>
  <c r="N277" i="10"/>
  <c r="N215" i="10"/>
  <c r="N268" i="10"/>
  <c r="N216" i="10"/>
  <c r="N9" i="10"/>
  <c r="N291" i="10"/>
  <c r="N138" i="10"/>
  <c r="N132" i="10"/>
  <c r="N83" i="10"/>
  <c r="N31" i="10"/>
  <c r="N287" i="10"/>
  <c r="N160" i="10"/>
  <c r="N17" i="10"/>
  <c r="N36" i="10"/>
  <c r="N59" i="10"/>
  <c r="N117" i="10"/>
  <c r="N93" i="10"/>
  <c r="N241" i="10"/>
  <c r="N175" i="10"/>
  <c r="N176" i="10"/>
  <c r="N33" i="10"/>
  <c r="N162" i="10"/>
  <c r="N22" i="10"/>
  <c r="N86" i="10"/>
  <c r="N150" i="10"/>
  <c r="N214" i="10"/>
  <c r="N278" i="10"/>
  <c r="N258" i="10"/>
  <c r="N259" i="10"/>
  <c r="N260" i="10"/>
  <c r="N261" i="10"/>
  <c r="N71" i="10"/>
  <c r="N135" i="10"/>
  <c r="N199" i="10"/>
  <c r="N263" i="10"/>
  <c r="N297" i="10"/>
  <c r="N164" i="10"/>
  <c r="N269" i="10"/>
  <c r="N72" i="10"/>
  <c r="N136" i="10"/>
  <c r="N200" i="10"/>
  <c r="N264" i="10"/>
  <c r="N266" i="10"/>
  <c r="N195" i="10"/>
  <c r="N204" i="10"/>
  <c r="N245" i="10"/>
  <c r="N57" i="10"/>
  <c r="N121" i="10"/>
  <c r="N217" i="10"/>
  <c r="N219" i="10"/>
  <c r="N252" i="10"/>
  <c r="N237" i="10"/>
  <c r="N58" i="10"/>
  <c r="N122" i="10"/>
  <c r="N186" i="10"/>
  <c r="N235" i="10"/>
  <c r="N208" i="10"/>
  <c r="N65" i="10"/>
  <c r="N293" i="10"/>
  <c r="N274" i="10"/>
  <c r="N23" i="10"/>
  <c r="N88" i="10"/>
  <c r="N292" i="10"/>
  <c r="N289" i="10"/>
  <c r="N74" i="10"/>
  <c r="N12" i="10"/>
  <c r="N177" i="10"/>
  <c r="N95" i="10"/>
  <c r="N131" i="10"/>
  <c r="N224" i="10"/>
  <c r="N21" i="10"/>
  <c r="N11" i="10"/>
  <c r="N146" i="10"/>
  <c r="N26" i="10"/>
  <c r="N76" i="10"/>
  <c r="N155" i="10"/>
  <c r="N47" i="10"/>
  <c r="N267" i="10"/>
  <c r="N240" i="10"/>
  <c r="N97" i="10"/>
  <c r="N34" i="10"/>
  <c r="N125" i="10"/>
  <c r="N30" i="10"/>
  <c r="N94" i="10"/>
  <c r="N158" i="10"/>
  <c r="N222" i="10"/>
  <c r="N286" i="10"/>
  <c r="N298" i="10"/>
  <c r="N299" i="10"/>
  <c r="N300" i="10"/>
  <c r="N15" i="10"/>
  <c r="N79" i="10"/>
  <c r="N143" i="10"/>
  <c r="N207" i="10"/>
  <c r="N271" i="10"/>
  <c r="N290" i="10"/>
  <c r="N220" i="10"/>
  <c r="N16" i="10"/>
  <c r="N80" i="10"/>
  <c r="N144" i="10"/>
  <c r="N243" i="10"/>
  <c r="N244" i="10"/>
  <c r="N249" i="10"/>
  <c r="N66" i="10"/>
  <c r="N276" i="10"/>
  <c r="N279" i="10"/>
  <c r="N152" i="10"/>
  <c r="N19" i="10"/>
  <c r="N73" i="10"/>
  <c r="N29" i="10"/>
  <c r="N27" i="10"/>
  <c r="N238" i="10"/>
  <c r="N223" i="10"/>
  <c r="N96" i="10"/>
  <c r="N20" i="10"/>
  <c r="N145" i="10"/>
  <c r="N82" i="10"/>
  <c r="N53" i="10"/>
  <c r="N218" i="10"/>
  <c r="N190" i="10"/>
  <c r="N149" i="10"/>
  <c r="N141" i="10"/>
  <c r="N107" i="10"/>
  <c r="N140" i="10"/>
  <c r="N123" i="10"/>
  <c r="N38" i="10"/>
  <c r="N102" i="10"/>
  <c r="N166" i="10"/>
  <c r="N230" i="10"/>
  <c r="N294" i="10"/>
  <c r="N43" i="10"/>
  <c r="N28" i="10"/>
  <c r="N45" i="10"/>
  <c r="N151" i="10"/>
  <c r="N35" i="10"/>
  <c r="N280" i="10"/>
  <c r="N202" i="10"/>
  <c r="N51" i="10"/>
  <c r="N18" i="10"/>
  <c r="N90" i="10"/>
  <c r="N62" i="10"/>
  <c r="N239" i="10"/>
  <c r="N193" i="10"/>
  <c r="N99" i="10"/>
  <c r="N226" i="10"/>
  <c r="N46" i="10"/>
  <c r="N110" i="10"/>
  <c r="N174" i="10"/>
  <c r="N77" i="10"/>
  <c r="N32" i="10"/>
  <c r="N210" i="10"/>
  <c r="N185" i="10"/>
  <c r="N161" i="10"/>
  <c r="N54" i="10"/>
  <c r="N118" i="10"/>
  <c r="N182" i="10"/>
  <c r="N246" i="10"/>
  <c r="N209" i="10"/>
  <c r="N115" i="10"/>
  <c r="N108" i="10"/>
  <c r="N109" i="10"/>
  <c r="N39" i="10"/>
  <c r="N103" i="10"/>
  <c r="N167" i="10"/>
  <c r="N231" i="10"/>
  <c r="N295" i="10"/>
  <c r="N211" i="10"/>
  <c r="N85" i="10"/>
  <c r="N40" i="10"/>
  <c r="N104" i="10"/>
  <c r="N168" i="10"/>
  <c r="N232" i="10"/>
  <c r="N296" i="10"/>
  <c r="N75" i="10"/>
  <c r="N60" i="10"/>
  <c r="N61" i="10"/>
  <c r="N25" i="10"/>
  <c r="N89" i="10"/>
  <c r="N153" i="10"/>
  <c r="N67" i="10"/>
  <c r="N84" i="10"/>
  <c r="N154" i="10"/>
  <c r="N254" i="10"/>
  <c r="N111" i="10"/>
  <c r="N112" i="10"/>
  <c r="N101" i="10"/>
  <c r="N98" i="10"/>
  <c r="G7" i="10"/>
  <c r="AB12" i="9"/>
  <c r="O12" i="9" l="1"/>
  <c r="N6" i="8"/>
  <c r="I4" i="11" l="1"/>
  <c r="J4" i="11"/>
  <c r="H4" i="11"/>
  <c r="G4" i="11"/>
  <c r="F4" i="11"/>
  <c r="E4" i="11"/>
  <c r="D4" i="11"/>
  <c r="R7" i="10" l="1"/>
  <c r="Q7" i="10"/>
  <c r="P7" i="10"/>
  <c r="AA12" i="9"/>
  <c r="Z12" i="9"/>
  <c r="Y12" i="9"/>
  <c r="X12" i="9"/>
  <c r="W12" i="9"/>
  <c r="V12" i="9"/>
  <c r="U12" i="9"/>
  <c r="T12" i="9"/>
  <c r="P12" i="9" l="1"/>
  <c r="M6" i="8" l="1"/>
  <c r="L6" i="8"/>
  <c r="K6" i="8"/>
  <c r="J6" i="8"/>
  <c r="I6" i="8"/>
  <c r="H6" i="8"/>
  <c r="G6" i="8"/>
  <c r="F6" i="8"/>
  <c r="E6" i="8"/>
  <c r="D6" i="8"/>
  <c r="C6" i="8"/>
  <c r="N7" i="7"/>
  <c r="K7" i="7"/>
  <c r="I7" i="7"/>
  <c r="H7" i="7"/>
  <c r="E7" i="7"/>
  <c r="D7" i="7"/>
  <c r="C7" i="7"/>
  <c r="K12" i="9" l="1"/>
  <c r="J12" i="9"/>
  <c r="I12" i="9"/>
  <c r="E12" i="9"/>
  <c r="F12" i="9" l="1"/>
  <c r="G12" i="9"/>
  <c r="B3" i="9" l="1"/>
  <c r="L12" i="9" l="1"/>
  <c r="M12" i="9" l="1"/>
</calcChain>
</file>

<file path=xl/sharedStrings.xml><?xml version="1.0" encoding="utf-8"?>
<sst xmlns="http://schemas.openxmlformats.org/spreadsheetml/2006/main" count="2329" uniqueCount="810">
  <si>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</si>
  <si>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</si>
  <si>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</si>
  <si>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</si>
  <si>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</si>
  <si>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</si>
  <si>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</si>
  <si>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</si>
  <si>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</si>
  <si>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</si>
  <si>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</si>
  <si>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Valtionosuus ennen verotuloihin perustuvaa valtionosuuksien tasausta</t>
  </si>
  <si>
    <t>Verotuloihin perustuva valtionosuuksien tasaus</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</si>
  <si>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</si>
  <si>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</si>
  <si>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</si>
  <si>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</si>
  <si>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</si>
  <si>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</si>
  <si>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</si>
  <si>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</si>
  <si>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</si>
  <si>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</si>
  <si>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</si>
  <si>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</si>
  <si>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</si>
  <si>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</si>
  <si>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</si>
  <si>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</si>
  <si>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</si>
  <si>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</si>
  <si>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</si>
  <si>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</si>
  <si>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</si>
  <si>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</si>
  <si>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</si>
  <si>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</si>
  <si>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</si>
  <si>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</si>
  <si>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</si>
  <si>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</si>
  <si>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</si>
  <si>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</si>
  <si>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</si>
  <si>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</si>
  <si>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</si>
  <si>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</si>
  <si>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</si>
  <si>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</si>
  <si>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</si>
  <si>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</si>
  <si>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</si>
  <si>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</si>
  <si>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</si>
  <si>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</si>
  <si>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</si>
  <si>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</si>
  <si>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</si>
  <si>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</si>
  <si>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</si>
  <si>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</si>
  <si>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</si>
  <si>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</si>
  <si>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</si>
  <si>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</si>
  <si>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</si>
  <si>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</si>
  <si>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</si>
  <si>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</si>
  <si>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</si>
  <si>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</si>
  <si>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</si>
  <si>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</si>
  <si>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</si>
  <si>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</si>
  <si>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</si>
  <si>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</si>
  <si>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</si>
  <si>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</si>
  <si>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</si>
  <si>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</si>
  <si>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</si>
  <si>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</si>
  <si>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</si>
  <si>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</si>
  <si>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</si>
  <si>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</si>
  <si>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</si>
  <si>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</si>
  <si>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</si>
  <si>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</si>
  <si>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</si>
  <si>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</si>
  <si>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</si>
  <si>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</si>
  <si>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</si>
  <si>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</si>
  <si>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</si>
  <si>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</si>
  <si>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</si>
  <si>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</si>
  <si>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</si>
  <si>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</si>
  <si>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</si>
  <si>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</si>
  <si>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</si>
  <si>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</si>
  <si>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</si>
  <si>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</si>
  <si>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</si>
  <si>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</si>
  <si>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</si>
  <si>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</si>
  <si>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</si>
  <si>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</si>
  <si>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</si>
  <si>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</si>
  <si>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</si>
  <si>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</si>
  <si>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</si>
  <si>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</si>
  <si>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</si>
  <si>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</si>
  <si>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</si>
  <si>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</si>
  <si>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</si>
  <si>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</si>
  <si>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</si>
  <si>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</si>
  <si>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</si>
  <si>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</si>
  <si>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</si>
  <si>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</si>
  <si>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</si>
  <si>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</si>
  <si>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</si>
  <si>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</si>
  <si>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</si>
  <si>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</si>
  <si>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</si>
  <si>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</si>
  <si>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</si>
  <si>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</si>
  <si>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</si>
  <si>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</si>
  <si>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</si>
  <si>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</si>
  <si>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</si>
  <si>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</si>
  <si>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</si>
  <si>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</si>
  <si>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</si>
  <si>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</si>
  <si>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</si>
  <si>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</si>
  <si>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</si>
  <si>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</si>
  <si>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</si>
  <si>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</si>
  <si>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</si>
  <si>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</si>
  <si>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</si>
  <si>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</si>
  <si>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</si>
  <si>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</si>
  <si>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</si>
  <si>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</si>
  <si>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</si>
  <si>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</si>
  <si>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</si>
  <si>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</si>
  <si>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</si>
  <si>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</si>
  <si>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</si>
  <si>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</si>
  <si>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</si>
  <si>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</si>
  <si>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</si>
  <si>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</si>
  <si>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</si>
  <si>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</si>
  <si>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</si>
  <si>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</si>
  <si>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</si>
  <si>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</si>
  <si>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</si>
  <si>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</si>
  <si>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</si>
  <si>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</si>
  <si>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</si>
  <si>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</si>
  <si>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</si>
  <si>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</si>
  <si>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</si>
  <si>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</si>
  <si>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</si>
  <si>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</si>
  <si>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</si>
  <si>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</si>
  <si>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</si>
  <si>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</si>
  <si>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</si>
  <si>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</si>
  <si>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</si>
  <si>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</si>
  <si>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</si>
  <si>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</si>
  <si>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</si>
  <si>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</si>
  <si>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</si>
  <si>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</si>
  <si>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</si>
  <si>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</si>
  <si>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</si>
  <si>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</si>
  <si>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</si>
  <si>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</si>
  <si>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</si>
  <si>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</si>
  <si>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</si>
  <si>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</si>
  <si>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</si>
  <si>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</si>
  <si>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</si>
  <si>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</si>
  <si>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</si>
  <si>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</si>
  <si>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</si>
  <si>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</si>
  <si>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</si>
  <si>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</si>
  <si>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</si>
  <si>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</si>
  <si>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</si>
  <si>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</si>
  <si>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</si>
  <si>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</si>
  <si>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</si>
  <si>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</si>
  <si>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</si>
  <si>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</si>
  <si>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</si>
  <si>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</si>
  <si>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</si>
  <si>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</si>
  <si>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</si>
  <si>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</si>
  <si>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</si>
  <si>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</si>
  <si>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</si>
  <si>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</si>
  <si>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</si>
  <si>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</si>
  <si>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</si>
  <si>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</si>
  <si>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</si>
  <si>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</si>
  <si>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</si>
  <si>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</si>
  <si>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</si>
  <si>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</si>
  <si>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</si>
  <si>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</si>
  <si>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</si>
  <si>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</si>
  <si>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</si>
  <si>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</si>
  <si>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</si>
  <si>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</si>
  <si>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</si>
  <si>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</si>
  <si>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</si>
  <si>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</si>
  <si>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</si>
  <si>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</si>
  <si>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</si>
  <si>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</si>
  <si>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</si>
  <si>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</si>
  <si>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</si>
  <si>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</si>
  <si>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</si>
  <si>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</si>
  <si>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</si>
  <si>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</si>
  <si>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</si>
  <si>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</si>
  <si>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</si>
  <si>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</si>
  <si>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</si>
  <si>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</si>
  <si>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</si>
  <si>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</si>
  <si>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</si>
  <si>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</si>
  <si>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</si>
  <si>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</si>
  <si>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</si>
  <si>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</si>
  <si>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</si>
  <si>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</si>
  <si>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</si>
  <si>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</si>
  <si>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</si>
  <si>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</si>
  <si>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</si>
  <si>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</si>
  <si>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</si>
  <si>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</si>
  <si>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</si>
  <si>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</si>
  <si>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</si>
  <si>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</si>
  <si>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</si>
  <si>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</si>
  <si>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</si>
  <si>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</si>
  <si>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</si>
  <si>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</si>
  <si>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</si>
  <si>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OULUNKYLÄN YHTEISKOULUN KANNAT</t>
  </si>
  <si>
    <t>ENGLANTILAISEN KOULUN SÄÄTIÖ</t>
  </si>
  <si>
    <t>LAUTTASAAREN YHTEISKOULUN KANN</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</si>
  <si>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</si>
  <si>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</si>
  <si>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</si>
  <si>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</si>
  <si>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</si>
  <si>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</si>
  <si>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</si>
  <si>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</si>
  <si>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</si>
  <si>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</si>
  <si>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</si>
  <si>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</si>
  <si>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</si>
  <si>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</si>
  <si>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</si>
  <si>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</si>
  <si>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</si>
  <si>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</si>
  <si>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</si>
  <si>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</si>
  <si>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</si>
  <si>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</si>
  <si>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</si>
  <si>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</si>
  <si>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KUOPION STEINERPEDAGOGIIKAN KA</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</si>
  <si>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</si>
  <si>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</si>
  <si>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</si>
  <si>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</si>
  <si>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</si>
  <si>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</si>
  <si>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</si>
  <si>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</si>
  <si>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</si>
  <si>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</si>
  <si>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</si>
  <si>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</si>
  <si>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</si>
  <si>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</si>
  <si>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</si>
  <si>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</si>
  <si>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</si>
  <si>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</si>
  <si>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</si>
  <si>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</si>
  <si>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</si>
  <si>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</si>
  <si>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</si>
  <si>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</si>
  <si>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</si>
  <si>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</si>
  <si>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</si>
  <si>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</si>
  <si>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</si>
  <si>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</si>
  <si>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</si>
  <si>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</si>
  <si>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</si>
  <si>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</si>
  <si>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</si>
  <si>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</si>
  <si>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</si>
  <si>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</si>
  <si>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</si>
  <si>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</si>
  <si>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</si>
  <si>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</si>
  <si>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</si>
  <si>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</si>
  <si>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</si>
  <si>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</si>
  <si>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</si>
  <si>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</si>
  <si>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</si>
  <si>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</si>
  <si>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</si>
  <si>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</si>
  <si>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</si>
  <si>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</si>
  <si>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</si>
  <si>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</si>
  <si>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</si>
  <si>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</si>
  <si>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</si>
  <si>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</si>
  <si>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</si>
  <si>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</si>
  <si>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</si>
  <si>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</si>
  <si>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</si>
  <si>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</si>
  <si>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</si>
  <si>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</si>
  <si>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</si>
  <si>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</si>
  <si>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</si>
  <si>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</si>
  <si>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</si>
  <si>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</si>
  <si>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</si>
  <si>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</si>
  <si>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</si>
  <si>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</si>
  <si>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</si>
  <si>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</si>
  <si>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</si>
  <si>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</si>
  <si>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</si>
  <si>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</si>
  <si>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</si>
  <si>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</si>
  <si>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</si>
  <si>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</si>
  <si>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</si>
  <si>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</si>
  <si>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</si>
  <si>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</si>
  <si>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</si>
  <si>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</si>
  <si>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</si>
  <si>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</si>
  <si>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</si>
  <si>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</si>
  <si>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</si>
  <si>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</si>
  <si>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</si>
  <si>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</si>
  <si>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</si>
  <si>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</si>
  <si>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</si>
  <si>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</si>
  <si>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</si>
  <si>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</si>
  <si>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</si>
  <si>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</si>
  <si>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</si>
  <si>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</si>
  <si>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</si>
  <si>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</si>
  <si>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</si>
  <si>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</si>
  <si>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</si>
  <si>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</si>
  <si>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</si>
  <si>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</si>
  <si>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</si>
  <si>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</si>
  <si>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</si>
  <si>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</si>
  <si>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</si>
  <si>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</si>
  <si>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</si>
  <si>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</si>
  <si>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</si>
  <si>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</si>
  <si>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</si>
  <si>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</si>
  <si>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</si>
  <si>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</si>
  <si>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</si>
  <si>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</si>
  <si>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</si>
  <si>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</si>
  <si>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</si>
  <si>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</si>
  <si>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</si>
  <si>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</si>
  <si>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</si>
  <si>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</si>
  <si>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</si>
  <si>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</si>
  <si>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</si>
  <si>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</si>
  <si>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</si>
  <si>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</si>
  <si>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</si>
  <si>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</si>
  <si>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</si>
  <si>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</si>
  <si>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</si>
  <si>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</si>
  <si>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</si>
  <si>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</si>
  <si>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</si>
  <si>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</si>
  <si>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</si>
  <si>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</si>
  <si>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</si>
  <si>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</si>
  <si>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</si>
  <si>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</si>
  <si>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</si>
  <si>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</si>
  <si>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</si>
  <si>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</si>
  <si>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</si>
  <si>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</si>
  <si>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</si>
  <si>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</si>
  <si>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</si>
  <si>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</si>
  <si>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</si>
  <si>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</si>
  <si>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</si>
  <si>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</si>
  <si>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</si>
  <si>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</si>
  <si>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</si>
  <si>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</si>
  <si>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</si>
  <si>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</si>
  <si>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</si>
  <si>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</si>
  <si>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</si>
  <si>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</si>
  <si>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</si>
  <si>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</si>
  <si>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</si>
  <si>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</si>
  <si>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</si>
  <si>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</si>
  <si>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</si>
  <si>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</si>
  <si>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</si>
  <si>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</si>
  <si>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</si>
  <si>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</si>
  <si>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</si>
  <si>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</si>
  <si>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</si>
  <si>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</si>
  <si>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</si>
  <si>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</si>
  <si>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</si>
  <si>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</si>
  <si>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</si>
  <si>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</si>
  <si>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</si>
  <si>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</si>
  <si>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</si>
  <si>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</si>
  <si>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</si>
  <si>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</si>
  <si>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</si>
  <si>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</si>
  <si>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</si>
  <si>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</si>
  <si>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</si>
  <si>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</si>
  <si>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</si>
  <si>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</si>
  <si>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</si>
  <si>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</si>
  <si>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</si>
  <si>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</si>
  <si>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</si>
  <si>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</si>
  <si>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</si>
  <si>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</si>
  <si>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</si>
  <si>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</si>
  <si>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</si>
  <si>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</si>
  <si>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</si>
  <si>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</si>
  <si>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</si>
  <si>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</si>
  <si>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</si>
  <si>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</si>
  <si>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</si>
  <si>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</si>
  <si>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</si>
  <si>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</si>
  <si>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</si>
  <si>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</si>
  <si>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</si>
  <si>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</si>
  <si>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</si>
  <si>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</si>
  <si>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</si>
  <si>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</si>
  <si>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</si>
  <si>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</si>
  <si>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</si>
  <si>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</si>
  <si>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</si>
  <si>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</si>
  <si>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</si>
  <si>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</si>
  <si>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</si>
  <si>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</si>
  <si>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</si>
  <si>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</si>
  <si>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</si>
  <si>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</si>
  <si>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</si>
  <si>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</si>
  <si>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</si>
  <si>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</si>
  <si>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</si>
  <si>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</si>
  <si>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</si>
  <si>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</si>
  <si>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</si>
  <si>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</si>
  <si>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</si>
  <si>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</si>
  <si>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</si>
  <si>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</si>
  <si>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</si>
  <si>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</si>
  <si>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</si>
  <si>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</si>
  <si>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</si>
  <si>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</si>
  <si>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</si>
  <si>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</si>
  <si>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</si>
  <si>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</si>
  <si>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</si>
  <si>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</si>
  <si>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</si>
  <si>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</si>
  <si>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</si>
  <si>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</si>
  <si>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</si>
  <si>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</si>
  <si>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</si>
  <si>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</si>
  <si>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</si>
  <si>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</si>
  <si>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</si>
  <si>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</si>
  <si>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</si>
  <si>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</si>
  <si>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</si>
  <si>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</si>
  <si>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</si>
  <si>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</si>
  <si>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</si>
  <si>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</si>
  <si>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</si>
  <si>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</si>
  <si>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</si>
  <si>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</si>
  <si>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</si>
  <si>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</si>
  <si>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</si>
  <si>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</si>
  <si>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</si>
  <si>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</si>
  <si>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</si>
  <si>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</si>
  <si>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</si>
  <si>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</si>
  <si>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</si>
  <si>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</si>
  <si>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</si>
  <si>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</si>
  <si>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</si>
  <si>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</si>
  <si>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</si>
  <si>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</si>
  <si>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</si>
  <si>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</si>
  <si>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</si>
  <si>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</si>
  <si>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</si>
  <si>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</si>
  <si>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</si>
  <si>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</si>
  <si>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</si>
  <si>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</si>
  <si>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</si>
  <si>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</si>
  <si>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</si>
  <si>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</si>
  <si>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</si>
  <si>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</si>
  <si>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</si>
  <si>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</si>
  <si>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</si>
  <si>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</si>
  <si>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</si>
  <si>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</si>
  <si>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</si>
  <si>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</si>
  <si>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</si>
  <si>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</si>
  <si>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</si>
  <si>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</si>
  <si>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</si>
  <si>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Vuoden 2021 kuntajaolla.</t>
  </si>
  <si>
    <t>Maksettava yhteisövero, €</t>
  </si>
  <si>
    <t>Laskennallinen kunnallisvero, €</t>
  </si>
  <si>
    <t xml:space="preserve">Kunnan  peruspalvelujen valtionosuus </t>
  </si>
  <si>
    <t>MUNKKINIEMEN KOULUTUSSÄÄTIÖ SR</t>
  </si>
  <si>
    <t>TAMPEREEN KORKEAKOULUSÄÄTIÖ SR</t>
  </si>
  <si>
    <t>Verokorvaukset vuosilta 2010-2022 yhteensä, €</t>
  </si>
  <si>
    <t>Veroperustemuutoksista johtuvien veromenetysten korvaus</t>
  </si>
  <si>
    <t>2022 kuntajako</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</si>
  <si>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</si>
  <si>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</si>
  <si>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</si>
  <si>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</si>
  <si>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</si>
  <si>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</si>
  <si>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</si>
  <si>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</si>
  <si>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</si>
  <si>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</si>
  <si>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</si>
  <si>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</si>
  <si>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</si>
  <si>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Harkinnanvaraisten avustusten vähennys (-1,81 €/as)</t>
  </si>
  <si>
    <t>Kuntien yhdistymisavustus (-1,00 €/as)</t>
  </si>
  <si>
    <t>Kriisikuntien harkinnanvarainen yhdistymisavustus (-1,00 €/as)</t>
  </si>
  <si>
    <t>Tuloveroprosentti 2021 ml. 12,64 %-y leikkuuosuus</t>
  </si>
  <si>
    <t>Sote-uudistuksen järjestelmämuutoksen tasaus vuodelle 2023</t>
  </si>
  <si>
    <t>Laskelmassa ei ole huomioitu opetus- ja kuttuuritoimen valtionosuutta.</t>
  </si>
  <si>
    <t xml:space="preserve">Lisätietoja: </t>
  </si>
  <si>
    <t>Unna Heimberg, finanssiasiantuntija</t>
  </si>
  <si>
    <t>Valtiovarainministeriö, Kunta- ja aluehallinto-osasto</t>
  </si>
  <si>
    <t>02 9553 0280 / etunimi.sukunimi@gov.fi</t>
  </si>
  <si>
    <t xml:space="preserve">Koulutustausta, ilman tutkintoa osuus </t>
  </si>
  <si>
    <t>HYTE-kerroin (sis. Kulttuurihyte)</t>
  </si>
  <si>
    <t>Kumulatiivinen verotuloihin perustuvan tasauksen muutoksen neutralisointi</t>
  </si>
  <si>
    <t>LAHDEN YHTEISKOULUN SÄÄTIÖ SR</t>
  </si>
  <si>
    <t>ROVANIEMEN STEINERKASVATUS RY</t>
  </si>
  <si>
    <t>Lauri Piirainen, finanssiasiantuntija</t>
  </si>
  <si>
    <t>02 9553 0521 / etunimi.sukunimi@gov.fi</t>
  </si>
  <si>
    <t>Aloittavien koulujen rahoitukseen liittyvä vähennys (-0,02 €/as)</t>
  </si>
  <si>
    <t>Laskennallinen kiinteistövero, €</t>
  </si>
  <si>
    <t>Hyvinvointialueiden rahoitukseen siirtyvä osuus, €</t>
  </si>
  <si>
    <t>Tasauslisä-%:</t>
  </si>
  <si>
    <t>Tasausvähennys-%:</t>
  </si>
  <si>
    <t>Erotus = tasausrja - laskennallinen verotulo, €/asukas</t>
  </si>
  <si>
    <t>Hyte-kertoimen väestöpainotus</t>
  </si>
  <si>
    <t>VM maksatus (valtionosuus + verokomp. + kotikuntakorv.)</t>
  </si>
  <si>
    <t>Muutamalla kunnalla valtionosuus on miinusmerkkinen. Tämä johtuu erityisesti sote-uudistuksen myötä käyttöön otettavista suurista tasausmenettelyistä, joilla perustaltaan tasoitetaan kuntien talouteen kohdistuvia muutoksia (kustannusten ja tulojen siirron epäsuhta sekä tasapainotilan muutos). Tasapainotilan (vuosikate poistojen jälkeen) muutos rajataan uudistuksessa +/- 60 euroon asukasta kohti. Tähän muutokseen sisältyvät myös negatiiviset valtionosuudet.</t>
  </si>
  <si>
    <t>Kunnan rahoitusosuus perustoimeentulotuesta</t>
  </si>
  <si>
    <t>Lisäykset ja vähennykset yhteensä, €</t>
  </si>
  <si>
    <t>Valtionosuudet ja veromenetysten korvaukset, yhteensä</t>
  </si>
  <si>
    <t xml:space="preserve">Koulutustausta-kerroin </t>
  </si>
  <si>
    <t>Valmistuneen verotuksen mukainen tieto maksuunpannuista veroista 2021</t>
  </si>
  <si>
    <t>SATEENKAAREN KOULUN KUNTAYHTYMÄ</t>
  </si>
  <si>
    <t>Kunnan peruspalvelujen valtionosuuslaskelma vuodelle 2024</t>
  </si>
  <si>
    <t xml:space="preserve">Tämä tiedosto sisältää ennakollisen kuntakohtaisen laskelman vuodelle 2024 myönnettävistä kuntien peruspalveluiden valtionosuuksista kotikuntakorvauksista sekä verometysten korvauksista. </t>
  </si>
  <si>
    <t>Kunnan peruspalvelujen valtionosuus vuonna 2024</t>
  </si>
  <si>
    <t>VM/KAO 5.4.2023</t>
  </si>
  <si>
    <t>Laskennalliset kustannukset 2024, IKÄRAKENNE 31.12.2022 mukaan</t>
  </si>
  <si>
    <t>Laskennalliset kustannukset 2024; MUUT KRITEERIT</t>
  </si>
  <si>
    <t>Työttömät työnhakijat 2022</t>
  </si>
  <si>
    <t>Työvoima 2022</t>
  </si>
  <si>
    <t>Asukasmäärä 31.12.2022</t>
  </si>
  <si>
    <t>Keskim. työttömyysaste 2022, %</t>
  </si>
  <si>
    <t>Ruotsinkielisten määrä 31.12.2022</t>
  </si>
  <si>
    <t>Vieraskielisten määrä 31.12.2022</t>
  </si>
  <si>
    <t>Positiivinen väestön kasvu 2020-2022</t>
  </si>
  <si>
    <t>Saamenkielisen väestön määrä 31.12.2022</t>
  </si>
  <si>
    <t>Jälkikäteistarkistuksesta johtuva valtionosuuden lisäsiirtotarve</t>
  </si>
  <si>
    <t>Vos-lisäsiirron huomioiminen takautuvasti vuoden 2023 osalta (50 %)</t>
  </si>
  <si>
    <t>Tasausraja: 1 980,15 euroa/as</t>
  </si>
  <si>
    <t>Verotulohin perustuva valtionosuuden tasaus 2024</t>
  </si>
  <si>
    <t>Asukasluku 31.12.2021</t>
  </si>
  <si>
    <t>Tuloveroprosentti 2022</t>
  </si>
  <si>
    <t>Lisäosat vuonna 2024</t>
  </si>
  <si>
    <t>Valtionosuuteen tehtävät vähennykset ja lisäykset v. 2024</t>
  </si>
  <si>
    <t>Veromuutosten (-menetysten) korvaus v. 2024</t>
  </si>
  <si>
    <t xml:space="preserve">Laskelmaan sisältyy ensimmäinen arvio sote-uudistusta koskevien siirtolaskelmien jälkikäteistarkistuksen vaikutuksesta. Jälkikäteistarkistuksessa kunnilta koko maan tasolla siirtyvät kustannukset ja tulot tarkistetaan, ja näiden erotus täsmäytetään kuntien peruspalveluiden valtionosuuteen vuodesta 2024 alkaen. Tämänhetkisen arvion mukaan jälkikäteistarkistuksen vaikutus on 161 milj. € valtionosuuksia vähentävä. Vuoden 2023 osalta vähennys huomioidaan takautuvasti puoliksi vuonna 2024 ja puoliksi vuonna 2025. Vähennys on kaikille kunnille asukasta kohden yhtä suuri. </t>
  </si>
  <si>
    <t>Jälkikäteistarkistuksen taso poikkeaa teknisen JTS:n ja KTO:n tasosta, koska laskelmassa käytettyä arviota verotuskustannusten alenemasta on korjattu. Laskelma tulee tarkentumaan edelleen vuoden aikana ja tieto on ennakollinen.</t>
  </si>
  <si>
    <t>Maapinta-ala km2, 31.12.2022</t>
  </si>
  <si>
    <t>Asukastiehys 2022</t>
  </si>
  <si>
    <t>Veromenetysten korvaus 2024</t>
  </si>
  <si>
    <t>Veromenetysten korvaus 2010-2024 yhteensä, €</t>
  </si>
  <si>
    <t>Jäljelle jäävät korvaukset vuosilta 2010-2023, €</t>
  </si>
  <si>
    <t xml:space="preserve">Laskelmaan on huhtikuussa 2023 päivitetty väestörakenne-, sekä työttömyystilasto. Myös hyte-kerroin on päivitetty uusimmilla käytössä olevilla tiedoilla. </t>
  </si>
  <si>
    <t xml:space="preserve">Laskelma sisältää sote-uudistuksen talousvaikutuksia tasaavat elementit, jotka perustuvat huhtikuussa 2023 päivitettyihin kuntien sote-rahoituslaskelmiin. Sote-laskelma päivitetään seuraavan kerran syksyllä 2023, jolloin käytössä on vuoden 2022 palveluluokkakohtaiset tilinpäätöstiedot, sekä lopulliset verotiedot. </t>
  </si>
  <si>
    <t>Kotikuntakorvaus, netto, vuoden 2023 tieto</t>
  </si>
  <si>
    <r>
      <t xml:space="preserve">Saaristoväestö </t>
    </r>
    <r>
      <rPr>
        <sz val="11"/>
        <color rgb="FFFF0000"/>
        <rFont val="Arial"/>
        <family val="2"/>
      </rPr>
      <t>31.12.2021</t>
    </r>
  </si>
  <si>
    <r>
      <t xml:space="preserve">30 - 54 v. väestö </t>
    </r>
    <r>
      <rPr>
        <sz val="11"/>
        <color rgb="FFFF0000"/>
        <rFont val="Arial"/>
        <family val="2"/>
      </rPr>
      <t>31.12.2021</t>
    </r>
  </si>
  <si>
    <r>
      <t xml:space="preserve">30 - 54 v. ilman tutkintoa </t>
    </r>
    <r>
      <rPr>
        <sz val="11"/>
        <color rgb="FFFF0000"/>
        <rFont val="Arial"/>
        <family val="2"/>
      </rPr>
      <t>31.12.2021</t>
    </r>
  </si>
  <si>
    <r>
      <t xml:space="preserve">Työpaikat </t>
    </r>
    <r>
      <rPr>
        <sz val="11"/>
        <color rgb="FFFF0000"/>
        <rFont val="Arial"/>
        <family val="2"/>
      </rPr>
      <t>2020</t>
    </r>
  </si>
  <si>
    <r>
      <t xml:space="preserve">Työlliset </t>
    </r>
    <r>
      <rPr>
        <sz val="11"/>
        <color rgb="FFFF0000"/>
        <rFont val="Arial"/>
        <family val="2"/>
      </rPr>
      <t>2020</t>
    </r>
  </si>
  <si>
    <r>
      <t xml:space="preserve">Työpaikkaomavaraisuus </t>
    </r>
    <r>
      <rPr>
        <sz val="11"/>
        <color rgb="FFFF0000"/>
        <rFont val="Arial"/>
        <family val="2"/>
      </rPr>
      <t>2020</t>
    </r>
  </si>
  <si>
    <r>
      <t xml:space="preserve">Työpaikkaomavaraisuuskerroin </t>
    </r>
    <r>
      <rPr>
        <sz val="11"/>
        <color rgb="FFFF0000"/>
        <rFont val="Arial"/>
        <family val="2"/>
      </rPr>
      <t>2020</t>
    </r>
  </si>
  <si>
    <t>Keskimääräinen tuloveroprosentti: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</si>
</sst>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s>
  <fonts count="49">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s>
  <fills count="14">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cellStyleXfs>
  <cellXfs count="459">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165" fontId="9" fillId="0" borderId="0" xfId="0" applyNumberFormat="1" applyFont="1" applyFill="1" applyBorder="1" applyAlignment="1">
      <alignment horizontal="right"/>
    </xf>
    <xf numFmtId="3" fontId="8" fillId="0" borderId="0" xfId="0" applyNumberFormat="1" applyFont="1" applyBorder="1" applyAlignment="1">
      <alignment horizontal="left"/>
    </xf>
    <xf numFmtId="166" fontId="3" fillId="0" borderId="0" xfId="0" applyNumberFormat="1" applyFont="1" applyBorder="1"/>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 fontId="8" fillId="0" borderId="0" xfId="0" applyNumberFormat="1" applyFont="1" applyBorder="1"/>
    <xf numFmtId="167" fontId="8" fillId="0" borderId="0" xfId="0" applyNumberFormat="1" applyFont="1" applyBorder="1" applyAlignment="1">
      <alignment horizontal="right"/>
    </xf>
    <xf numFmtId="1" fontId="8" fillId="0" borderId="0" xfId="0" applyNumberFormat="1" applyFont="1" applyFill="1" applyBorder="1"/>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left"/>
    </xf>
    <xf numFmtId="0" fontId="12" fillId="0" borderId="0" xfId="0" applyFont="1" applyFill="1"/>
    <xf numFmtId="3" fontId="12" fillId="0" borderId="0" xfId="0" applyNumberFormat="1" applyFont="1" applyFill="1"/>
    <xf numFmtId="2" fontId="9" fillId="0" borderId="3" xfId="0" applyNumberFormat="1" applyFont="1" applyFill="1" applyBorder="1"/>
    <xf numFmtId="2" fontId="9" fillId="0" borderId="0" xfId="0" applyNumberFormat="1" applyFont="1" applyFill="1" applyBorder="1"/>
    <xf numFmtId="0" fontId="3" fillId="0" borderId="0" xfId="0" applyFont="1" applyFill="1"/>
    <xf numFmtId="2" fontId="8" fillId="0" borderId="3" xfId="0" applyNumberFormat="1" applyFont="1" applyFill="1" applyBorder="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8" fillId="6" borderId="0" xfId="0" applyFont="1" applyFill="1" applyBorder="1" applyAlignment="1">
      <alignment horizontal="right"/>
    </xf>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35" fillId="0" borderId="3" xfId="0" applyNumberFormat="1" applyFont="1" applyFill="1" applyBorder="1" applyAlignment="1">
      <alignment horizontal="left" vertical="center" wrapText="1"/>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3" fontId="12" fillId="0" borderId="0" xfId="0" applyNumberFormat="1" applyFont="1" applyFill="1" applyAlignment="1">
      <alignment horizontal="right"/>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174" fontId="8" fillId="0" borderId="0" xfId="0" applyNumberFormat="1" applyFont="1" applyBorder="1"/>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1" fontId="14" fillId="0" borderId="0" xfId="0" applyNumberFormat="1" applyFont="1" applyFill="1" applyBorder="1" applyAlignment="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3" fontId="3" fillId="4" borderId="3" xfId="0" applyNumberFormat="1" applyFont="1" applyFill="1" applyBorder="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0" fontId="48" fillId="0" borderId="0" xfId="0" applyFont="1" applyAlignment="1">
      <alignment wrapText="1"/>
    </xf>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2" fontId="3" fillId="0" borderId="9" xfId="0" applyNumberFormat="1" applyFont="1" applyFill="1" applyBorder="1" applyAlignment="1">
      <alignment horizontal="right"/>
    </xf>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176" fontId="8" fillId="0" borderId="5" xfId="0" applyNumberFormat="1" applyFont="1" applyFill="1" applyBorder="1"/>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42" fillId="0" borderId="0" xfId="0" applyFont="1" applyAlignment="1">
      <alignment wrapText="1"/>
    </xf>
  </cellXfs>
  <cellStyles count="9">
    <cellStyle name="Erotin 2" xfId="1"/>
    <cellStyle name="Normaali" xfId="0" builtinId="0"/>
    <cellStyle name="Normaali 2" xfId="5"/>
    <cellStyle name="Normaali 3" xfId="8"/>
    <cellStyle name="Otsikko" xfId="2" builtinId="15"/>
    <cellStyle name="Pilkku" xfId="3" builtinId="3"/>
    <cellStyle name="Pilkku 2" xfId="6"/>
    <cellStyle name="Prosenttia" xfId="4" builtinId="5"/>
    <cellStyle name="Prosenttia 2" xfId="7"/>
  </cellStyles>
  <dxfs count="159">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8" formatCode="0.000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Yhteenveto" displayName="Yhteenveto" ref="A6:R376" totalsRowShown="0" headerRowDxfId="158">
  <autoFilter ref="A6:R3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untanumero" dataDxfId="157"/>
    <tableColumn id="2" name="Kunta" dataDxfId="156"/>
    <tableColumn id="3" name="Asukasmäärä 31.12.2022" dataDxfId="155"/>
    <tableColumn id="4" name="Ikärakenne, laskennallinen kustannus" dataDxfId="154"/>
    <tableColumn id="6" name="Muut laskennalliset kustannukset " dataDxfId="153"/>
    <tableColumn id="7" name="Laskennalliset kustannukset yhteensä" dataDxfId="152"/>
    <tableColumn id="8" name="Omarahoitusosuus, €/as" dataDxfId="151"/>
    <tableColumn id="9" name="Omarahoitusosuus, €" dataDxfId="150"/>
    <tableColumn id="10" name="Valtionosuus omarahoitusosuuden jälkeen (välisumma)" dataDxfId="149"/>
    <tableColumn id="11" name="Lisäosat yhteensä" dataDxfId="148"/>
    <tableColumn id="12" name="Valtionosuuteen tehtävät vähennykset ja lisäykset, netto" dataDxfId="147"/>
    <tableColumn id="13" name="Valtionosuus ennen verotuloihin perustuvaa valtionosuuksien tasausta" dataDxfId="146"/>
    <tableColumn id="14" name="Verotuloihin perustuva valtionosuuksien tasaus" dataDxfId="145"/>
    <tableColumn id="15" name="Kunnan  peruspalvelujen valtionosuus " dataDxfId="144"/>
    <tableColumn id="5" name="Veroperustemuutoksista johtuvien veromenetysten korvaus" dataDxfId="143"/>
    <tableColumn id="20" name="Valtionosuudet ja veromenetysten korvaukset, yhteensä" dataDxfId="142"/>
    <tableColumn id="16" name="Kotikuntakorvaus, netto, vuoden 2023 tieto" dataDxfId="141"/>
    <tableColumn id="18" name="VM maksatus (valtionosuus + verokomp. + kotikuntakorv.)" dataDxfId="140">
      <calculatedColumnFormula>N7+Q7+P7</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O304" totalsRowShown="0" headerRowDxfId="26" tableBorderDxfId="25">
  <autoFilter ref="A10:O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Kunta-numero" dataDxfId="24"/>
    <tableColumn id="2" name="Kunta" dataDxfId="23"/>
    <tableColumn id="3" name="Asukasluku 31.12.2021" dataDxfId="22"/>
    <tableColumn id="4" name="Tuloveroprosentti 2022" dataDxfId="21"/>
    <tableColumn id="7" name="Tuloveroprosentti 2021 ml. 12,64 %-y leikkuuosuus" dataDxfId="20">
      <calculatedColumnFormula>Tasaus[[#This Row],[Tuloveroprosentti 2022]]-12.64</calculatedColumnFormula>
    </tableColumn>
    <tableColumn id="5" name="Kunnallisvero (maksuunpantu), €" dataDxfId="19"/>
    <tableColumn id="6" name="Verotettava tulo (kunnallisvero), €" dataDxfId="18"/>
    <tableColumn id="8" name="Laskennallinen kunnallisvero, €" dataDxfId="17"/>
    <tableColumn id="9" name="Maksettava yhteisövero, €" dataDxfId="16"/>
    <tableColumn id="10" name="Laskennallinen kiinteistövero, €" dataDxfId="15"/>
    <tableColumn id="11" name="Laskennallinen verotulo yhteensä, €" dataDxfId="14"/>
    <tableColumn id="12" name="Laskennallinen verotulo yhteensä, €/asukas (=tasausraja)" dataDxfId="13"/>
    <tableColumn id="13" name="Erotus = tasausrja - laskennallinen verotulo, €/asukas" dataDxfId="12"/>
    <tableColumn id="16" name="Tasaus,  €/asukas" dataDxfId="11"/>
    <tableColumn id="17" name="Tasaus, €" dataDxfId="10"/>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4:G298" totalsRowShown="0" headerRowDxfId="9" dataDxfId="8" tableBorderDxfId="7">
  <autoFilter ref="A4:G2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Kunta-numero" dataDxfId="6"/>
    <tableColumn id="2" name="Kunta" dataDxfId="5"/>
    <tableColumn id="21" name="Verokorvaukset vuosilta 2010-2022 yhteensä, €" dataDxfId="4">
      <calculatedColumnFormula>SUM(#REF!)</calculatedColumnFormula>
    </tableColumn>
    <tableColumn id="3" name="Hyvinvointialueiden rahoitukseen siirtyvä osuus, €" dataDxfId="3"/>
    <tableColumn id="4" name="Jäljelle jäävät korvaukset vuosilta 2010-2023, €" dataDxfId="2"/>
    <tableColumn id="6" name="Veromenetysten korvaus 2024" dataDxfId="1"/>
    <tableColumn id="5" name="Veromenetysten korvaus 2010-2024 yhteensä, €" dataDxfId="0">
      <calculatedColumnFormula>Verokompensaatiot[[#This Row],[Jäljelle jäävät korvaukset vuosilta 2010-2023, €]]+Verokompensaatiot[[#This Row],[Veromenetysten korvaus 2024]]</calculatedColumnFormula>
    </tableColumn>
  </tableColumns>
  <tableStyleInfo name="TableStyleLight13" showFirstColumn="0" showLastColumn="0" showRowStripes="1" showColumnStripes="0"/>
</table>
</file>

<file path=xl/tables/table2.xml><?xml version="1.0" encoding="utf-8"?>
<table xmlns="http://schemas.openxmlformats.org/spreadsheetml/2006/main" id="2" name="Ikärakenne" displayName="Ikärakenne" ref="A5:N299" totalsRowShown="0" headerRowDxfId="139" dataDxfId="138">
  <autoFilter ref="A5:N2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unta-numero" dataDxfId="137"/>
    <tableColumn id="2" name="Kunta" dataDxfId="136"/>
    <tableColumn id="3" name="0–5-vuotiaat" dataDxfId="135"/>
    <tableColumn id="4" name="6 vuotiaat" dataDxfId="134"/>
    <tableColumn id="5" name="7–12-vuotiaat" dataDxfId="133"/>
    <tableColumn id="6" name="13–15-vuotiaat" dataDxfId="132"/>
    <tableColumn id="7" name="16 vuotta täyttäneet" dataDxfId="131"/>
    <tableColumn id="12" name="Yhteensä" dataDxfId="130"/>
    <tableColumn id="13" name="Ikä 0–5" dataDxfId="129"/>
    <tableColumn id="14" name="Ikä 6" dataDxfId="128"/>
    <tableColumn id="15" name="Ikä 7–12" dataDxfId="127"/>
    <tableColumn id="16" name="Ikä 13–15" dataDxfId="126"/>
    <tableColumn id="17" name="Ikä 16+" dataDxfId="125"/>
    <tableColumn id="22" name="Laskennalliset kustannukset, IKÄRAKENNE yhteensä, €" dataDxfId="124"/>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I2:M3" totalsRowShown="0" headerRowDxfId="123" dataDxfId="122" tableBorderDxfId="121" dataCellStyle="Pilkku">
  <autoFilter ref="I2:M3">
    <filterColumn colId="0" hiddenButton="1"/>
    <filterColumn colId="1" hiddenButton="1"/>
    <filterColumn colId="2" hiddenButton="1"/>
    <filterColumn colId="3" hiddenButton="1"/>
    <filterColumn colId="4" hiddenButton="1"/>
  </autoFilter>
  <tableColumns count="5">
    <tableColumn id="1" name="Ikä 0–5" dataDxfId="120" dataCellStyle="Pilkku"/>
    <tableColumn id="2" name="Ikä 6" dataDxfId="119" dataCellStyle="Pilkku"/>
    <tableColumn id="3" name="Ikä 7–12" dataDxfId="118" dataCellStyle="Pilkku"/>
    <tableColumn id="4" name="Ikä 13–15" dataDxfId="117" dataCellStyle="Pilkku"/>
    <tableColumn id="5" name="Ikä 16+" dataDxfId="116"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B305" totalsRowShown="0" headerRowDxfId="115" dataDxfId="114" tableBorderDxfId="113">
  <autoFilter ref="A11:AB3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name="Kuntanumero" dataDxfId="112"/>
    <tableColumn id="2" name="Kunta" dataDxfId="111"/>
    <tableColumn id="3" name="Asukasmäärä 31.12.2022" dataDxfId="110">
      <calculatedColumnFormula>INDEX('Lask. kustannukset IKÄRAKENNE'!H$7:H$299,MATCH('Lask. kustannukset MUUT'!$A$13:$A$305,'Lask. kustannukset IKÄRAKENNE'!$A$7:$A$299,0),1,1)</calculatedColumnFormula>
    </tableColumn>
    <tableColumn id="5" name="Työttömät työnhakijat 2022" dataDxfId="109"/>
    <tableColumn id="6" name="Työvoima 2022" dataDxfId="108"/>
    <tableColumn id="7" name="Keskim. työttömyysaste 2022, %" dataDxfId="107">
      <calculatedColumnFormula>D12/E12</calculatedColumnFormula>
    </tableColumn>
    <tableColumn id="8" name="Työttömyyskerroin" dataDxfId="106">
      <calculatedColumnFormula>F12/$F$12</calculatedColumnFormula>
    </tableColumn>
    <tableColumn id="9" name="Kieliasema" dataDxfId="105"/>
    <tableColumn id="10" name="Ruotsinkielisten määrä 31.12.2022" dataDxfId="104"/>
    <tableColumn id="11" name="Vieraskielisten määrä 31.12.2022" dataDxfId="103"/>
    <tableColumn id="14" name="Maapinta-ala km2, 31.12.2022" dataDxfId="102"/>
    <tableColumn id="15" name="Asukastiehys 2022" dataDxfId="101">
      <calculatedColumnFormula>C12/K12</calculatedColumnFormula>
    </tableColumn>
    <tableColumn id="16" name="Asukastiheyskerroin (maks kerroin x20)" dataDxfId="100">
      <calculatedColumnFormula>$L$12/L12</calculatedColumnFormula>
    </tableColumn>
    <tableColumn id="17" name="Saaristoasema" dataDxfId="99"/>
    <tableColumn id="18" name="Saaristoväestö 31.12.2021" dataDxfId="98"/>
    <tableColumn id="19" name="30 - 54 v. väestö 31.12.2021" dataDxfId="97"/>
    <tableColumn id="20" name="30 - 54 v. ilman tutkintoa 31.12.2021" dataDxfId="96"/>
    <tableColumn id="21" name="Koulutustausta, ilman tutkintoa osuus " dataDxfId="95"/>
    <tableColumn id="22" name="Koulutustausta-kerroin " dataDxfId="94">
      <calculatedColumnFormula>R12-$R$10</calculatedColumnFormula>
    </tableColumn>
    <tableColumn id="24" name="Työttömyysaste" dataDxfId="93"/>
    <tableColumn id="25" name="Kaksikielisyys I (koko väestö)" dataDxfId="92"/>
    <tableColumn id="26" name="Kaksikielisyys II, (ruotsink.)" dataDxfId="91"/>
    <tableColumn id="27" name="Vieraskielisyys" dataDxfId="90"/>
    <tableColumn id="28" name="Asukastiheys" dataDxfId="89"/>
    <tableColumn id="29" name="Saaristo" dataDxfId="88"/>
    <tableColumn id="30" name="Saaristo-osakunta" dataDxfId="87"/>
    <tableColumn id="31" name="Koulutustausta" dataDxfId="86"/>
    <tableColumn id="33" name="Muut lask. kustannukset yhteensä" dataDxfId="85"/>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84">
  <autoFilter ref="A4:B8">
    <filterColumn colId="0" hiddenButton="1"/>
    <filterColumn colId="1" hiddenButton="1"/>
  </autoFilter>
  <tableColumns count="2">
    <tableColumn id="1" name="Kieliasema:" dataDxfId="83"/>
    <tableColumn id="2" name="Saaristoasema:"/>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T5:AA6" totalsRowShown="0" headerRowDxfId="82" dataDxfId="81" tableBorderDxfId="80">
  <autoFilter ref="T5:A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yöttömyysaste" dataDxfId="79"/>
    <tableColumn id="2" name="Kaksikielisyys I (koko väestö)" dataDxfId="78"/>
    <tableColumn id="3" name="Kaksikielisyys II, (ruotsink.)" dataDxfId="77"/>
    <tableColumn id="4" name="Vieraskielisyys" dataDxfId="76"/>
    <tableColumn id="5" name="Asukastiheys" dataDxfId="75"/>
    <tableColumn id="6" name="Saaristo" dataDxfId="74"/>
    <tableColumn id="7" name="Saaristo-osakunta" dataDxfId="73"/>
    <tableColumn id="8" name="Koulutustausta" dataDxfId="72"/>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300" totalsRowShown="0" headerRowDxfId="71" tableBorderDxfId="70">
  <autoFilter ref="A6:U3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unta-numero" dataDxfId="69"/>
    <tableColumn id="2" name="Kunta" dataDxfId="68"/>
    <tableColumn id="3" name="Asukasmäärä 31.12.2022" dataDxfId="67"/>
    <tableColumn id="4" name="Syrjäisyysluku (tiestö) 2022-2026" dataDxfId="66"/>
    <tableColumn id="5" name="Saamen kotiseutu, 1 = kyllä 0 = ei" dataDxfId="65"/>
    <tableColumn id="6" name="Saamenkielisen väestön määrä 31.12.2022" dataDxfId="64"/>
    <tableColumn id="7" name="Saamenkielisen väestön osuus, %" dataDxfId="63"/>
    <tableColumn id="8" name="Työpaikat 2020" dataDxfId="62"/>
    <tableColumn id="9" name="Työlliset 2020" dataDxfId="61"/>
    <tableColumn id="10" name="Työpaikkaomavaraisuus 2020" dataDxfId="60"/>
    <tableColumn id="16" name="Työpaikkaomavaraisuuskerroin 2020" dataDxfId="59"/>
    <tableColumn id="17" name="HYTE-kerroin (sis. Kulttuurihyte)" dataDxfId="58"/>
    <tableColumn id="21" name="Hyte-kertoimen väestöpainotus" dataDxfId="57">
      <calculatedColumnFormula>Lisäosat[[#This Row],[HYTE-kerroin (sis. Kulttuurihyte)]]*Lisäosat[[#This Row],[Asukasmäärä 31.12.2022]]</calculatedColumnFormula>
    </tableColumn>
    <tableColumn id="20" name="Väestöllä painotettu HYTE-kerroin" dataDxfId="56"/>
    <tableColumn id="11" name="Positiivinen väestön kasvu 2020-2022" dataDxfId="55"/>
    <tableColumn id="12" name="Syrjäisyys" dataDxfId="54"/>
    <tableColumn id="13" name="Saamen kotiseutu" dataDxfId="53"/>
    <tableColumn id="14" name="Työpaikkaomavaraisuus " dataDxfId="52"/>
    <tableColumn id="19" name="HYTE-kerroin " dataDxfId="51"/>
    <tableColumn id="18" name="Väestön kasvu" dataDxfId="50"/>
    <tableColumn id="15" name="Yhteensä" dataDxfId="49"/>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48" dataDxfId="47" tableBorderDxfId="46">
  <autoFilter ref="P2:T3">
    <filterColumn colId="0" hiddenButton="1"/>
    <filterColumn colId="1" hiddenButton="1"/>
    <filterColumn colId="2" hiddenButton="1"/>
    <filterColumn colId="3" hiddenButton="1"/>
    <filterColumn colId="4" hiddenButton="1"/>
  </autoFilter>
  <tableColumns count="5">
    <tableColumn id="1" name="Syrjäisyys" dataDxfId="45"/>
    <tableColumn id="2" name="Saamen kotiseutu" dataDxfId="44"/>
    <tableColumn id="3" name="Työpaikkaomavaraisuus" dataDxfId="43"/>
    <tableColumn id="4" name="HYTE-kerroin" dataDxfId="42"/>
    <tableColumn id="5" name="Väestön kasvu" dataDxfId="41"/>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3:M297" totalsRowShown="0" headerRowDxfId="40">
  <tableColumns count="13">
    <tableColumn id="1" name="Kunta-numero" dataDxfId="39"/>
    <tableColumn id="2" name="Kunta" dataDxfId="38"/>
    <tableColumn id="21" name="Kuntien yhdistymisavustus (-1,00 €/as)" dataDxfId="37"/>
    <tableColumn id="4" name="Harkinnanvaraisten avustusten vähennys (-1,81 €/as)" dataDxfId="36"/>
    <tableColumn id="5" name="Kriisikuntien harkinnanvarainen yhdistymisavustus (-1,00 €/as)" dataDxfId="35"/>
    <tableColumn id="7" name="Aloittavien koulujen rahoitukseen liittyvä vähennys (-0,02 €/as)" dataDxfId="34"/>
    <tableColumn id="11" name="Kumulatiivinen verotuloihin perustuvan tasauksen muutoksen neutralisointi" dataDxfId="33"/>
    <tableColumn id="12" name="Kunnan rahoitusosuus perustoimeentulotuesta" dataDxfId="32"/>
    <tableColumn id="17" name="Sote-uudistuksen muutosrajoitin" dataDxfId="31"/>
    <tableColumn id="16" name="Sote-uudistuksen järjestelmämuutoksen tasaus vuodelle 2023" dataDxfId="30"/>
    <tableColumn id="3" name="Jälkikäteistarkistuksesta johtuva valtionosuuden lisäsiirtotarve" dataDxfId="29"/>
    <tableColumn id="8" name="Vos-lisäsiirron huomioiminen takautuvasti vuoden 2023 osalta (50 %)" dataDxfId="28"/>
    <tableColumn id="20" name="Lisäykset ja vähennykset yhteensä, €" dataDxfId="27"/>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zoomScale="110" zoomScaleNormal="110" workbookViewId="0"/>
  </sheetViews>
  <sheetFormatPr defaultRowHeight="14.25"/>
  <cols>
    <col min="1" max="1" width="90.375" bestFit="1" customWidth="1"/>
  </cols>
  <sheetData>
    <row r="1" spans="1:1" ht="23.25">
      <c r="A1" s="325" t="s">
        <v>769</v>
      </c>
    </row>
    <row r="2" spans="1:1" ht="28.5">
      <c r="A2" s="158" t="s">
        <v>770</v>
      </c>
    </row>
    <row r="3" spans="1:1" ht="28.5">
      <c r="A3" s="458" t="s">
        <v>799</v>
      </c>
    </row>
    <row r="4" spans="1:1" ht="42.75">
      <c r="A4" s="370" t="s">
        <v>800</v>
      </c>
    </row>
    <row r="5" spans="1:1" ht="85.5">
      <c r="A5" s="370" t="s">
        <v>792</v>
      </c>
    </row>
    <row r="6" spans="1:1" ht="42.75">
      <c r="A6" s="370" t="s">
        <v>793</v>
      </c>
    </row>
    <row r="7" spans="1:1">
      <c r="A7" s="369" t="s">
        <v>742</v>
      </c>
    </row>
    <row r="8" spans="1:1" ht="71.25">
      <c r="A8" s="370" t="s">
        <v>762</v>
      </c>
    </row>
    <row r="9" spans="1:1" ht="26.1" customHeight="1">
      <c r="A9" s="369" t="s">
        <v>743</v>
      </c>
    </row>
    <row r="10" spans="1:1">
      <c r="A10" s="369" t="s">
        <v>744</v>
      </c>
    </row>
    <row r="11" spans="1:1">
      <c r="A11" s="369" t="s">
        <v>745</v>
      </c>
    </row>
    <row r="12" spans="1:1">
      <c r="A12" s="369" t="s">
        <v>746</v>
      </c>
    </row>
    <row r="14" spans="1:1">
      <c r="A14" s="369" t="s">
        <v>752</v>
      </c>
    </row>
    <row r="15" spans="1:1">
      <c r="A15" s="369" t="s">
        <v>745</v>
      </c>
    </row>
    <row r="16" spans="1:1">
      <c r="A16" s="369" t="s">
        <v>753</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05"/>
  <sheetViews>
    <sheetView zoomScale="90" zoomScaleNormal="90" workbookViewId="0">
      <pane xSplit="2" ySplit="7" topLeftCell="C8" activePane="bottomRight" state="frozen"/>
      <selection pane="topRight" activeCell="C1" sqref="C1"/>
      <selection pane="bottomLeft" activeCell="A11" sqref="A11"/>
      <selection pane="bottomRight" activeCell="P8" sqref="P8"/>
    </sheetView>
  </sheetViews>
  <sheetFormatPr defaultRowHeight="14.25"/>
  <cols>
    <col min="1" max="1" width="20.75" style="63" customWidth="1"/>
    <col min="2" max="2" width="19.125" style="1" customWidth="1"/>
    <col min="3" max="3" width="19.125" style="2" customWidth="1"/>
    <col min="4" max="4" width="16.375" style="2" bestFit="1" customWidth="1"/>
    <col min="5" max="5" width="19.125" style="2" customWidth="1"/>
    <col min="6" max="6" width="19.125" style="7" customWidth="1"/>
    <col min="7" max="7" width="19.125" style="55" customWidth="1"/>
    <col min="8" max="8" width="19.125" style="56" customWidth="1"/>
    <col min="9" max="9" width="20.625" style="56" bestFit="1" customWidth="1"/>
    <col min="10" max="11" width="19.125" style="7" customWidth="1"/>
    <col min="12" max="12" width="19.125" style="8" customWidth="1"/>
    <col min="13" max="13" width="19.125" style="7" customWidth="1"/>
    <col min="14" max="15" width="19.125" style="71" customWidth="1"/>
    <col min="16" max="16" width="17.875" style="7" customWidth="1"/>
    <col min="17" max="17" width="19.125" style="71" customWidth="1"/>
    <col min="18" max="18" width="19.125" style="72" customWidth="1"/>
    <col min="19" max="19" width="19.125" style="9" customWidth="1"/>
    <col min="20" max="20" width="11.125" style="11" customWidth="1"/>
  </cols>
  <sheetData>
    <row r="1" spans="1:20" ht="23.25">
      <c r="A1" s="322" t="s">
        <v>771</v>
      </c>
      <c r="E1" s="4"/>
      <c r="F1" s="3"/>
      <c r="G1" s="4"/>
      <c r="H1" s="5"/>
      <c r="I1" s="6"/>
      <c r="R1" s="75"/>
    </row>
    <row r="2" spans="1:20" ht="15">
      <c r="A2" s="138" t="s">
        <v>772</v>
      </c>
      <c r="B2" s="13"/>
      <c r="C2" s="14"/>
      <c r="D2" s="14"/>
      <c r="E2" s="14"/>
      <c r="F2" s="15"/>
      <c r="G2" s="16"/>
      <c r="H2" s="17"/>
      <c r="I2" s="17"/>
      <c r="J2" s="15"/>
      <c r="K2" s="15"/>
      <c r="L2" s="18"/>
      <c r="M2" s="15"/>
      <c r="N2" s="126"/>
      <c r="O2" s="126"/>
      <c r="P2" s="15"/>
      <c r="Q2" s="126"/>
      <c r="R2" s="128"/>
      <c r="S2" s="19"/>
      <c r="T2" s="10"/>
    </row>
    <row r="3" spans="1:20" ht="15">
      <c r="A3" s="12" t="s">
        <v>723</v>
      </c>
      <c r="B3" s="332"/>
      <c r="C3" s="14"/>
      <c r="D3" s="14"/>
      <c r="E3" s="14"/>
      <c r="F3" s="14"/>
      <c r="G3" s="14"/>
      <c r="H3" s="14"/>
      <c r="I3" s="20"/>
      <c r="J3" s="21"/>
      <c r="K3" s="14"/>
      <c r="L3" s="14"/>
      <c r="M3" s="14"/>
      <c r="N3" s="46"/>
      <c r="O3" s="46"/>
      <c r="P3" s="129"/>
      <c r="Q3" s="46"/>
      <c r="R3" s="128"/>
      <c r="S3" s="22"/>
      <c r="T3" s="10"/>
    </row>
    <row r="4" spans="1:20" ht="15">
      <c r="A4" s="24" t="s">
        <v>0</v>
      </c>
      <c r="B4" s="318">
        <v>0.22159999999999999</v>
      </c>
      <c r="C4" s="14"/>
      <c r="E4" s="14"/>
      <c r="F4" s="15"/>
      <c r="G4" s="14"/>
      <c r="H4" s="17"/>
      <c r="I4" s="17"/>
      <c r="J4" s="25"/>
      <c r="K4" s="15"/>
      <c r="L4" s="18"/>
      <c r="M4" s="26"/>
      <c r="N4" s="127"/>
      <c r="O4" s="127"/>
      <c r="P4" s="15"/>
      <c r="Q4" s="371"/>
      <c r="R4" s="37"/>
      <c r="S4" s="15"/>
      <c r="T4" s="10"/>
    </row>
    <row r="5" spans="1:20" ht="15">
      <c r="A5" s="12" t="s">
        <v>708</v>
      </c>
      <c r="B5" s="319">
        <v>293</v>
      </c>
      <c r="C5" s="15"/>
      <c r="D5" s="332"/>
      <c r="E5" s="332"/>
      <c r="F5" s="332"/>
      <c r="G5" s="332"/>
      <c r="H5" s="332"/>
      <c r="I5" s="332"/>
      <c r="J5" s="332"/>
      <c r="K5" s="332"/>
      <c r="L5" s="332"/>
      <c r="M5" s="332"/>
      <c r="N5" s="332"/>
      <c r="O5" s="332"/>
      <c r="P5" s="332"/>
      <c r="Q5" s="372"/>
      <c r="R5" s="372"/>
      <c r="S5" s="372"/>
      <c r="T5" s="10"/>
    </row>
    <row r="6" spans="1:20" s="317" customFormat="1" ht="71.25">
      <c r="A6" s="223" t="s">
        <v>2</v>
      </c>
      <c r="B6" s="222" t="s">
        <v>3</v>
      </c>
      <c r="C6" s="224" t="s">
        <v>777</v>
      </c>
      <c r="D6" s="224" t="s">
        <v>4</v>
      </c>
      <c r="E6" s="224" t="s">
        <v>724</v>
      </c>
      <c r="F6" s="210" t="s">
        <v>5</v>
      </c>
      <c r="G6" s="315" t="s">
        <v>6</v>
      </c>
      <c r="H6" s="315" t="s">
        <v>7</v>
      </c>
      <c r="I6" s="315" t="s">
        <v>8</v>
      </c>
      <c r="J6" s="224" t="s">
        <v>9</v>
      </c>
      <c r="K6" s="224" t="s">
        <v>10</v>
      </c>
      <c r="L6" s="224" t="s">
        <v>11</v>
      </c>
      <c r="M6" s="224" t="s">
        <v>12</v>
      </c>
      <c r="N6" s="210" t="s">
        <v>718</v>
      </c>
      <c r="O6" s="210" t="s">
        <v>722</v>
      </c>
      <c r="P6" s="222" t="s">
        <v>765</v>
      </c>
      <c r="Q6" s="222" t="s">
        <v>801</v>
      </c>
      <c r="R6" s="222" t="s">
        <v>761</v>
      </c>
      <c r="S6" s="316"/>
    </row>
    <row r="7" spans="1:20" s="34" customFormat="1" ht="15">
      <c r="A7" s="13"/>
      <c r="B7" s="13" t="s">
        <v>13</v>
      </c>
      <c r="C7" s="321">
        <f t="shared" ref="C7:K7" si="0">SUM(C8:C300)</f>
        <v>5533611</v>
      </c>
      <c r="D7" s="321">
        <f t="shared" si="0"/>
        <v>8182122822.8499928</v>
      </c>
      <c r="E7" s="321">
        <f t="shared" si="0"/>
        <v>1737164625.1515934</v>
      </c>
      <c r="F7" s="314">
        <f>SUM(F8:F300)</f>
        <v>9919287448.0016022</v>
      </c>
      <c r="G7" s="335">
        <v>1395.32</v>
      </c>
      <c r="H7" s="321">
        <f t="shared" si="0"/>
        <v>7721158100.5199938</v>
      </c>
      <c r="I7" s="314">
        <f t="shared" si="0"/>
        <v>2198129347.4815936</v>
      </c>
      <c r="J7" s="321">
        <f>SUM(J8:J300)</f>
        <v>279857149.93646556</v>
      </c>
      <c r="K7" s="321">
        <f t="shared" si="0"/>
        <v>-742244314.46461034</v>
      </c>
      <c r="L7" s="314">
        <f>SUM(L8:L300)</f>
        <v>1735742182.9534478</v>
      </c>
      <c r="M7" s="321">
        <f>SUM(M8:M300)</f>
        <v>832422207.93104863</v>
      </c>
      <c r="N7" s="314">
        <f>SUM(N8:N376)</f>
        <v>2568164390.8844976</v>
      </c>
      <c r="O7" s="250">
        <f>SUM(O8:O376)</f>
        <v>864000000.00000131</v>
      </c>
      <c r="P7" s="386">
        <f>SUM(P8:P376)</f>
        <v>3432164390.8844981</v>
      </c>
      <c r="Q7" s="321">
        <f>SUM(Q8:Q376)</f>
        <v>17143442.733216491</v>
      </c>
      <c r="R7" s="354">
        <f>SUM(R8:R376)</f>
        <v>3449307833.6177139</v>
      </c>
      <c r="S7" s="33"/>
    </row>
    <row r="8" spans="1:20" ht="15">
      <c r="A8" s="35">
        <v>5</v>
      </c>
      <c r="B8" s="13" t="s">
        <v>14</v>
      </c>
      <c r="C8" s="15">
        <v>9183</v>
      </c>
      <c r="D8" s="15">
        <v>15151012.699999999</v>
      </c>
      <c r="E8" s="15">
        <v>1979399.2179490183</v>
      </c>
      <c r="F8" s="240">
        <f>Yhteenveto[[#This Row],[Ikärakenne, laskennallinen kustannus]]+Yhteenveto[[#This Row],[Muut laskennalliset kustannukset ]]</f>
        <v>17130411.917949017</v>
      </c>
      <c r="G8" s="335">
        <v>1395.32</v>
      </c>
      <c r="H8" s="17">
        <v>12813223.559999999</v>
      </c>
      <c r="I8" s="352">
        <f>Yhteenveto[[#This Row],[Laskennalliset kustannukset yhteensä]]-Yhteenveto[[#This Row],[Omarahoitusosuus, €]]</f>
        <v>4317188.3579490185</v>
      </c>
      <c r="J8" s="36">
        <v>601010.47498375468</v>
      </c>
      <c r="K8" s="37">
        <v>-1832301.5243678105</v>
      </c>
      <c r="L8" s="240">
        <f>Yhteenveto[[#This Row],[Valtionosuus omarahoitusosuuden jälkeen (välisumma)]]+Yhteenveto[[#This Row],[Lisäosat yhteensä]]+Yhteenveto[[#This Row],[Valtionosuuteen tehtävät vähennykset ja lisäykset, netto]]</f>
        <v>3085897.3085649628</v>
      </c>
      <c r="M8" s="37">
        <v>5541455.3899080399</v>
      </c>
      <c r="N8" s="314">
        <f>SUM(Yhteenveto[[#This Row],[Valtionosuus ennen verotuloihin perustuvaa valtionosuuksien tasausta]]+Yhteenveto[[#This Row],[Verotuloihin perustuva valtionosuuksien tasaus]])</f>
        <v>8627352.6984730028</v>
      </c>
      <c r="O8" s="250">
        <v>2026469.2077520455</v>
      </c>
      <c r="P8" s="387">
        <f>SUM(Yhteenveto[[#This Row],[Kunnan  peruspalvelujen valtionosuus ]:[Veroperustemuutoksista johtuvien veromenetysten korvaus]])</f>
        <v>10653821.906225048</v>
      </c>
      <c r="Q8" s="37">
        <v>2250232.2286199997</v>
      </c>
      <c r="R8" s="354">
        <f>+Yhteenveto[[#This Row],[Kunnan  peruspalvelujen valtionosuus ]]+Yhteenveto[[#This Row],[Veroperustemuutoksista johtuvien veromenetysten korvaus]]+Yhteenveto[[#This Row],[Kotikuntakorvaus, netto, vuoden 2023 tieto]]</f>
        <v>12904054.134845048</v>
      </c>
      <c r="S8" s="11"/>
      <c r="T8"/>
    </row>
    <row r="9" spans="1:20" ht="15">
      <c r="A9" s="35">
        <v>9</v>
      </c>
      <c r="B9" s="13" t="s">
        <v>15</v>
      </c>
      <c r="C9" s="15">
        <v>2447</v>
      </c>
      <c r="D9" s="15">
        <v>4528693.08</v>
      </c>
      <c r="E9" s="15">
        <v>418864.28668759472</v>
      </c>
      <c r="F9" s="240">
        <f>Yhteenveto[[#This Row],[Ikärakenne, laskennallinen kustannus]]+Yhteenveto[[#This Row],[Muut laskennalliset kustannukset ]]</f>
        <v>4947557.3666875949</v>
      </c>
      <c r="G9" s="335">
        <v>1395.32</v>
      </c>
      <c r="H9" s="17">
        <v>3414348.04</v>
      </c>
      <c r="I9" s="352">
        <f>Yhteenveto[[#This Row],[Laskennalliset kustannukset yhteensä]]-Yhteenveto[[#This Row],[Omarahoitusosuus, €]]</f>
        <v>1533209.3266875949</v>
      </c>
      <c r="J9" s="36">
        <v>64875.375883641944</v>
      </c>
      <c r="K9" s="37">
        <v>184389.76443707838</v>
      </c>
      <c r="L9" s="240">
        <f>Yhteenveto[[#This Row],[Valtionosuus omarahoitusosuuden jälkeen (välisumma)]]+Yhteenveto[[#This Row],[Lisäosat yhteensä]]+Yhteenveto[[#This Row],[Valtionosuuteen tehtävät vähennykset ja lisäykset, netto]]</f>
        <v>1782474.467008315</v>
      </c>
      <c r="M9" s="37">
        <v>1737475.6973889286</v>
      </c>
      <c r="N9" s="314">
        <f>SUM(Yhteenveto[[#This Row],[Valtionosuus ennen verotuloihin perustuvaa valtionosuuksien tasausta]]+Yhteenveto[[#This Row],[Verotuloihin perustuva valtionosuuksien tasaus]])</f>
        <v>3519950.1643972434</v>
      </c>
      <c r="O9" s="250">
        <v>529965.70726846554</v>
      </c>
      <c r="P9" s="387">
        <f>SUM(Yhteenveto[[#This Row],[Kunnan  peruspalvelujen valtionosuus ]:[Veroperustemuutoksista johtuvien veromenetysten korvaus]])</f>
        <v>4049915.8716657087</v>
      </c>
      <c r="Q9" s="37">
        <v>64029.7287</v>
      </c>
      <c r="R9" s="354">
        <f>+Yhteenveto[[#This Row],[Kunnan  peruspalvelujen valtionosuus ]]+Yhteenveto[[#This Row],[Veroperustemuutoksista johtuvien veromenetysten korvaus]]+Yhteenveto[[#This Row],[Kotikuntakorvaus, netto, vuoden 2023 tieto]]</f>
        <v>4113945.6003657086</v>
      </c>
      <c r="S9" s="11"/>
      <c r="T9"/>
    </row>
    <row r="10" spans="1:20" ht="15">
      <c r="A10" s="35">
        <v>10</v>
      </c>
      <c r="B10" s="13" t="s">
        <v>16</v>
      </c>
      <c r="C10" s="15">
        <v>11102</v>
      </c>
      <c r="D10" s="15">
        <v>17555468.990000002</v>
      </c>
      <c r="E10" s="15">
        <v>2030359.5775713366</v>
      </c>
      <c r="F10" s="240">
        <f>Yhteenveto[[#This Row],[Ikärakenne, laskennallinen kustannus]]+Yhteenveto[[#This Row],[Muut laskennalliset kustannukset ]]</f>
        <v>19585828.567571338</v>
      </c>
      <c r="G10" s="335">
        <v>1395.32</v>
      </c>
      <c r="H10" s="17">
        <v>15490842.639999999</v>
      </c>
      <c r="I10" s="352">
        <f>Yhteenveto[[#This Row],[Laskennalliset kustannukset yhteensä]]-Yhteenveto[[#This Row],[Omarahoitusosuus, €]]</f>
        <v>4094985.9275713395</v>
      </c>
      <c r="J10" s="36">
        <v>723073.84150324098</v>
      </c>
      <c r="K10" s="37">
        <v>-2644518.9549766881</v>
      </c>
      <c r="L10" s="240">
        <f>Yhteenveto[[#This Row],[Valtionosuus omarahoitusosuuden jälkeen (välisumma)]]+Yhteenveto[[#This Row],[Lisäosat yhteensä]]+Yhteenveto[[#This Row],[Valtionosuuteen tehtävät vähennykset ja lisäykset, netto]]</f>
        <v>2173540.8140978925</v>
      </c>
      <c r="M10" s="37">
        <v>6565945.6464468455</v>
      </c>
      <c r="N10" s="314">
        <f>SUM(Yhteenveto[[#This Row],[Valtionosuus ennen verotuloihin perustuvaa valtionosuuksien tasausta]]+Yhteenveto[[#This Row],[Verotuloihin perustuva valtionosuuksien tasaus]])</f>
        <v>8739486.4605447389</v>
      </c>
      <c r="O10" s="250">
        <v>2475925.8503464572</v>
      </c>
      <c r="P10" s="387">
        <f>SUM(Yhteenveto[[#This Row],[Kunnan  peruspalvelujen valtionosuus ]:[Veroperustemuutoksista johtuvien veromenetysten korvaus]])</f>
        <v>11215412.310891196</v>
      </c>
      <c r="Q10" s="37">
        <v>-80464.769400000019</v>
      </c>
      <c r="R10" s="354">
        <f>+Yhteenveto[[#This Row],[Kunnan  peruspalvelujen valtionosuus ]]+Yhteenveto[[#This Row],[Veroperustemuutoksista johtuvien veromenetysten korvaus]]+Yhteenveto[[#This Row],[Kotikuntakorvaus, netto, vuoden 2023 tieto]]</f>
        <v>11134947.541491196</v>
      </c>
      <c r="S10" s="11"/>
      <c r="T10"/>
    </row>
    <row r="11" spans="1:20" ht="15">
      <c r="A11" s="35">
        <v>16</v>
      </c>
      <c r="B11" s="13" t="s">
        <v>17</v>
      </c>
      <c r="C11" s="15">
        <v>8014</v>
      </c>
      <c r="D11" s="15">
        <v>10579598.42</v>
      </c>
      <c r="E11" s="15">
        <v>1678896.7803685621</v>
      </c>
      <c r="F11" s="240">
        <f>Yhteenveto[[#This Row],[Ikärakenne, laskennallinen kustannus]]+Yhteenveto[[#This Row],[Muut laskennalliset kustannukset ]]</f>
        <v>12258495.200368563</v>
      </c>
      <c r="G11" s="335">
        <v>1395.32</v>
      </c>
      <c r="H11" s="17">
        <v>11182094.479999999</v>
      </c>
      <c r="I11" s="352">
        <f>Yhteenveto[[#This Row],[Laskennalliset kustannukset yhteensä]]-Yhteenveto[[#This Row],[Omarahoitusosuus, €]]</f>
        <v>1076400.7203685641</v>
      </c>
      <c r="J11" s="36">
        <v>238455.57503980736</v>
      </c>
      <c r="K11" s="37">
        <v>4058936.949659491</v>
      </c>
      <c r="L11" s="240">
        <f>Yhteenveto[[#This Row],[Valtionosuus omarahoitusosuuden jälkeen (välisumma)]]+Yhteenveto[[#This Row],[Lisäosat yhteensä]]+Yhteenveto[[#This Row],[Valtionosuuteen tehtävät vähennykset ja lisäykset, netto]]</f>
        <v>5373793.2450678628</v>
      </c>
      <c r="M11" s="37">
        <v>2400532.1700477353</v>
      </c>
      <c r="N11" s="314">
        <f>SUM(Yhteenveto[[#This Row],[Valtionosuus ennen verotuloihin perustuvaa valtionosuuksien tasausta]]+Yhteenveto[[#This Row],[Verotuloihin perustuva valtionosuuksien tasaus]])</f>
        <v>7774325.4151155986</v>
      </c>
      <c r="O11" s="250">
        <v>1404195.1297194792</v>
      </c>
      <c r="P11" s="387">
        <f>SUM(Yhteenveto[[#This Row],[Kunnan  peruspalvelujen valtionosuus ]:[Veroperustemuutoksista johtuvien veromenetysten korvaus]])</f>
        <v>9178520.5448350776</v>
      </c>
      <c r="Q11" s="37">
        <v>808931.2159200001</v>
      </c>
      <c r="R11" s="354">
        <f>+Yhteenveto[[#This Row],[Kunnan  peruspalvelujen valtionosuus ]]+Yhteenveto[[#This Row],[Veroperustemuutoksista johtuvien veromenetysten korvaus]]+Yhteenveto[[#This Row],[Kotikuntakorvaus, netto, vuoden 2023 tieto]]</f>
        <v>9987451.760755077</v>
      </c>
      <c r="S11" s="11"/>
      <c r="T11"/>
    </row>
    <row r="12" spans="1:20" ht="15">
      <c r="A12" s="35">
        <v>18</v>
      </c>
      <c r="B12" s="13" t="s">
        <v>18</v>
      </c>
      <c r="C12" s="15">
        <v>4763</v>
      </c>
      <c r="D12" s="15">
        <v>8298572.5899999999</v>
      </c>
      <c r="E12" s="15">
        <v>823194.8233497109</v>
      </c>
      <c r="F12" s="240">
        <f>Yhteenveto[[#This Row],[Ikärakenne, laskennallinen kustannus]]+Yhteenveto[[#This Row],[Muut laskennalliset kustannukset ]]</f>
        <v>9121767.4133497104</v>
      </c>
      <c r="G12" s="335">
        <v>1395.32</v>
      </c>
      <c r="H12" s="17">
        <v>6645909.1600000001</v>
      </c>
      <c r="I12" s="352">
        <f>Yhteenveto[[#This Row],[Laskennalliset kustannukset yhteensä]]-Yhteenveto[[#This Row],[Omarahoitusosuus, €]]</f>
        <v>2475858.2533497103</v>
      </c>
      <c r="J12" s="36">
        <v>102256.82529981574</v>
      </c>
      <c r="K12" s="37">
        <v>-965897.97206248832</v>
      </c>
      <c r="L12" s="240">
        <f>Yhteenveto[[#This Row],[Valtionosuus omarahoitusosuuden jälkeen (välisumma)]]+Yhteenveto[[#This Row],[Lisäosat yhteensä]]+Yhteenveto[[#This Row],[Valtionosuuteen tehtävät vähennykset ja lisäykset, netto]]</f>
        <v>1612217.1065870377</v>
      </c>
      <c r="M12" s="37">
        <v>1089701.1213534034</v>
      </c>
      <c r="N12" s="314">
        <f>SUM(Yhteenveto[[#This Row],[Valtionosuus ennen verotuloihin perustuvaa valtionosuuksien tasausta]]+Yhteenveto[[#This Row],[Verotuloihin perustuva valtionosuuksien tasaus]])</f>
        <v>2701918.2279404411</v>
      </c>
      <c r="O12" s="250">
        <v>830286.12621493498</v>
      </c>
      <c r="P12" s="387">
        <f>SUM(Yhteenveto[[#This Row],[Kunnan  peruspalvelujen valtionosuus ]:[Veroperustemuutoksista johtuvien veromenetysten korvaus]])</f>
        <v>3532204.3541553761</v>
      </c>
      <c r="Q12" s="37">
        <v>547948.71894000005</v>
      </c>
      <c r="R12" s="354">
        <f>+Yhteenveto[[#This Row],[Kunnan  peruspalvelujen valtionosuus ]]+Yhteenveto[[#This Row],[Veroperustemuutoksista johtuvien veromenetysten korvaus]]+Yhteenveto[[#This Row],[Kotikuntakorvaus, netto, vuoden 2023 tieto]]</f>
        <v>4080153.0730953761</v>
      </c>
      <c r="S12" s="11"/>
      <c r="T12"/>
    </row>
    <row r="13" spans="1:20" ht="15">
      <c r="A13" s="35">
        <v>19</v>
      </c>
      <c r="B13" s="13" t="s">
        <v>19</v>
      </c>
      <c r="C13" s="15">
        <v>3965</v>
      </c>
      <c r="D13" s="15">
        <v>7073549.2399999993</v>
      </c>
      <c r="E13" s="15">
        <v>524533.46345187631</v>
      </c>
      <c r="F13" s="240">
        <f>Yhteenveto[[#This Row],[Ikärakenne, laskennallinen kustannus]]+Yhteenveto[[#This Row],[Muut laskennalliset kustannukset ]]</f>
        <v>7598082.7034518756</v>
      </c>
      <c r="G13" s="335">
        <v>1395.32</v>
      </c>
      <c r="H13" s="17">
        <v>5532443.7999999998</v>
      </c>
      <c r="I13" s="352">
        <f>Yhteenveto[[#This Row],[Laskennalliset kustannukset yhteensä]]-Yhteenveto[[#This Row],[Omarahoitusosuus, €]]</f>
        <v>2065638.9034518758</v>
      </c>
      <c r="J13" s="36">
        <v>90841.618920813824</v>
      </c>
      <c r="K13" s="37">
        <v>-1004815.4668608743</v>
      </c>
      <c r="L13" s="240">
        <f>Yhteenveto[[#This Row],[Valtionosuus omarahoitusosuuden jälkeen (välisumma)]]+Yhteenveto[[#This Row],[Lisäosat yhteensä]]+Yhteenveto[[#This Row],[Valtionosuuteen tehtävät vähennykset ja lisäykset, netto]]</f>
        <v>1151665.0555118152</v>
      </c>
      <c r="M13" s="37">
        <v>1448166.7656409135</v>
      </c>
      <c r="N13" s="314">
        <f>SUM(Yhteenveto[[#This Row],[Valtionosuus ennen verotuloihin perustuvaa valtionosuuksien tasausta]]+Yhteenveto[[#This Row],[Verotuloihin perustuva valtionosuuksien tasaus]])</f>
        <v>2599831.821152729</v>
      </c>
      <c r="O13" s="250">
        <v>660605.54307410622</v>
      </c>
      <c r="P13" s="387">
        <f>SUM(Yhteenveto[[#This Row],[Kunnan  peruspalvelujen valtionosuus ]:[Veroperustemuutoksista johtuvien veromenetysten korvaus]])</f>
        <v>3260437.3642268353</v>
      </c>
      <c r="Q13" s="37">
        <v>-64029.728700000007</v>
      </c>
      <c r="R13" s="354">
        <f>+Yhteenveto[[#This Row],[Kunnan  peruspalvelujen valtionosuus ]]+Yhteenveto[[#This Row],[Veroperustemuutoksista johtuvien veromenetysten korvaus]]+Yhteenveto[[#This Row],[Kotikuntakorvaus, netto, vuoden 2023 tieto]]</f>
        <v>3196407.6355268355</v>
      </c>
      <c r="S13" s="11"/>
      <c r="T13"/>
    </row>
    <row r="14" spans="1:20" ht="15">
      <c r="A14" s="35">
        <v>20</v>
      </c>
      <c r="B14" s="13" t="s">
        <v>20</v>
      </c>
      <c r="C14" s="15">
        <v>16473</v>
      </c>
      <c r="D14" s="15">
        <v>25908136.059999999</v>
      </c>
      <c r="E14" s="15">
        <v>2416995.5867629466</v>
      </c>
      <c r="F14" s="240">
        <f>Yhteenveto[[#This Row],[Ikärakenne, laskennallinen kustannus]]+Yhteenveto[[#This Row],[Muut laskennalliset kustannukset ]]</f>
        <v>28325131.646762945</v>
      </c>
      <c r="G14" s="335">
        <v>1395.32</v>
      </c>
      <c r="H14" s="17">
        <v>22985106.359999999</v>
      </c>
      <c r="I14" s="352">
        <f>Yhteenveto[[#This Row],[Laskennalliset kustannukset yhteensä]]-Yhteenveto[[#This Row],[Omarahoitusosuus, €]]</f>
        <v>5340025.2867629454</v>
      </c>
      <c r="J14" s="36">
        <v>331299.77275594656</v>
      </c>
      <c r="K14" s="37">
        <v>-6593939.0316670304</v>
      </c>
      <c r="L14" s="240">
        <f>Yhteenveto[[#This Row],[Valtionosuus omarahoitusosuuden jälkeen (välisumma)]]+Yhteenveto[[#This Row],[Lisäosat yhteensä]]+Yhteenveto[[#This Row],[Valtionosuuteen tehtävät vähennykset ja lisäykset, netto]]</f>
        <v>-922613.9721481381</v>
      </c>
      <c r="M14" s="37">
        <v>7414734.8681461699</v>
      </c>
      <c r="N14" s="314">
        <f>SUM(Yhteenveto[[#This Row],[Valtionosuus ennen verotuloihin perustuvaa valtionosuuksien tasausta]]+Yhteenveto[[#This Row],[Verotuloihin perustuva valtionosuuksien tasaus]])</f>
        <v>6492120.8959980318</v>
      </c>
      <c r="O14" s="250">
        <v>2779524.7976710428</v>
      </c>
      <c r="P14" s="387">
        <f>SUM(Yhteenveto[[#This Row],[Kunnan  peruspalvelujen valtionosuus ]:[Veroperustemuutoksista johtuvien veromenetysten korvaus]])</f>
        <v>9271645.6936690751</v>
      </c>
      <c r="Q14" s="37">
        <v>-646454.8497599999</v>
      </c>
      <c r="R14" s="354">
        <f>+Yhteenveto[[#This Row],[Kunnan  peruspalvelujen valtionosuus ]]+Yhteenveto[[#This Row],[Veroperustemuutoksista johtuvien veromenetysten korvaus]]+Yhteenveto[[#This Row],[Kotikuntakorvaus, netto, vuoden 2023 tieto]]</f>
        <v>8625190.8439090755</v>
      </c>
      <c r="S14" s="11"/>
      <c r="T14"/>
    </row>
    <row r="15" spans="1:20" ht="15">
      <c r="A15" s="35">
        <v>46</v>
      </c>
      <c r="B15" s="13" t="s">
        <v>21</v>
      </c>
      <c r="C15" s="15">
        <v>1341</v>
      </c>
      <c r="D15" s="15">
        <v>1601323.2399999998</v>
      </c>
      <c r="E15" s="15">
        <v>995933.21672185801</v>
      </c>
      <c r="F15" s="240">
        <f>Yhteenveto[[#This Row],[Ikärakenne, laskennallinen kustannus]]+Yhteenveto[[#This Row],[Muut laskennalliset kustannukset ]]</f>
        <v>2597256.4567218577</v>
      </c>
      <c r="G15" s="335">
        <v>1395.32</v>
      </c>
      <c r="H15" s="17">
        <v>1871124.1199999999</v>
      </c>
      <c r="I15" s="352">
        <f>Yhteenveto[[#This Row],[Laskennalliset kustannukset yhteensä]]-Yhteenveto[[#This Row],[Omarahoitusosuus, €]]</f>
        <v>726132.33672185778</v>
      </c>
      <c r="J15" s="36">
        <v>196360.04410391935</v>
      </c>
      <c r="K15" s="37">
        <v>580354.11282250145</v>
      </c>
      <c r="L15" s="240">
        <f>Yhteenveto[[#This Row],[Valtionosuus omarahoitusosuuden jälkeen (välisumma)]]+Yhteenveto[[#This Row],[Lisäosat yhteensä]]+Yhteenveto[[#This Row],[Valtionosuuteen tehtävät vähennykset ja lisäykset, netto]]</f>
        <v>1502846.4936482785</v>
      </c>
      <c r="M15" s="37">
        <v>570366.0979992327</v>
      </c>
      <c r="N15" s="314">
        <f>SUM(Yhteenveto[[#This Row],[Valtionosuus ennen verotuloihin perustuvaa valtionosuuksien tasausta]]+Yhteenveto[[#This Row],[Verotuloihin perustuva valtionosuuksien tasaus]])</f>
        <v>2073212.5916475113</v>
      </c>
      <c r="O15" s="250">
        <v>302172.72720634512</v>
      </c>
      <c r="P15" s="387">
        <f>SUM(Yhteenveto[[#This Row],[Kunnan  peruspalvelujen valtionosuus ]:[Veroperustemuutoksista johtuvien veromenetysten korvaus]])</f>
        <v>2375385.3188538565</v>
      </c>
      <c r="Q15" s="37">
        <v>206813.79269999999</v>
      </c>
      <c r="R15" s="354">
        <f>+Yhteenveto[[#This Row],[Kunnan  peruspalvelujen valtionosuus ]]+Yhteenveto[[#This Row],[Veroperustemuutoksista johtuvien veromenetysten korvaus]]+Yhteenveto[[#This Row],[Kotikuntakorvaus, netto, vuoden 2023 tieto]]</f>
        <v>2582199.1115538566</v>
      </c>
      <c r="S15" s="11"/>
      <c r="T15"/>
    </row>
    <row r="16" spans="1:20" ht="15">
      <c r="A16" s="35">
        <v>47</v>
      </c>
      <c r="B16" s="13" t="s">
        <v>22</v>
      </c>
      <c r="C16" s="15">
        <v>1811</v>
      </c>
      <c r="D16" s="15">
        <v>2161264.2600000002</v>
      </c>
      <c r="E16" s="15">
        <v>1843738.7631631505</v>
      </c>
      <c r="F16" s="240">
        <f>Yhteenveto[[#This Row],[Ikärakenne, laskennallinen kustannus]]+Yhteenveto[[#This Row],[Muut laskennalliset kustannukset ]]</f>
        <v>4005003.023163151</v>
      </c>
      <c r="G16" s="335">
        <v>1395.32</v>
      </c>
      <c r="H16" s="17">
        <v>2526924.52</v>
      </c>
      <c r="I16" s="352">
        <f>Yhteenveto[[#This Row],[Laskennalliset kustannukset yhteensä]]-Yhteenveto[[#This Row],[Omarahoitusosuus, €]]</f>
        <v>1478078.503163151</v>
      </c>
      <c r="J16" s="36">
        <v>876984.42378351244</v>
      </c>
      <c r="K16" s="37">
        <v>70846.166619283904</v>
      </c>
      <c r="L16" s="240">
        <f>Yhteenveto[[#This Row],[Valtionosuus omarahoitusosuuden jälkeen (välisumma)]]+Yhteenveto[[#This Row],[Lisäosat yhteensä]]+Yhteenveto[[#This Row],[Valtionosuuteen tehtävät vähennykset ja lisäykset, netto]]</f>
        <v>2425909.0935659474</v>
      </c>
      <c r="M16" s="37">
        <v>582202.77277387527</v>
      </c>
      <c r="N16" s="314">
        <f>SUM(Yhteenveto[[#This Row],[Valtionosuus ennen verotuloihin perustuvaa valtionosuuksien tasausta]]+Yhteenveto[[#This Row],[Verotuloihin perustuva valtionosuuksien tasaus]])</f>
        <v>3008111.8663398228</v>
      </c>
      <c r="O16" s="250">
        <v>397250.83464450098</v>
      </c>
      <c r="P16" s="387">
        <f>SUM(Yhteenveto[[#This Row],[Kunnan  peruspalvelujen valtionosuus ]:[Veroperustemuutoksista johtuvien veromenetysten korvaus]])</f>
        <v>3405362.7009843239</v>
      </c>
      <c r="Q16" s="37">
        <v>-40232.384700000002</v>
      </c>
      <c r="R16" s="354">
        <f>+Yhteenveto[[#This Row],[Kunnan  peruspalvelujen valtionosuus ]]+Yhteenveto[[#This Row],[Veroperustemuutoksista johtuvien veromenetysten korvaus]]+Yhteenveto[[#This Row],[Kotikuntakorvaus, netto, vuoden 2023 tieto]]</f>
        <v>3365130.316284324</v>
      </c>
      <c r="S16" s="11"/>
      <c r="T16"/>
    </row>
    <row r="17" spans="1:20" ht="15">
      <c r="A17" s="35">
        <v>49</v>
      </c>
      <c r="B17" s="13" t="s">
        <v>23</v>
      </c>
      <c r="C17" s="15">
        <v>305274</v>
      </c>
      <c r="D17" s="15">
        <v>532058523.82999998</v>
      </c>
      <c r="E17" s="15">
        <v>157700228.87740526</v>
      </c>
      <c r="F17" s="240">
        <f>Yhteenveto[[#This Row],[Ikärakenne, laskennallinen kustannus]]+Yhteenveto[[#This Row],[Muut laskennalliset kustannukset ]]</f>
        <v>689758752.70740521</v>
      </c>
      <c r="G17" s="335">
        <v>1395.32</v>
      </c>
      <c r="H17" s="17">
        <v>425954917.68000001</v>
      </c>
      <c r="I17" s="352">
        <f>Yhteenveto[[#This Row],[Laskennalliset kustannukset yhteensä]]-Yhteenveto[[#This Row],[Omarahoitusosuus, €]]</f>
        <v>263803835.0274052</v>
      </c>
      <c r="J17" s="36">
        <v>15805650.328247003</v>
      </c>
      <c r="K17" s="37">
        <v>113510751.25932148</v>
      </c>
      <c r="L17" s="240">
        <f>Yhteenveto[[#This Row],[Valtionosuus omarahoitusosuuden jälkeen (välisumma)]]+Yhteenveto[[#This Row],[Lisäosat yhteensä]]+Yhteenveto[[#This Row],[Valtionosuuteen tehtävät vähennykset ja lisäykset, netto]]</f>
        <v>393120236.61497366</v>
      </c>
      <c r="M17" s="37">
        <v>-24715386.957677238</v>
      </c>
      <c r="N17" s="314">
        <f>SUM(Yhteenveto[[#This Row],[Valtionosuus ennen verotuloihin perustuvaa valtionosuuksien tasausta]]+Yhteenveto[[#This Row],[Verotuloihin perustuva valtionosuuksien tasaus]])</f>
        <v>368404849.65729642</v>
      </c>
      <c r="O17" s="250">
        <v>31226851.338807572</v>
      </c>
      <c r="P17" s="387">
        <f>SUM(Yhteenveto[[#This Row],[Kunnan  peruspalvelujen valtionosuus ]:[Veroperustemuutoksista johtuvien veromenetysten korvaus]])</f>
        <v>399631700.996104</v>
      </c>
      <c r="Q17" s="37">
        <v>-15036870.885966003</v>
      </c>
      <c r="R17" s="354">
        <f>+Yhteenveto[[#This Row],[Kunnan  peruspalvelujen valtionosuus ]]+Yhteenveto[[#This Row],[Veroperustemuutoksista johtuvien veromenetysten korvaus]]+Yhteenveto[[#This Row],[Kotikuntakorvaus, netto, vuoden 2023 tieto]]</f>
        <v>384594830.110138</v>
      </c>
      <c r="S17" s="11"/>
      <c r="T17"/>
    </row>
    <row r="18" spans="1:20" ht="15">
      <c r="A18" s="35">
        <v>50</v>
      </c>
      <c r="B18" s="13" t="s">
        <v>24</v>
      </c>
      <c r="C18" s="15">
        <v>11276</v>
      </c>
      <c r="D18" s="15">
        <v>16243392.080000002</v>
      </c>
      <c r="E18" s="15">
        <v>2113061.4509237441</v>
      </c>
      <c r="F18" s="240">
        <f>Yhteenveto[[#This Row],[Ikärakenne, laskennallinen kustannus]]+Yhteenveto[[#This Row],[Muut laskennalliset kustannukset ]]</f>
        <v>18356453.530923747</v>
      </c>
      <c r="G18" s="335">
        <v>1395.32</v>
      </c>
      <c r="H18" s="17">
        <v>15733628.319999998</v>
      </c>
      <c r="I18" s="352">
        <f>Yhteenveto[[#This Row],[Laskennalliset kustannukset yhteensä]]-Yhteenveto[[#This Row],[Omarahoitusosuus, €]]</f>
        <v>2622825.2109237481</v>
      </c>
      <c r="J18" s="36">
        <v>249642.07168059493</v>
      </c>
      <c r="K18" s="37">
        <v>-2429562.2663708329</v>
      </c>
      <c r="L18" s="240">
        <f>Yhteenveto[[#This Row],[Valtionosuus omarahoitusosuuden jälkeen (välisumma)]]+Yhteenveto[[#This Row],[Lisäosat yhteensä]]+Yhteenveto[[#This Row],[Valtionosuuteen tehtävät vähennykset ja lisäykset, netto]]</f>
        <v>442905.01623351034</v>
      </c>
      <c r="M18" s="37">
        <v>3750435.193800135</v>
      </c>
      <c r="N18" s="314">
        <f>SUM(Yhteenveto[[#This Row],[Valtionosuus ennen verotuloihin perustuvaa valtionosuuksien tasausta]]+Yhteenveto[[#This Row],[Verotuloihin perustuva valtionosuuksien tasaus]])</f>
        <v>4193340.2100336454</v>
      </c>
      <c r="O18" s="250">
        <v>2087064.9226045988</v>
      </c>
      <c r="P18" s="387">
        <f>SUM(Yhteenveto[[#This Row],[Kunnan  peruspalvelujen valtionosuus ]:[Veroperustemuutoksista johtuvien veromenetysten korvaus]])</f>
        <v>6280405.132638244</v>
      </c>
      <c r="Q18" s="37">
        <v>164127.30690000005</v>
      </c>
      <c r="R18" s="354">
        <f>+Yhteenveto[[#This Row],[Kunnan  peruspalvelujen valtionosuus ]]+Yhteenveto[[#This Row],[Veroperustemuutoksista johtuvien veromenetysten korvaus]]+Yhteenveto[[#This Row],[Kotikuntakorvaus, netto, vuoden 2023 tieto]]</f>
        <v>6444532.4395382442</v>
      </c>
      <c r="S18" s="11"/>
      <c r="T18"/>
    </row>
    <row r="19" spans="1:20" ht="15">
      <c r="A19" s="35">
        <v>51</v>
      </c>
      <c r="B19" s="13" t="s">
        <v>25</v>
      </c>
      <c r="C19" s="15">
        <v>9211</v>
      </c>
      <c r="D19" s="15">
        <v>14932215.940000001</v>
      </c>
      <c r="E19" s="15">
        <v>1608731.9141725618</v>
      </c>
      <c r="F19" s="240">
        <f>Yhteenveto[[#This Row],[Ikärakenne, laskennallinen kustannus]]+Yhteenveto[[#This Row],[Muut laskennalliset kustannukset ]]</f>
        <v>16540947.854172563</v>
      </c>
      <c r="G19" s="335">
        <v>1395.32</v>
      </c>
      <c r="H19" s="17">
        <v>12852292.52</v>
      </c>
      <c r="I19" s="352">
        <f>Yhteenveto[[#This Row],[Laskennalliset kustannukset yhteensä]]-Yhteenveto[[#This Row],[Omarahoitusosuus, €]]</f>
        <v>3688655.3341725636</v>
      </c>
      <c r="J19" s="36">
        <v>312030.30889425229</v>
      </c>
      <c r="K19" s="37">
        <v>-9659699.8511240743</v>
      </c>
      <c r="L19" s="240">
        <f>Yhteenveto[[#This Row],[Valtionosuus omarahoitusosuuden jälkeen (välisumma)]]+Yhteenveto[[#This Row],[Lisäosat yhteensä]]+Yhteenveto[[#This Row],[Valtionosuuteen tehtävät vähennykset ja lisäykset, netto]]</f>
        <v>-5659014.2080572583</v>
      </c>
      <c r="M19" s="37">
        <v>-213204.68818143613</v>
      </c>
      <c r="N19" s="314">
        <f>SUM(Yhteenveto[[#This Row],[Valtionosuus ennen verotuloihin perustuvaa valtionosuuksien tasausta]]+Yhteenveto[[#This Row],[Verotuloihin perustuva valtionosuuksien tasaus]])</f>
        <v>-5872218.896238694</v>
      </c>
      <c r="O19" s="250">
        <v>1801377.3536808377</v>
      </c>
      <c r="P19" s="387">
        <f>SUM(Yhteenveto[[#This Row],[Kunnan  peruspalvelujen valtionosuus ]:[Veroperustemuutoksista johtuvien veromenetysten korvaus]])</f>
        <v>-4070841.5425578561</v>
      </c>
      <c r="Q19" s="37">
        <v>-126111.04985999997</v>
      </c>
      <c r="R19" s="354">
        <f>+Yhteenveto[[#This Row],[Kunnan  peruspalvelujen valtionosuus ]]+Yhteenveto[[#This Row],[Veroperustemuutoksista johtuvien veromenetysten korvaus]]+Yhteenveto[[#This Row],[Kotikuntakorvaus, netto, vuoden 2023 tieto]]</f>
        <v>-4196952.5924178557</v>
      </c>
      <c r="S19" s="11"/>
      <c r="T19"/>
    </row>
    <row r="20" spans="1:20" ht="15">
      <c r="A20" s="35">
        <v>52</v>
      </c>
      <c r="B20" s="13" t="s">
        <v>26</v>
      </c>
      <c r="C20" s="15">
        <v>2346</v>
      </c>
      <c r="D20" s="15">
        <v>3703963.0399999996</v>
      </c>
      <c r="E20" s="15">
        <v>579985.92348349304</v>
      </c>
      <c r="F20" s="240">
        <f>Yhteenveto[[#This Row],[Ikärakenne, laskennallinen kustannus]]+Yhteenveto[[#This Row],[Muut laskennalliset kustannukset ]]</f>
        <v>4283948.9634834928</v>
      </c>
      <c r="G20" s="335">
        <v>1395.32</v>
      </c>
      <c r="H20" s="17">
        <v>3273420.7199999997</v>
      </c>
      <c r="I20" s="352">
        <f>Yhteenveto[[#This Row],[Laskennalliset kustannukset yhteensä]]-Yhteenveto[[#This Row],[Omarahoitusosuus, €]]</f>
        <v>1010528.2434834931</v>
      </c>
      <c r="J20" s="36">
        <v>177506.89420106343</v>
      </c>
      <c r="K20" s="37">
        <v>401443.33329651237</v>
      </c>
      <c r="L20" s="240">
        <f>Yhteenveto[[#This Row],[Valtionosuus omarahoitusosuuden jälkeen (välisumma)]]+Yhteenveto[[#This Row],[Lisäosat yhteensä]]+Yhteenveto[[#This Row],[Valtionosuuteen tehtävät vähennykset ja lisäykset, netto]]</f>
        <v>1589478.4709810689</v>
      </c>
      <c r="M20" s="37">
        <v>1253248.8001826783</v>
      </c>
      <c r="N20" s="314">
        <f>SUM(Yhteenveto[[#This Row],[Valtionosuus ennen verotuloihin perustuvaa valtionosuuksien tasausta]]+Yhteenveto[[#This Row],[Verotuloihin perustuva valtionosuuksien tasaus]])</f>
        <v>2842727.2711637472</v>
      </c>
      <c r="O20" s="250">
        <v>553573.08403791569</v>
      </c>
      <c r="P20" s="387">
        <f>SUM(Yhteenveto[[#This Row],[Kunnan  peruspalvelujen valtionosuus ]:[Veroperustemuutoksista johtuvien veromenetysten korvaus]])</f>
        <v>3396300.355201663</v>
      </c>
      <c r="Q20" s="37">
        <v>29672.313300000002</v>
      </c>
      <c r="R20" s="354">
        <f>+Yhteenveto[[#This Row],[Kunnan  peruspalvelujen valtionosuus ]]+Yhteenveto[[#This Row],[Veroperustemuutoksista johtuvien veromenetysten korvaus]]+Yhteenveto[[#This Row],[Kotikuntakorvaus, netto, vuoden 2023 tieto]]</f>
        <v>3425972.668501663</v>
      </c>
      <c r="S20" s="11"/>
      <c r="T20"/>
    </row>
    <row r="21" spans="1:20" ht="15">
      <c r="A21" s="35">
        <v>61</v>
      </c>
      <c r="B21" s="13" t="s">
        <v>27</v>
      </c>
      <c r="C21" s="15">
        <v>16459</v>
      </c>
      <c r="D21" s="15">
        <v>19226881.189999998</v>
      </c>
      <c r="E21" s="15">
        <v>3882134.4183675409</v>
      </c>
      <c r="F21" s="240">
        <f>Yhteenveto[[#This Row],[Ikärakenne, laskennallinen kustannus]]+Yhteenveto[[#This Row],[Muut laskennalliset kustannukset ]]</f>
        <v>23109015.60836754</v>
      </c>
      <c r="G21" s="335">
        <v>1395.32</v>
      </c>
      <c r="H21" s="17">
        <v>22965571.879999999</v>
      </c>
      <c r="I21" s="352">
        <f>Yhteenveto[[#This Row],[Laskennalliset kustannukset yhteensä]]-Yhteenveto[[#This Row],[Omarahoitusosuus, €]]</f>
        <v>143443.72836754099</v>
      </c>
      <c r="J21" s="36">
        <v>534022.03290989692</v>
      </c>
      <c r="K21" s="37">
        <v>-230012.87541721947</v>
      </c>
      <c r="L21" s="240">
        <f>Yhteenveto[[#This Row],[Valtionosuus omarahoitusosuuden jälkeen (välisumma)]]+Yhteenveto[[#This Row],[Lisäosat yhteensä]]+Yhteenveto[[#This Row],[Valtionosuuteen tehtävät vähennykset ja lisäykset, netto]]</f>
        <v>447452.88586021843</v>
      </c>
      <c r="M21" s="37">
        <v>5444820.3550449507</v>
      </c>
      <c r="N21" s="314">
        <f>SUM(Yhteenveto[[#This Row],[Valtionosuus ennen verotuloihin perustuvaa valtionosuuksien tasausta]]+Yhteenveto[[#This Row],[Verotuloihin perustuva valtionosuuksien tasaus]])</f>
        <v>5892273.2409051694</v>
      </c>
      <c r="O21" s="250">
        <v>3068114.6174285603</v>
      </c>
      <c r="P21" s="387">
        <f>SUM(Yhteenveto[[#This Row],[Kunnan  peruspalvelujen valtionosuus ]:[Veroperustemuutoksista johtuvien veromenetysten korvaus]])</f>
        <v>8960387.8583337292</v>
      </c>
      <c r="Q21" s="37">
        <v>259078.70946000027</v>
      </c>
      <c r="R21" s="354">
        <f>+Yhteenveto[[#This Row],[Kunnan  peruspalvelujen valtionosuus ]]+Yhteenveto[[#This Row],[Veroperustemuutoksista johtuvien veromenetysten korvaus]]+Yhteenveto[[#This Row],[Kotikuntakorvaus, netto, vuoden 2023 tieto]]</f>
        <v>9219466.5677937288</v>
      </c>
      <c r="S21" s="11"/>
      <c r="T21"/>
    </row>
    <row r="22" spans="1:20" ht="15">
      <c r="A22" s="35">
        <v>69</v>
      </c>
      <c r="B22" s="13" t="s">
        <v>28</v>
      </c>
      <c r="C22" s="15">
        <v>6687</v>
      </c>
      <c r="D22" s="15">
        <v>11418054.300000001</v>
      </c>
      <c r="E22" s="15">
        <v>1364370.0226326953</v>
      </c>
      <c r="F22" s="240">
        <f>Yhteenveto[[#This Row],[Ikärakenne, laskennallinen kustannus]]+Yhteenveto[[#This Row],[Muut laskennalliset kustannukset ]]</f>
        <v>12782424.322632696</v>
      </c>
      <c r="G22" s="335">
        <v>1395.32</v>
      </c>
      <c r="H22" s="17">
        <v>9330504.8399999999</v>
      </c>
      <c r="I22" s="352">
        <f>Yhteenveto[[#This Row],[Laskennalliset kustannukset yhteensä]]-Yhteenveto[[#This Row],[Omarahoitusosuus, €]]</f>
        <v>3451919.4826326966</v>
      </c>
      <c r="J22" s="36">
        <v>536084.49253023823</v>
      </c>
      <c r="K22" s="37">
        <v>-3277978.1264015576</v>
      </c>
      <c r="L22" s="240">
        <f>Yhteenveto[[#This Row],[Valtionosuus omarahoitusosuuden jälkeen (välisumma)]]+Yhteenveto[[#This Row],[Lisäosat yhteensä]]+Yhteenveto[[#This Row],[Valtionosuuteen tehtävät vähennykset ja lisäykset, netto]]</f>
        <v>710025.84876137739</v>
      </c>
      <c r="M22" s="37">
        <v>3789328.1889107958</v>
      </c>
      <c r="N22" s="314">
        <f>SUM(Yhteenveto[[#This Row],[Valtionosuus ennen verotuloihin perustuvaa valtionosuuksien tasausta]]+Yhteenveto[[#This Row],[Verotuloihin perustuva valtionosuuksien tasaus]])</f>
        <v>4499354.0376721732</v>
      </c>
      <c r="O22" s="250">
        <v>1380974.6979418825</v>
      </c>
      <c r="P22" s="387">
        <f>SUM(Yhteenveto[[#This Row],[Kunnan  peruspalvelujen valtionosuus ]:[Veroperustemuutoksista johtuvien veromenetysten korvaus]])</f>
        <v>5880328.7356140558</v>
      </c>
      <c r="Q22" s="37">
        <v>187329.71730000008</v>
      </c>
      <c r="R22" s="354">
        <f>+Yhteenveto[[#This Row],[Kunnan  peruspalvelujen valtionosuus ]]+Yhteenveto[[#This Row],[Veroperustemuutoksista johtuvien veromenetysten korvaus]]+Yhteenveto[[#This Row],[Kotikuntakorvaus, netto, vuoden 2023 tieto]]</f>
        <v>6067658.4529140554</v>
      </c>
      <c r="S22" s="11"/>
      <c r="T22"/>
    </row>
    <row r="23" spans="1:20" ht="15">
      <c r="A23" s="35">
        <v>71</v>
      </c>
      <c r="B23" s="13" t="s">
        <v>29</v>
      </c>
      <c r="C23" s="15">
        <v>6591</v>
      </c>
      <c r="D23" s="15">
        <v>12323896.65</v>
      </c>
      <c r="E23" s="15">
        <v>1649826.0323768919</v>
      </c>
      <c r="F23" s="240">
        <f>Yhteenveto[[#This Row],[Ikärakenne, laskennallinen kustannus]]+Yhteenveto[[#This Row],[Muut laskennalliset kustannukset ]]</f>
        <v>13973722.682376891</v>
      </c>
      <c r="G23" s="335">
        <v>1395.32</v>
      </c>
      <c r="H23" s="17">
        <v>9196554.1199999992</v>
      </c>
      <c r="I23" s="352">
        <f>Yhteenveto[[#This Row],[Laskennalliset kustannukset yhteensä]]-Yhteenveto[[#This Row],[Omarahoitusosuus, €]]</f>
        <v>4777168.5623768922</v>
      </c>
      <c r="J23" s="36">
        <v>477057.65869783715</v>
      </c>
      <c r="K23" s="37">
        <v>-1423704.3935938913</v>
      </c>
      <c r="L23" s="240">
        <f>Yhteenveto[[#This Row],[Valtionosuus omarahoitusosuuden jälkeen (välisumma)]]+Yhteenveto[[#This Row],[Lisäosat yhteensä]]+Yhteenveto[[#This Row],[Valtionosuuteen tehtävät vähennykset ja lisäykset, netto]]</f>
        <v>3830521.8274808377</v>
      </c>
      <c r="M23" s="37">
        <v>4051833.7830696693</v>
      </c>
      <c r="N23" s="314">
        <f>SUM(Yhteenveto[[#This Row],[Valtionosuus ennen verotuloihin perustuvaa valtionosuuksien tasausta]]+Yhteenveto[[#This Row],[Verotuloihin perustuva valtionosuuksien tasaus]])</f>
        <v>7882355.610550507</v>
      </c>
      <c r="O23" s="250">
        <v>1406036.0068561113</v>
      </c>
      <c r="P23" s="387">
        <f>SUM(Yhteenveto[[#This Row],[Kunnan  peruspalvelujen valtionosuus ]:[Veroperustemuutoksista johtuvien veromenetysten korvaus]])</f>
        <v>9288391.6174066179</v>
      </c>
      <c r="Q23" s="37">
        <v>-62542.394699999946</v>
      </c>
      <c r="R23" s="354">
        <f>+Yhteenveto[[#This Row],[Kunnan  peruspalvelujen valtionosuus ]]+Yhteenveto[[#This Row],[Veroperustemuutoksista johtuvien veromenetysten korvaus]]+Yhteenveto[[#This Row],[Kotikuntakorvaus, netto, vuoden 2023 tieto]]</f>
        <v>9225849.2227066178</v>
      </c>
      <c r="S23" s="11"/>
      <c r="T23"/>
    </row>
    <row r="24" spans="1:20" ht="15">
      <c r="A24" s="35">
        <v>72</v>
      </c>
      <c r="B24" s="13" t="s">
        <v>30</v>
      </c>
      <c r="C24" s="15">
        <v>960</v>
      </c>
      <c r="D24" s="15">
        <v>1169616.1100000001</v>
      </c>
      <c r="E24" s="15">
        <v>1437976.1400636367</v>
      </c>
      <c r="F24" s="240">
        <f>Yhteenveto[[#This Row],[Ikärakenne, laskennallinen kustannus]]+Yhteenveto[[#This Row],[Muut laskennalliset kustannukset ]]</f>
        <v>2607592.2500636368</v>
      </c>
      <c r="G24" s="335">
        <v>1395.32</v>
      </c>
      <c r="H24" s="17">
        <v>1339507.2</v>
      </c>
      <c r="I24" s="352">
        <f>Yhteenveto[[#This Row],[Laskennalliset kustannukset yhteensä]]-Yhteenveto[[#This Row],[Omarahoitusosuus, €]]</f>
        <v>1268085.0500636369</v>
      </c>
      <c r="J24" s="36">
        <v>83349.373765361364</v>
      </c>
      <c r="K24" s="37">
        <v>-142627.75559169136</v>
      </c>
      <c r="L24" s="240">
        <f>Yhteenveto[[#This Row],[Valtionosuus omarahoitusosuuden jälkeen (välisumma)]]+Yhteenveto[[#This Row],[Lisäosat yhteensä]]+Yhteenveto[[#This Row],[Valtionosuuteen tehtävät vähennykset ja lisäykset, netto]]</f>
        <v>1208806.6682373066</v>
      </c>
      <c r="M24" s="37">
        <v>300936.79327945155</v>
      </c>
      <c r="N24" s="314">
        <f>SUM(Yhteenveto[[#This Row],[Valtionosuus ennen verotuloihin perustuvaa valtionosuuksien tasausta]]+Yhteenveto[[#This Row],[Verotuloihin perustuva valtionosuuksien tasaus]])</f>
        <v>1509743.4615167582</v>
      </c>
      <c r="O24" s="250">
        <v>171812.07898167099</v>
      </c>
      <c r="P24" s="387">
        <f>SUM(Yhteenveto[[#This Row],[Kunnan  peruspalvelujen valtionosuus ]:[Veroperustemuutoksista johtuvien veromenetysten korvaus]])</f>
        <v>1681555.5404984292</v>
      </c>
      <c r="Q24" s="37">
        <v>0</v>
      </c>
      <c r="R24" s="354">
        <f>+Yhteenveto[[#This Row],[Kunnan  peruspalvelujen valtionosuus ]]+Yhteenveto[[#This Row],[Veroperustemuutoksista johtuvien veromenetysten korvaus]]+Yhteenveto[[#This Row],[Kotikuntakorvaus, netto, vuoden 2023 tieto]]</f>
        <v>1681555.5404984292</v>
      </c>
      <c r="S24" s="11"/>
      <c r="T24"/>
    </row>
    <row r="25" spans="1:20" ht="15">
      <c r="A25" s="35">
        <v>74</v>
      </c>
      <c r="B25" s="13" t="s">
        <v>31</v>
      </c>
      <c r="C25" s="15">
        <v>1052</v>
      </c>
      <c r="D25" s="15">
        <v>1390652.69</v>
      </c>
      <c r="E25" s="15">
        <v>486813.36274482869</v>
      </c>
      <c r="F25" s="240">
        <f>Yhteenveto[[#This Row],[Ikärakenne, laskennallinen kustannus]]+Yhteenveto[[#This Row],[Muut laskennalliset kustannukset ]]</f>
        <v>1877466.0527448286</v>
      </c>
      <c r="G25" s="335">
        <v>1395.32</v>
      </c>
      <c r="H25" s="17">
        <v>1467876.64</v>
      </c>
      <c r="I25" s="352">
        <f>Yhteenveto[[#This Row],[Laskennalliset kustannukset yhteensä]]-Yhteenveto[[#This Row],[Omarahoitusosuus, €]]</f>
        <v>409589.41274482873</v>
      </c>
      <c r="J25" s="36">
        <v>171674.54262945746</v>
      </c>
      <c r="K25" s="37">
        <v>56132.585581380263</v>
      </c>
      <c r="L25" s="240">
        <f>Yhteenveto[[#This Row],[Valtionosuus omarahoitusosuuden jälkeen (välisumma)]]+Yhteenveto[[#This Row],[Lisäosat yhteensä]]+Yhteenveto[[#This Row],[Valtionosuuteen tehtävät vähennykset ja lisäykset, netto]]</f>
        <v>637396.54095566645</v>
      </c>
      <c r="M25" s="37">
        <v>575156.79129730363</v>
      </c>
      <c r="N25" s="314">
        <f>SUM(Yhteenveto[[#This Row],[Valtionosuus ennen verotuloihin perustuvaa valtionosuuksien tasausta]]+Yhteenveto[[#This Row],[Verotuloihin perustuva valtionosuuksien tasaus]])</f>
        <v>1212553.33225297</v>
      </c>
      <c r="O25" s="250">
        <v>288757.39688764932</v>
      </c>
      <c r="P25" s="387">
        <f>SUM(Yhteenveto[[#This Row],[Kunnan  peruspalvelujen valtionosuus ]:[Veroperustemuutoksista johtuvien veromenetysten korvaus]])</f>
        <v>1501310.7291406193</v>
      </c>
      <c r="Q25" s="37">
        <v>26846.378699999997</v>
      </c>
      <c r="R25" s="354">
        <f>+Yhteenveto[[#This Row],[Kunnan  peruspalvelujen valtionosuus ]]+Yhteenveto[[#This Row],[Veroperustemuutoksista johtuvien veromenetysten korvaus]]+Yhteenveto[[#This Row],[Kotikuntakorvaus, netto, vuoden 2023 tieto]]</f>
        <v>1528157.1078406193</v>
      </c>
      <c r="S25" s="11"/>
      <c r="T25"/>
    </row>
    <row r="26" spans="1:20" ht="15">
      <c r="A26" s="35">
        <v>75</v>
      </c>
      <c r="B26" s="13" t="s">
        <v>32</v>
      </c>
      <c r="C26" s="15">
        <v>19549</v>
      </c>
      <c r="D26" s="15">
        <v>24838319.23</v>
      </c>
      <c r="E26" s="15">
        <v>4923485.2730498519</v>
      </c>
      <c r="F26" s="240">
        <f>Yhteenveto[[#This Row],[Ikärakenne, laskennallinen kustannus]]+Yhteenveto[[#This Row],[Muut laskennalliset kustannukset ]]</f>
        <v>29761804.50304985</v>
      </c>
      <c r="G26" s="335">
        <v>1395.32</v>
      </c>
      <c r="H26" s="17">
        <v>27277110.68</v>
      </c>
      <c r="I26" s="352">
        <f>Yhteenveto[[#This Row],[Laskennalliset kustannukset yhteensä]]-Yhteenveto[[#This Row],[Omarahoitusosuus, €]]</f>
        <v>2484693.8230498508</v>
      </c>
      <c r="J26" s="36">
        <v>574333.32756117021</v>
      </c>
      <c r="K26" s="37">
        <v>-6562326.3247846235</v>
      </c>
      <c r="L26" s="240">
        <f>Yhteenveto[[#This Row],[Valtionosuus omarahoitusosuuden jälkeen (välisumma)]]+Yhteenveto[[#This Row],[Lisäosat yhteensä]]+Yhteenveto[[#This Row],[Valtionosuuteen tehtävät vähennykset ja lisäykset, netto]]</f>
        <v>-3503299.1741736024</v>
      </c>
      <c r="M26" s="37">
        <v>-470577.61738429242</v>
      </c>
      <c r="N26" s="314">
        <f>SUM(Yhteenveto[[#This Row],[Valtionosuus ennen verotuloihin perustuvaa valtionosuuksien tasausta]]+Yhteenveto[[#This Row],[Verotuloihin perustuva valtionosuuksien tasaus]])</f>
        <v>-3973876.791557895</v>
      </c>
      <c r="O26" s="250">
        <v>3270621.8312527328</v>
      </c>
      <c r="P26" s="387">
        <f>SUM(Yhteenveto[[#This Row],[Kunnan  peruspalvelujen valtionosuus ]:[Veroperustemuutoksista johtuvien veromenetysten korvaus]])</f>
        <v>-703254.96030516224</v>
      </c>
      <c r="Q26" s="37">
        <v>-62542.394700000004</v>
      </c>
      <c r="R26" s="354">
        <f>+Yhteenveto[[#This Row],[Kunnan  peruspalvelujen valtionosuus ]]+Yhteenveto[[#This Row],[Veroperustemuutoksista johtuvien veromenetysten korvaus]]+Yhteenveto[[#This Row],[Kotikuntakorvaus, netto, vuoden 2023 tieto]]</f>
        <v>-765797.3550051623</v>
      </c>
      <c r="S26" s="11"/>
      <c r="T26"/>
    </row>
    <row r="27" spans="1:20" ht="15">
      <c r="A27" s="35">
        <v>77</v>
      </c>
      <c r="B27" s="13" t="s">
        <v>33</v>
      </c>
      <c r="C27" s="15">
        <v>4601</v>
      </c>
      <c r="D27" s="15">
        <v>6271763.4500000002</v>
      </c>
      <c r="E27" s="15">
        <v>1043467.5097300477</v>
      </c>
      <c r="F27" s="240">
        <f>Yhteenveto[[#This Row],[Ikärakenne, laskennallinen kustannus]]+Yhteenveto[[#This Row],[Muut laskennalliset kustannukset ]]</f>
        <v>7315230.9597300477</v>
      </c>
      <c r="G27" s="335">
        <v>1395.32</v>
      </c>
      <c r="H27" s="17">
        <v>6419867.3199999994</v>
      </c>
      <c r="I27" s="352">
        <f>Yhteenveto[[#This Row],[Laskennalliset kustannukset yhteensä]]-Yhteenveto[[#This Row],[Omarahoitusosuus, €]]</f>
        <v>895363.63973004837</v>
      </c>
      <c r="J27" s="36">
        <v>317965.15394653089</v>
      </c>
      <c r="K27" s="37">
        <v>-1197505.1832761713</v>
      </c>
      <c r="L27" s="240">
        <f>Yhteenveto[[#This Row],[Valtionosuus omarahoitusosuuden jälkeen (välisumma)]]+Yhteenveto[[#This Row],[Lisäosat yhteensä]]+Yhteenveto[[#This Row],[Valtionosuuteen tehtävät vähennykset ja lisäykset, netto]]</f>
        <v>15823.610400408041</v>
      </c>
      <c r="M27" s="37">
        <v>2792918.5083009121</v>
      </c>
      <c r="N27" s="314">
        <f>SUM(Yhteenveto[[#This Row],[Valtionosuus ennen verotuloihin perustuvaa valtionosuuksien tasausta]]+Yhteenveto[[#This Row],[Verotuloihin perustuva valtionosuuksien tasaus]])</f>
        <v>2808742.1187013201</v>
      </c>
      <c r="O27" s="250">
        <v>1065641.5052574649</v>
      </c>
      <c r="P27" s="387">
        <f>SUM(Yhteenveto[[#This Row],[Kunnan  peruspalvelujen valtionosuus ]:[Veroperustemuutoksista johtuvien veromenetysten korvaus]])</f>
        <v>3874383.6239587851</v>
      </c>
      <c r="Q27" s="37">
        <v>74411.320020000014</v>
      </c>
      <c r="R27" s="354">
        <f>+Yhteenveto[[#This Row],[Kunnan  peruspalvelujen valtionosuus ]]+Yhteenveto[[#This Row],[Veroperustemuutoksista johtuvien veromenetysten korvaus]]+Yhteenveto[[#This Row],[Kotikuntakorvaus, netto, vuoden 2023 tieto]]</f>
        <v>3948794.9439787851</v>
      </c>
      <c r="S27" s="11"/>
      <c r="T27"/>
    </row>
    <row r="28" spans="1:20" ht="15">
      <c r="A28" s="35">
        <v>78</v>
      </c>
      <c r="B28" s="13" t="s">
        <v>34</v>
      </c>
      <c r="C28" s="15">
        <v>7832</v>
      </c>
      <c r="D28" s="15">
        <v>9254085.4000000004</v>
      </c>
      <c r="E28" s="15">
        <v>2718734.5947452993</v>
      </c>
      <c r="F28" s="240">
        <f>Yhteenveto[[#This Row],[Ikärakenne, laskennallinen kustannus]]+Yhteenveto[[#This Row],[Muut laskennalliset kustannukset ]]</f>
        <v>11972819.994745299</v>
      </c>
      <c r="G28" s="335">
        <v>1395.32</v>
      </c>
      <c r="H28" s="17">
        <v>10928146.24</v>
      </c>
      <c r="I28" s="352">
        <f>Yhteenveto[[#This Row],[Laskennalliset kustannukset yhteensä]]-Yhteenveto[[#This Row],[Omarahoitusosuus, €]]</f>
        <v>1044673.754745299</v>
      </c>
      <c r="J28" s="36">
        <v>749345.41580409266</v>
      </c>
      <c r="K28" s="37">
        <v>-3348337.6133874464</v>
      </c>
      <c r="L28" s="240">
        <f>Yhteenveto[[#This Row],[Valtionosuus omarahoitusosuuden jälkeen (välisumma)]]+Yhteenveto[[#This Row],[Lisäosat yhteensä]]+Yhteenveto[[#This Row],[Valtionosuuteen tehtävät vähennykset ja lisäykset, netto]]</f>
        <v>-1554318.4428380546</v>
      </c>
      <c r="M28" s="37">
        <v>-92193.699033934448</v>
      </c>
      <c r="N28" s="314">
        <f>SUM(Yhteenveto[[#This Row],[Valtionosuus ennen verotuloihin perustuvaa valtionosuuksien tasausta]]+Yhteenveto[[#This Row],[Verotuloihin perustuva valtionosuuksien tasaus]])</f>
        <v>-1646512.141871989</v>
      </c>
      <c r="O28" s="250">
        <v>1262794.7498771905</v>
      </c>
      <c r="P28" s="387">
        <f>SUM(Yhteenveto[[#This Row],[Kunnan  peruspalvelujen valtionosuus ]:[Veroperustemuutoksista johtuvien veromenetysten korvaus]])</f>
        <v>-383717.39199479856</v>
      </c>
      <c r="Q28" s="37">
        <v>-68670.210779999965</v>
      </c>
      <c r="R28" s="354">
        <f>+Yhteenveto[[#This Row],[Kunnan  peruspalvelujen valtionosuus ]]+Yhteenveto[[#This Row],[Veroperustemuutoksista johtuvien veromenetysten korvaus]]+Yhteenveto[[#This Row],[Kotikuntakorvaus, netto, vuoden 2023 tieto]]</f>
        <v>-452387.60277479852</v>
      </c>
      <c r="S28" s="11"/>
      <c r="T28"/>
    </row>
    <row r="29" spans="1:20" ht="15">
      <c r="A29" s="35">
        <v>79</v>
      </c>
      <c r="B29" s="13" t="s">
        <v>35</v>
      </c>
      <c r="C29" s="15">
        <v>6753</v>
      </c>
      <c r="D29" s="15">
        <v>8805722.959999999</v>
      </c>
      <c r="E29" s="15">
        <v>1284946.5499777037</v>
      </c>
      <c r="F29" s="240">
        <f>Yhteenveto[[#This Row],[Ikärakenne, laskennallinen kustannus]]+Yhteenveto[[#This Row],[Muut laskennalliset kustannukset ]]</f>
        <v>10090669.509977702</v>
      </c>
      <c r="G29" s="335">
        <v>1395.32</v>
      </c>
      <c r="H29" s="17">
        <v>9422595.959999999</v>
      </c>
      <c r="I29" s="352">
        <f>Yhteenveto[[#This Row],[Laskennalliset kustannukset yhteensä]]-Yhteenveto[[#This Row],[Omarahoitusosuus, €]]</f>
        <v>668073.54997770302</v>
      </c>
      <c r="J29" s="36">
        <v>245724.46241955954</v>
      </c>
      <c r="K29" s="37">
        <v>-2735072.8747978406</v>
      </c>
      <c r="L29" s="240">
        <f>Yhteenveto[[#This Row],[Valtionosuus omarahoitusosuuden jälkeen (välisumma)]]+Yhteenveto[[#This Row],[Lisäosat yhteensä]]+Yhteenveto[[#This Row],[Valtionosuuteen tehtävät vähennykset ja lisäykset, netto]]</f>
        <v>-1821274.8624005781</v>
      </c>
      <c r="M29" s="37">
        <v>-432157.99164031667</v>
      </c>
      <c r="N29" s="314">
        <f>SUM(Yhteenveto[[#This Row],[Valtionosuus ennen verotuloihin perustuvaa valtionosuuksien tasausta]]+Yhteenveto[[#This Row],[Verotuloihin perustuva valtionosuuksien tasaus]])</f>
        <v>-2253432.8540408947</v>
      </c>
      <c r="O29" s="250">
        <v>1093411.4297145223</v>
      </c>
      <c r="P29" s="387">
        <f>SUM(Yhteenveto[[#This Row],[Kunnan  peruspalvelujen valtionosuus ]:[Veroperustemuutoksista johtuvien veromenetysten korvaus]])</f>
        <v>-1160021.4243263723</v>
      </c>
      <c r="Q29" s="37">
        <v>-85353.636258000028</v>
      </c>
      <c r="R29" s="354">
        <f>+Yhteenveto[[#This Row],[Kunnan  peruspalvelujen valtionosuus ]]+Yhteenveto[[#This Row],[Veroperustemuutoksista johtuvien veromenetysten korvaus]]+Yhteenveto[[#This Row],[Kotikuntakorvaus, netto, vuoden 2023 tieto]]</f>
        <v>-1245375.0605843724</v>
      </c>
      <c r="S29" s="11"/>
      <c r="T29"/>
    </row>
    <row r="30" spans="1:20" ht="15">
      <c r="A30" s="35">
        <v>81</v>
      </c>
      <c r="B30" s="13" t="s">
        <v>36</v>
      </c>
      <c r="C30" s="15">
        <v>2574</v>
      </c>
      <c r="D30" s="15">
        <v>2250595.84</v>
      </c>
      <c r="E30" s="15">
        <v>891175.2526930538</v>
      </c>
      <c r="F30" s="240">
        <f>Yhteenveto[[#This Row],[Ikärakenne, laskennallinen kustannus]]+Yhteenveto[[#This Row],[Muut laskennalliset kustannukset ]]</f>
        <v>3141771.0926930537</v>
      </c>
      <c r="G30" s="335">
        <v>1395.32</v>
      </c>
      <c r="H30" s="17">
        <v>3591553.6799999997</v>
      </c>
      <c r="I30" s="352">
        <f>Yhteenveto[[#This Row],[Laskennalliset kustannukset yhteensä]]-Yhteenveto[[#This Row],[Omarahoitusosuus, €]]</f>
        <v>-449782.58730694605</v>
      </c>
      <c r="J30" s="36">
        <v>327263.84649174375</v>
      </c>
      <c r="K30" s="37">
        <v>97198.543815609941</v>
      </c>
      <c r="L30" s="240">
        <f>Yhteenveto[[#This Row],[Valtionosuus omarahoitusosuuden jälkeen (välisumma)]]+Yhteenveto[[#This Row],[Lisäosat yhteensä]]+Yhteenveto[[#This Row],[Valtionosuuteen tehtävät vähennykset ja lisäykset, netto]]</f>
        <v>-25320.196999592357</v>
      </c>
      <c r="M30" s="37">
        <v>683008.96749763563</v>
      </c>
      <c r="N30" s="314">
        <f>SUM(Yhteenveto[[#This Row],[Valtionosuus ennen verotuloihin perustuvaa valtionosuuksien tasausta]]+Yhteenveto[[#This Row],[Verotuloihin perustuva valtionosuuksien tasaus]])</f>
        <v>657688.77049804328</v>
      </c>
      <c r="O30" s="250">
        <v>631394.45467219525</v>
      </c>
      <c r="P30" s="387">
        <f>SUM(Yhteenveto[[#This Row],[Kunnan  peruspalvelujen valtionosuus ]:[Veroperustemuutoksista johtuvien veromenetysten korvaus]])</f>
        <v>1289083.2251702384</v>
      </c>
      <c r="Q30" s="37">
        <v>-191152.16567999998</v>
      </c>
      <c r="R30" s="354">
        <f>+Yhteenveto[[#This Row],[Kunnan  peruspalvelujen valtionosuus ]]+Yhteenveto[[#This Row],[Veroperustemuutoksista johtuvien veromenetysten korvaus]]+Yhteenveto[[#This Row],[Kotikuntakorvaus, netto, vuoden 2023 tieto]]</f>
        <v>1097931.0594902383</v>
      </c>
      <c r="S30" s="11"/>
      <c r="T30"/>
    </row>
    <row r="31" spans="1:20" ht="15">
      <c r="A31" s="35">
        <v>82</v>
      </c>
      <c r="B31" s="39" t="s">
        <v>37</v>
      </c>
      <c r="C31" s="15">
        <v>9359</v>
      </c>
      <c r="D31" s="15">
        <v>15127374.870000001</v>
      </c>
      <c r="E31" s="15">
        <v>1195550.2605087745</v>
      </c>
      <c r="F31" s="240">
        <f>Yhteenveto[[#This Row],[Ikärakenne, laskennallinen kustannus]]+Yhteenveto[[#This Row],[Muut laskennalliset kustannukset ]]</f>
        <v>16322925.130508775</v>
      </c>
      <c r="G31" s="335">
        <v>1395.32</v>
      </c>
      <c r="H31" s="17">
        <v>13058799.879999999</v>
      </c>
      <c r="I31" s="352">
        <f>Yhteenveto[[#This Row],[Laskennalliset kustannukset yhteensä]]-Yhteenveto[[#This Row],[Omarahoitusosuus, €]]</f>
        <v>3264125.2505087759</v>
      </c>
      <c r="J31" s="36">
        <v>251874.39226422453</v>
      </c>
      <c r="K31" s="37">
        <v>-407235.88602173806</v>
      </c>
      <c r="L31" s="240">
        <f>Yhteenveto[[#This Row],[Valtionosuus omarahoitusosuuden jälkeen (välisumma)]]+Yhteenveto[[#This Row],[Lisäosat yhteensä]]+Yhteenveto[[#This Row],[Valtionosuuteen tehtävät vähennykset ja lisäykset, netto]]</f>
        <v>3108763.7567512626</v>
      </c>
      <c r="M31" s="37">
        <v>2084510.7015124511</v>
      </c>
      <c r="N31" s="314">
        <f>SUM(Yhteenveto[[#This Row],[Valtionosuus ennen verotuloihin perustuvaa valtionosuuksien tasausta]]+Yhteenveto[[#This Row],[Verotuloihin perustuva valtionosuuksien tasaus]])</f>
        <v>5193274.4582637139</v>
      </c>
      <c r="O31" s="250">
        <v>1419495.6971459067</v>
      </c>
      <c r="P31" s="387">
        <f>SUM(Yhteenveto[[#This Row],[Kunnan  peruspalvelujen valtionosuus ]:[Veroperustemuutoksista johtuvien veromenetysten korvaus]])</f>
        <v>6612770.1554096211</v>
      </c>
      <c r="Q31" s="37">
        <v>32468.501219999947</v>
      </c>
      <c r="R31" s="354">
        <f>+Yhteenveto[[#This Row],[Kunnan  peruspalvelujen valtionosuus ]]+Yhteenveto[[#This Row],[Veroperustemuutoksista johtuvien veromenetysten korvaus]]+Yhteenveto[[#This Row],[Kotikuntakorvaus, netto, vuoden 2023 tieto]]</f>
        <v>6645238.6566296211</v>
      </c>
      <c r="S31" s="11"/>
      <c r="T31"/>
    </row>
    <row r="32" spans="1:20" ht="15">
      <c r="A32" s="35">
        <v>86</v>
      </c>
      <c r="B32" s="13" t="s">
        <v>38</v>
      </c>
      <c r="C32" s="15">
        <v>8031</v>
      </c>
      <c r="D32" s="15">
        <v>12786380.17</v>
      </c>
      <c r="E32" s="15">
        <v>1375899.1925109765</v>
      </c>
      <c r="F32" s="240">
        <f>Yhteenveto[[#This Row],[Ikärakenne, laskennallinen kustannus]]+Yhteenveto[[#This Row],[Muut laskennalliset kustannukset ]]</f>
        <v>14162279.362510975</v>
      </c>
      <c r="G32" s="335">
        <v>1395.32</v>
      </c>
      <c r="H32" s="17">
        <v>11205814.92</v>
      </c>
      <c r="I32" s="352">
        <f>Yhteenveto[[#This Row],[Laskennalliset kustannukset yhteensä]]-Yhteenveto[[#This Row],[Omarahoitusosuus, €]]</f>
        <v>2956464.4425109755</v>
      </c>
      <c r="J32" s="36">
        <v>180972.63858490126</v>
      </c>
      <c r="K32" s="37">
        <v>-1017865.013804981</v>
      </c>
      <c r="L32" s="240">
        <f>Yhteenveto[[#This Row],[Valtionosuus omarahoitusosuuden jälkeen (välisumma)]]+Yhteenveto[[#This Row],[Lisäosat yhteensä]]+Yhteenveto[[#This Row],[Valtionosuuteen tehtävät vähennykset ja lisäykset, netto]]</f>
        <v>2119572.0672908956</v>
      </c>
      <c r="M32" s="37">
        <v>2757304.9838169562</v>
      </c>
      <c r="N32" s="314">
        <f>SUM(Yhteenveto[[#This Row],[Valtionosuus ennen verotuloihin perustuvaa valtionosuuksien tasausta]]+Yhteenveto[[#This Row],[Verotuloihin perustuva valtionosuuksien tasaus]])</f>
        <v>4876877.0511078518</v>
      </c>
      <c r="O32" s="250">
        <v>1430532.0783363129</v>
      </c>
      <c r="P32" s="387">
        <f>SUM(Yhteenveto[[#This Row],[Kunnan  peruspalvelujen valtionosuus ]:[Veroperustemuutoksista johtuvien veromenetysten korvaus]])</f>
        <v>6307409.1294441652</v>
      </c>
      <c r="Q32" s="37">
        <v>-952637.42700000014</v>
      </c>
      <c r="R32" s="354">
        <f>+Yhteenveto[[#This Row],[Kunnan  peruspalvelujen valtionosuus ]]+Yhteenveto[[#This Row],[Veroperustemuutoksista johtuvien veromenetysten korvaus]]+Yhteenveto[[#This Row],[Kotikuntakorvaus, netto, vuoden 2023 tieto]]</f>
        <v>5354771.702444165</v>
      </c>
      <c r="S32" s="11"/>
      <c r="T32"/>
    </row>
    <row r="33" spans="1:20" ht="15">
      <c r="A33" s="35">
        <v>90</v>
      </c>
      <c r="B33" s="13" t="s">
        <v>39</v>
      </c>
      <c r="C33" s="15">
        <v>3061</v>
      </c>
      <c r="D33" s="15">
        <v>3026267.83</v>
      </c>
      <c r="E33" s="15">
        <v>1364049.7944866063</v>
      </c>
      <c r="F33" s="240">
        <f>Yhteenveto[[#This Row],[Ikärakenne, laskennallinen kustannus]]+Yhteenveto[[#This Row],[Muut laskennalliset kustannukset ]]</f>
        <v>4390317.6244866066</v>
      </c>
      <c r="G33" s="335">
        <v>1395.32</v>
      </c>
      <c r="H33" s="17">
        <v>4271074.5199999996</v>
      </c>
      <c r="I33" s="352">
        <f>Yhteenveto[[#This Row],[Laskennalliset kustannukset yhteensä]]-Yhteenveto[[#This Row],[Omarahoitusosuus, €]]</f>
        <v>119243.10448660702</v>
      </c>
      <c r="J33" s="36">
        <v>1075770.858776866</v>
      </c>
      <c r="K33" s="37">
        <v>-2062581.5465730394</v>
      </c>
      <c r="L33" s="240">
        <f>Yhteenveto[[#This Row],[Valtionosuus omarahoitusosuuden jälkeen (välisumma)]]+Yhteenveto[[#This Row],[Lisäosat yhteensä]]+Yhteenveto[[#This Row],[Valtionosuuteen tehtävät vähennykset ja lisäykset, netto]]</f>
        <v>-867567.58330956637</v>
      </c>
      <c r="M33" s="37">
        <v>578963.08509945765</v>
      </c>
      <c r="N33" s="314">
        <f>SUM(Yhteenveto[[#This Row],[Valtionosuus ennen verotuloihin perustuvaa valtionosuuksien tasausta]]+Yhteenveto[[#This Row],[Verotuloihin perustuva valtionosuuksien tasaus]])</f>
        <v>-288604.49821010872</v>
      </c>
      <c r="O33" s="250">
        <v>720201.48077910347</v>
      </c>
      <c r="P33" s="387">
        <f>SUM(Yhteenveto[[#This Row],[Kunnan  peruspalvelujen valtionosuus ]:[Veroperustemuutoksista johtuvien veromenetysten korvaus]])</f>
        <v>431596.98256899475</v>
      </c>
      <c r="Q33" s="37">
        <v>-23797.344000000001</v>
      </c>
      <c r="R33" s="354">
        <f>+Yhteenveto[[#This Row],[Kunnan  peruspalvelujen valtionosuus ]]+Yhteenveto[[#This Row],[Veroperustemuutoksista johtuvien veromenetysten korvaus]]+Yhteenveto[[#This Row],[Kotikuntakorvaus, netto, vuoden 2023 tieto]]</f>
        <v>407799.63856899476</v>
      </c>
      <c r="S33" s="11"/>
      <c r="T33"/>
    </row>
    <row r="34" spans="1:20" ht="15">
      <c r="A34" s="35">
        <v>91</v>
      </c>
      <c r="B34" s="13" t="s">
        <v>40</v>
      </c>
      <c r="C34" s="15">
        <v>664028</v>
      </c>
      <c r="D34" s="15">
        <v>908438591.25999999</v>
      </c>
      <c r="E34" s="15">
        <v>308976725.36305529</v>
      </c>
      <c r="F34" s="240">
        <f>Yhteenveto[[#This Row],[Ikärakenne, laskennallinen kustannus]]+Yhteenveto[[#This Row],[Muut laskennalliset kustannukset ]]</f>
        <v>1217415316.6230552</v>
      </c>
      <c r="G34" s="335">
        <v>1395.32</v>
      </c>
      <c r="H34" s="17">
        <v>926531548.95999992</v>
      </c>
      <c r="I34" s="352">
        <f>Yhteenveto[[#This Row],[Laskennalliset kustannukset yhteensä]]-Yhteenveto[[#This Row],[Omarahoitusosuus, €]]</f>
        <v>290883767.6630553</v>
      </c>
      <c r="J34" s="36">
        <v>28067499.893610124</v>
      </c>
      <c r="K34" s="37">
        <v>-100635106.8884016</v>
      </c>
      <c r="L34" s="240">
        <f>Yhteenveto[[#This Row],[Valtionosuus omarahoitusosuuden jälkeen (välisumma)]]+Yhteenveto[[#This Row],[Lisäosat yhteensä]]+Yhteenveto[[#This Row],[Valtionosuuteen tehtävät vähennykset ja lisäykset, netto]]</f>
        <v>218316160.66826382</v>
      </c>
      <c r="M34" s="37">
        <v>-60023064.665839322</v>
      </c>
      <c r="N34" s="314">
        <f>SUM(Yhteenveto[[#This Row],[Valtionosuus ennen verotuloihin perustuvaa valtionosuuksien tasausta]]+Yhteenveto[[#This Row],[Verotuloihin perustuva valtionosuuksien tasaus]])</f>
        <v>158293096.00242451</v>
      </c>
      <c r="O34" s="250">
        <v>90222671.768107548</v>
      </c>
      <c r="P34" s="387">
        <f>SUM(Yhteenveto[[#This Row],[Kunnan  peruspalvelujen valtionosuus ]:[Veroperustemuutoksista johtuvien veromenetysten korvaus]])</f>
        <v>248515767.77053207</v>
      </c>
      <c r="Q34" s="37">
        <v>-90519815.052966043</v>
      </c>
      <c r="R34" s="354">
        <f>+Yhteenveto[[#This Row],[Kunnan  peruspalvelujen valtionosuus ]]+Yhteenveto[[#This Row],[Veroperustemuutoksista johtuvien veromenetysten korvaus]]+Yhteenveto[[#This Row],[Kotikuntakorvaus, netto, vuoden 2023 tieto]]</f>
        <v>157995952.71756601</v>
      </c>
      <c r="S34" s="11"/>
      <c r="T34"/>
    </row>
    <row r="35" spans="1:20" ht="15">
      <c r="A35" s="35">
        <v>92</v>
      </c>
      <c r="B35" s="13" t="s">
        <v>41</v>
      </c>
      <c r="C35" s="15">
        <v>242819</v>
      </c>
      <c r="D35" s="15">
        <v>390302034.45999998</v>
      </c>
      <c r="E35" s="15">
        <v>142691724.04031527</v>
      </c>
      <c r="F35" s="240">
        <f>Yhteenveto[[#This Row],[Ikärakenne, laskennallinen kustannus]]+Yhteenveto[[#This Row],[Muut laskennalliset kustannukset ]]</f>
        <v>532993758.50031525</v>
      </c>
      <c r="G35" s="335">
        <v>1395.32</v>
      </c>
      <c r="H35" s="17">
        <v>338810207.07999998</v>
      </c>
      <c r="I35" s="352">
        <f>Yhteenveto[[#This Row],[Laskennalliset kustannukset yhteensä]]-Yhteenveto[[#This Row],[Omarahoitusosuus, €]]</f>
        <v>194183551.42031527</v>
      </c>
      <c r="J35" s="36">
        <v>11885018.689082136</v>
      </c>
      <c r="K35" s="37">
        <v>-64543297.317018166</v>
      </c>
      <c r="L35" s="240">
        <f>Yhteenveto[[#This Row],[Valtionosuus omarahoitusosuuden jälkeen (välisumma)]]+Yhteenveto[[#This Row],[Lisäosat yhteensä]]+Yhteenveto[[#This Row],[Valtionosuuteen tehtävät vähennykset ja lisäykset, netto]]</f>
        <v>141525272.79237926</v>
      </c>
      <c r="M35" s="37">
        <v>-5000959.1242745193</v>
      </c>
      <c r="N35" s="314">
        <f>SUM(Yhteenveto[[#This Row],[Valtionosuus ennen verotuloihin perustuvaa valtionosuuksien tasausta]]+Yhteenveto[[#This Row],[Verotuloihin perustuva valtionosuuksien tasaus]])</f>
        <v>136524313.66810474</v>
      </c>
      <c r="O35" s="250">
        <v>30821841.75313497</v>
      </c>
      <c r="P35" s="387">
        <f>SUM(Yhteenveto[[#This Row],[Kunnan  peruspalvelujen valtionosuus ]:[Veroperustemuutoksista johtuvien veromenetysten korvaus]])</f>
        <v>167346155.4212397</v>
      </c>
      <c r="Q35" s="37">
        <v>-5594443.2342600031</v>
      </c>
      <c r="R35" s="354">
        <f>+Yhteenveto[[#This Row],[Kunnan  peruspalvelujen valtionosuus ]]+Yhteenveto[[#This Row],[Veroperustemuutoksista johtuvien veromenetysten korvaus]]+Yhteenveto[[#This Row],[Kotikuntakorvaus, netto, vuoden 2023 tieto]]</f>
        <v>161751712.18697971</v>
      </c>
      <c r="S35" s="11"/>
      <c r="T35"/>
    </row>
    <row r="36" spans="1:20" ht="15">
      <c r="A36" s="35">
        <v>97</v>
      </c>
      <c r="B36" s="13" t="s">
        <v>42</v>
      </c>
      <c r="C36" s="15">
        <v>2091</v>
      </c>
      <c r="D36" s="15">
        <v>2034245.03</v>
      </c>
      <c r="E36" s="15">
        <v>1154220.1616899755</v>
      </c>
      <c r="F36" s="240">
        <f>Yhteenveto[[#This Row],[Ikärakenne, laskennallinen kustannus]]+Yhteenveto[[#This Row],[Muut laskennalliset kustannukset ]]</f>
        <v>3188465.1916899756</v>
      </c>
      <c r="G36" s="335">
        <v>1395.32</v>
      </c>
      <c r="H36" s="17">
        <v>2917614.1199999996</v>
      </c>
      <c r="I36" s="352">
        <f>Yhteenveto[[#This Row],[Laskennalliset kustannukset yhteensä]]-Yhteenveto[[#This Row],[Omarahoitusosuus, €]]</f>
        <v>270851.07168997591</v>
      </c>
      <c r="J36" s="36">
        <v>147445.83675280953</v>
      </c>
      <c r="K36" s="37">
        <v>-621437.86196642264</v>
      </c>
      <c r="L36" s="240">
        <f>Yhteenveto[[#This Row],[Valtionosuus omarahoitusosuuden jälkeen (välisumma)]]+Yhteenveto[[#This Row],[Lisäosat yhteensä]]+Yhteenveto[[#This Row],[Valtionosuuteen tehtävät vähennykset ja lisäykset, netto]]</f>
        <v>-203140.9535236372</v>
      </c>
      <c r="M36" s="37">
        <v>387476.2100597042</v>
      </c>
      <c r="N36" s="314">
        <f>SUM(Yhteenveto[[#This Row],[Valtionosuus ennen verotuloihin perustuvaa valtionosuuksien tasausta]]+Yhteenveto[[#This Row],[Verotuloihin perustuva valtionosuuksien tasaus]])</f>
        <v>184335.256536067</v>
      </c>
      <c r="O36" s="250">
        <v>454590.0084326439</v>
      </c>
      <c r="P36" s="387">
        <f>SUM(Yhteenveto[[#This Row],[Kunnan  peruspalvelujen valtionosuus ]:[Veroperustemuutoksista johtuvien veromenetysten korvaus]])</f>
        <v>638925.26496871095</v>
      </c>
      <c r="Q36" s="37">
        <v>5428.7690999999904</v>
      </c>
      <c r="R36" s="354">
        <f>+Yhteenveto[[#This Row],[Kunnan  peruspalvelujen valtionosuus ]]+Yhteenveto[[#This Row],[Veroperustemuutoksista johtuvien veromenetysten korvaus]]+Yhteenveto[[#This Row],[Kotikuntakorvaus, netto, vuoden 2023 tieto]]</f>
        <v>644354.03406871099</v>
      </c>
      <c r="S36" s="11"/>
      <c r="T36"/>
    </row>
    <row r="37" spans="1:20" ht="15">
      <c r="A37" s="35">
        <v>98</v>
      </c>
      <c r="B37" s="13" t="s">
        <v>43</v>
      </c>
      <c r="C37" s="15">
        <v>22943</v>
      </c>
      <c r="D37" s="15">
        <v>36979902.969999999</v>
      </c>
      <c r="E37" s="15">
        <v>3506894.5405544955</v>
      </c>
      <c r="F37" s="240">
        <f>Yhteenveto[[#This Row],[Ikärakenne, laskennallinen kustannus]]+Yhteenveto[[#This Row],[Muut laskennalliset kustannukset ]]</f>
        <v>40486797.510554492</v>
      </c>
      <c r="G37" s="335">
        <v>1395.32</v>
      </c>
      <c r="H37" s="17">
        <v>32012826.759999998</v>
      </c>
      <c r="I37" s="352">
        <f>Yhteenveto[[#This Row],[Laskennalliset kustannukset yhteensä]]-Yhteenveto[[#This Row],[Omarahoitusosuus, €]]</f>
        <v>8473970.7505544946</v>
      </c>
      <c r="J37" s="36">
        <v>655055.14676941722</v>
      </c>
      <c r="K37" s="37">
        <v>5534268.6666827807</v>
      </c>
      <c r="L37" s="240">
        <f>Yhteenveto[[#This Row],[Valtionosuus omarahoitusosuuden jälkeen (välisumma)]]+Yhteenveto[[#This Row],[Lisäosat yhteensä]]+Yhteenveto[[#This Row],[Valtionosuuteen tehtävät vähennykset ja lisäykset, netto]]</f>
        <v>14663294.564006694</v>
      </c>
      <c r="M37" s="37">
        <v>6070763.3178115925</v>
      </c>
      <c r="N37" s="314">
        <f>SUM(Yhteenveto[[#This Row],[Valtionosuus ennen verotuloihin perustuvaa valtionosuuksien tasausta]]+Yhteenveto[[#This Row],[Verotuloihin perustuva valtionosuuksien tasaus]])</f>
        <v>20734057.881818287</v>
      </c>
      <c r="O37" s="250">
        <v>3492517.4746899595</v>
      </c>
      <c r="P37" s="387">
        <f>SUM(Yhteenveto[[#This Row],[Kunnan  peruspalvelujen valtionosuus ]:[Veroperustemuutoksista johtuvien veromenetysten korvaus]])</f>
        <v>24226575.356508248</v>
      </c>
      <c r="Q37" s="37">
        <v>-2361813.5126339998</v>
      </c>
      <c r="R37" s="354">
        <f>+Yhteenveto[[#This Row],[Kunnan  peruspalvelujen valtionosuus ]]+Yhteenveto[[#This Row],[Veroperustemuutoksista johtuvien veromenetysten korvaus]]+Yhteenveto[[#This Row],[Kotikuntakorvaus, netto, vuoden 2023 tieto]]</f>
        <v>21864761.843874246</v>
      </c>
      <c r="S37" s="11"/>
      <c r="T37"/>
    </row>
    <row r="38" spans="1:20" ht="15">
      <c r="A38" s="35">
        <v>102</v>
      </c>
      <c r="B38" s="13" t="s">
        <v>44</v>
      </c>
      <c r="C38" s="15">
        <v>9745</v>
      </c>
      <c r="D38" s="15">
        <v>13183875.669999998</v>
      </c>
      <c r="E38" s="15">
        <v>1890876.1832564368</v>
      </c>
      <c r="F38" s="240">
        <f>Yhteenveto[[#This Row],[Ikärakenne, laskennallinen kustannus]]+Yhteenveto[[#This Row],[Muut laskennalliset kustannukset ]]</f>
        <v>15074751.853256434</v>
      </c>
      <c r="G38" s="335">
        <v>1395.32</v>
      </c>
      <c r="H38" s="17">
        <v>13597393.399999999</v>
      </c>
      <c r="I38" s="352">
        <f>Yhteenveto[[#This Row],[Laskennalliset kustannukset yhteensä]]-Yhteenveto[[#This Row],[Omarahoitusosuus, €]]</f>
        <v>1477358.4532564357</v>
      </c>
      <c r="J38" s="36">
        <v>303567.03295691125</v>
      </c>
      <c r="K38" s="37">
        <v>-825687.12372751138</v>
      </c>
      <c r="L38" s="240">
        <f>Yhteenveto[[#This Row],[Valtionosuus omarahoitusosuuden jälkeen (välisumma)]]+Yhteenveto[[#This Row],[Lisäosat yhteensä]]+Yhteenveto[[#This Row],[Valtionosuuteen tehtävät vähennykset ja lisäykset, netto]]</f>
        <v>955238.36248583556</v>
      </c>
      <c r="M38" s="37">
        <v>4155235.3319675806</v>
      </c>
      <c r="N38" s="314">
        <f>SUM(Yhteenveto[[#This Row],[Valtionosuus ennen verotuloihin perustuvaa valtionosuuksien tasausta]]+Yhteenveto[[#This Row],[Verotuloihin perustuva valtionosuuksien tasaus]])</f>
        <v>5110473.6944534164</v>
      </c>
      <c r="O38" s="250">
        <v>2165793.0315882009</v>
      </c>
      <c r="P38" s="387">
        <f>SUM(Yhteenveto[[#This Row],[Kunnan  peruspalvelujen valtionosuus ]:[Veroperustemuutoksista johtuvien veromenetysten korvaus]])</f>
        <v>7276266.7260416169</v>
      </c>
      <c r="Q38" s="37">
        <v>155619.75642000011</v>
      </c>
      <c r="R38" s="354">
        <f>+Yhteenveto[[#This Row],[Kunnan  peruspalvelujen valtionosuus ]]+Yhteenveto[[#This Row],[Veroperustemuutoksista johtuvien veromenetysten korvaus]]+Yhteenveto[[#This Row],[Kotikuntakorvaus, netto, vuoden 2023 tieto]]</f>
        <v>7431886.4824616173</v>
      </c>
      <c r="S38" s="11"/>
      <c r="T38"/>
    </row>
    <row r="39" spans="1:20" ht="15">
      <c r="A39" s="35">
        <v>103</v>
      </c>
      <c r="B39" s="13" t="s">
        <v>45</v>
      </c>
      <c r="C39" s="15">
        <v>2161</v>
      </c>
      <c r="D39" s="15">
        <v>2880553.49</v>
      </c>
      <c r="E39" s="15">
        <v>413453.07003613201</v>
      </c>
      <c r="F39" s="240">
        <f>Yhteenveto[[#This Row],[Ikärakenne, laskennallinen kustannus]]+Yhteenveto[[#This Row],[Muut laskennalliset kustannukset ]]</f>
        <v>3294006.5600361321</v>
      </c>
      <c r="G39" s="335">
        <v>1395.32</v>
      </c>
      <c r="H39" s="17">
        <v>3015286.52</v>
      </c>
      <c r="I39" s="352">
        <f>Yhteenveto[[#This Row],[Laskennalliset kustannukset yhteensä]]-Yhteenveto[[#This Row],[Omarahoitusosuus, €]]</f>
        <v>278720.04003613209</v>
      </c>
      <c r="J39" s="36">
        <v>33668.738107019526</v>
      </c>
      <c r="K39" s="37">
        <v>-47089.694805213716</v>
      </c>
      <c r="L39" s="240">
        <f>Yhteenveto[[#This Row],[Valtionosuus omarahoitusosuuden jälkeen (välisumma)]]+Yhteenveto[[#This Row],[Lisäosat yhteensä]]+Yhteenveto[[#This Row],[Valtionosuuteen tehtävät vähennykset ja lisäykset, netto]]</f>
        <v>265299.08333793789</v>
      </c>
      <c r="M39" s="37">
        <v>1163422.7225446419</v>
      </c>
      <c r="N39" s="314">
        <f>SUM(Yhteenveto[[#This Row],[Valtionosuus ennen verotuloihin perustuvaa valtionosuuksien tasausta]]+Yhteenveto[[#This Row],[Verotuloihin perustuva valtionosuuksien tasaus]])</f>
        <v>1428721.8058825799</v>
      </c>
      <c r="O39" s="250">
        <v>497847.1394202456</v>
      </c>
      <c r="P39" s="387">
        <f>SUM(Yhteenveto[[#This Row],[Kunnan  peruspalvelujen valtionosuus ]:[Veroperustemuutoksista johtuvien veromenetysten korvaus]])</f>
        <v>1926568.9453028254</v>
      </c>
      <c r="Q39" s="37">
        <v>-34134.315300000002</v>
      </c>
      <c r="R39" s="354">
        <f>+Yhteenveto[[#This Row],[Kunnan  peruspalvelujen valtionosuus ]]+Yhteenveto[[#This Row],[Veroperustemuutoksista johtuvien veromenetysten korvaus]]+Yhteenveto[[#This Row],[Kotikuntakorvaus, netto, vuoden 2023 tieto]]</f>
        <v>1892434.6300028255</v>
      </c>
      <c r="S39" s="11"/>
      <c r="T39"/>
    </row>
    <row r="40" spans="1:20" ht="15">
      <c r="A40" s="35">
        <v>105</v>
      </c>
      <c r="B40" s="13" t="s">
        <v>46</v>
      </c>
      <c r="C40" s="15">
        <v>2094</v>
      </c>
      <c r="D40" s="15">
        <v>1994711.75</v>
      </c>
      <c r="E40" s="15">
        <v>1388769.7543759444</v>
      </c>
      <c r="F40" s="240">
        <f>Yhteenveto[[#This Row],[Ikärakenne, laskennallinen kustannus]]+Yhteenveto[[#This Row],[Muut laskennalliset kustannukset ]]</f>
        <v>3383481.5043759444</v>
      </c>
      <c r="G40" s="335">
        <v>1395.32</v>
      </c>
      <c r="H40" s="17">
        <v>2921800.08</v>
      </c>
      <c r="I40" s="352">
        <f>Yhteenveto[[#This Row],[Laskennalliset kustannukset yhteensä]]-Yhteenveto[[#This Row],[Omarahoitusosuus, €]]</f>
        <v>461681.42437594431</v>
      </c>
      <c r="J40" s="36">
        <v>747172.87784438941</v>
      </c>
      <c r="K40" s="37">
        <v>651938.0786576441</v>
      </c>
      <c r="L40" s="240">
        <f>Yhteenveto[[#This Row],[Valtionosuus omarahoitusosuuden jälkeen (välisumma)]]+Yhteenveto[[#This Row],[Lisäosat yhteensä]]+Yhteenveto[[#This Row],[Valtionosuuteen tehtävät vähennykset ja lisäykset, netto]]</f>
        <v>1860792.3808779779</v>
      </c>
      <c r="M40" s="37">
        <v>942560.02535183204</v>
      </c>
      <c r="N40" s="314">
        <f>SUM(Yhteenveto[[#This Row],[Valtionosuus ennen verotuloihin perustuvaa valtionosuuksien tasausta]]+Yhteenveto[[#This Row],[Verotuloihin perustuva valtionosuuksien tasaus]])</f>
        <v>2803352.4062298099</v>
      </c>
      <c r="O40" s="250">
        <v>507702.59816562053</v>
      </c>
      <c r="P40" s="387">
        <f>SUM(Yhteenveto[[#This Row],[Kunnan  peruspalvelujen valtionosuus ]:[Veroperustemuutoksista johtuvien veromenetysten korvaus]])</f>
        <v>3311055.0043954304</v>
      </c>
      <c r="Q40" s="37">
        <v>-2974.6680000000015</v>
      </c>
      <c r="R40" s="354">
        <f>+Yhteenveto[[#This Row],[Kunnan  peruspalvelujen valtionosuus ]]+Yhteenveto[[#This Row],[Veroperustemuutoksista johtuvien veromenetysten korvaus]]+Yhteenveto[[#This Row],[Kotikuntakorvaus, netto, vuoden 2023 tieto]]</f>
        <v>3308080.3363954304</v>
      </c>
      <c r="S40" s="11"/>
      <c r="T40"/>
    </row>
    <row r="41" spans="1:20" ht="15">
      <c r="A41" s="35">
        <v>106</v>
      </c>
      <c r="B41" s="13" t="s">
        <v>47</v>
      </c>
      <c r="C41" s="15">
        <v>46797</v>
      </c>
      <c r="D41" s="15">
        <v>68064177.689999998</v>
      </c>
      <c r="E41" s="15">
        <v>10891175.416528778</v>
      </c>
      <c r="F41" s="240">
        <f>Yhteenveto[[#This Row],[Ikärakenne, laskennallinen kustannus]]+Yhteenveto[[#This Row],[Muut laskennalliset kustannukset ]]</f>
        <v>78955353.106528774</v>
      </c>
      <c r="G41" s="335">
        <v>1395.32</v>
      </c>
      <c r="H41" s="17">
        <v>65296790.039999999</v>
      </c>
      <c r="I41" s="352">
        <f>Yhteenveto[[#This Row],[Laskennalliset kustannukset yhteensä]]-Yhteenveto[[#This Row],[Omarahoitusosuus, €]]</f>
        <v>13658563.066528775</v>
      </c>
      <c r="J41" s="36">
        <v>1557966.467540235</v>
      </c>
      <c r="K41" s="37">
        <v>-6590957.4767232332</v>
      </c>
      <c r="L41" s="240">
        <f>Yhteenveto[[#This Row],[Valtionosuus omarahoitusosuuden jälkeen (välisumma)]]+Yhteenveto[[#This Row],[Lisäosat yhteensä]]+Yhteenveto[[#This Row],[Valtionosuuteen tehtävät vähennykset ja lisäykset, netto]]</f>
        <v>8625572.0573457759</v>
      </c>
      <c r="M41" s="37">
        <v>-358005.25368434086</v>
      </c>
      <c r="N41" s="314">
        <f>SUM(Yhteenveto[[#This Row],[Valtionosuus ennen verotuloihin perustuvaa valtionosuuksien tasausta]]+Yhteenveto[[#This Row],[Verotuloihin perustuva valtionosuuksien tasaus]])</f>
        <v>8267566.8036614349</v>
      </c>
      <c r="O41" s="250">
        <v>6763179.8174292529</v>
      </c>
      <c r="P41" s="387">
        <f>SUM(Yhteenveto[[#This Row],[Kunnan  peruspalvelujen valtionosuus ]:[Veroperustemuutoksista johtuvien veromenetysten korvaus]])</f>
        <v>15030746.621090688</v>
      </c>
      <c r="Q41" s="37">
        <v>43340.912759999745</v>
      </c>
      <c r="R41" s="354">
        <f>+Yhteenveto[[#This Row],[Kunnan  peruspalvelujen valtionosuus ]]+Yhteenveto[[#This Row],[Veroperustemuutoksista johtuvien veromenetysten korvaus]]+Yhteenveto[[#This Row],[Kotikuntakorvaus, netto, vuoden 2023 tieto]]</f>
        <v>15074087.533850688</v>
      </c>
      <c r="S41" s="11"/>
      <c r="T41"/>
    </row>
    <row r="42" spans="1:20" ht="15">
      <c r="A42" s="35">
        <v>108</v>
      </c>
      <c r="B42" s="13" t="s">
        <v>48</v>
      </c>
      <c r="C42" s="15">
        <v>10257</v>
      </c>
      <c r="D42" s="15">
        <v>16479745.26</v>
      </c>
      <c r="E42" s="15">
        <v>1484677.9873136734</v>
      </c>
      <c r="F42" s="240">
        <f>Yhteenveto[[#This Row],[Ikärakenne, laskennallinen kustannus]]+Yhteenveto[[#This Row],[Muut laskennalliset kustannukset ]]</f>
        <v>17964423.247313675</v>
      </c>
      <c r="G42" s="335">
        <v>1395.32</v>
      </c>
      <c r="H42" s="17">
        <v>14311797.24</v>
      </c>
      <c r="I42" s="352">
        <f>Yhteenveto[[#This Row],[Laskennalliset kustannukset yhteensä]]-Yhteenveto[[#This Row],[Omarahoitusosuus, €]]</f>
        <v>3652626.0073136743</v>
      </c>
      <c r="J42" s="36">
        <v>291453.03938074759</v>
      </c>
      <c r="K42" s="37">
        <v>189467.12147757923</v>
      </c>
      <c r="L42" s="240">
        <f>Yhteenveto[[#This Row],[Valtionosuus omarahoitusosuuden jälkeen (välisumma)]]+Yhteenveto[[#This Row],[Lisäosat yhteensä]]+Yhteenveto[[#This Row],[Valtionosuuteen tehtävät vähennykset ja lisäykset, netto]]</f>
        <v>4133546.1681720014</v>
      </c>
      <c r="M42" s="37">
        <v>4029162.6548523912</v>
      </c>
      <c r="N42" s="314">
        <f>SUM(Yhteenveto[[#This Row],[Valtionosuus ennen verotuloihin perustuvaa valtionosuuksien tasausta]]+Yhteenveto[[#This Row],[Verotuloihin perustuva valtionosuuksien tasaus]])</f>
        <v>8162708.8230243921</v>
      </c>
      <c r="O42" s="250">
        <v>1771809.352330768</v>
      </c>
      <c r="P42" s="387">
        <f>SUM(Yhteenveto[[#This Row],[Kunnan  peruspalvelujen valtionosuus ]:[Veroperustemuutoksista johtuvien veromenetysten korvaus]])</f>
        <v>9934518.1753551606</v>
      </c>
      <c r="Q42" s="37">
        <v>-224810.53409999999</v>
      </c>
      <c r="R42" s="354">
        <f>+Yhteenveto[[#This Row],[Kunnan  peruspalvelujen valtionosuus ]]+Yhteenveto[[#This Row],[Veroperustemuutoksista johtuvien veromenetysten korvaus]]+Yhteenveto[[#This Row],[Kotikuntakorvaus, netto, vuoden 2023 tieto]]</f>
        <v>9709707.6412551608</v>
      </c>
      <c r="S42" s="11"/>
      <c r="T42"/>
    </row>
    <row r="43" spans="1:20" ht="15">
      <c r="A43" s="35">
        <v>109</v>
      </c>
      <c r="B43" s="39" t="s">
        <v>49</v>
      </c>
      <c r="C43" s="15">
        <v>68043</v>
      </c>
      <c r="D43" s="15">
        <v>94269052.75</v>
      </c>
      <c r="E43" s="15">
        <v>15169710.962635217</v>
      </c>
      <c r="F43" s="240">
        <f>Yhteenveto[[#This Row],[Ikärakenne, laskennallinen kustannus]]+Yhteenveto[[#This Row],[Muut laskennalliset kustannukset ]]</f>
        <v>109438763.71263522</v>
      </c>
      <c r="G43" s="335">
        <v>1395.32</v>
      </c>
      <c r="H43" s="17">
        <v>94941758.75999999</v>
      </c>
      <c r="I43" s="352">
        <f>Yhteenveto[[#This Row],[Laskennalliset kustannukset yhteensä]]-Yhteenveto[[#This Row],[Omarahoitusosuus, €]]</f>
        <v>14497004.952635229</v>
      </c>
      <c r="J43" s="36">
        <v>2412398.2571520326</v>
      </c>
      <c r="K43" s="37">
        <v>-16943891.058105614</v>
      </c>
      <c r="L43" s="240">
        <f>Yhteenveto[[#This Row],[Valtionosuus omarahoitusosuuden jälkeen (välisumma)]]+Yhteenveto[[#This Row],[Lisäosat yhteensä]]+Yhteenveto[[#This Row],[Valtionosuuteen tehtävät vähennykset ja lisäykset, netto]]</f>
        <v>-34487.848318353295</v>
      </c>
      <c r="M43" s="37">
        <v>8264884.1752478713</v>
      </c>
      <c r="N43" s="314">
        <f>SUM(Yhteenveto[[#This Row],[Valtionosuus ennen verotuloihin perustuvaa valtionosuuksien tasausta]]+Yhteenveto[[#This Row],[Verotuloihin perustuva valtionosuuksien tasaus]])</f>
        <v>8230396.326929518</v>
      </c>
      <c r="O43" s="250">
        <v>10632211.003218921</v>
      </c>
      <c r="P43" s="387">
        <f>SUM(Yhteenveto[[#This Row],[Kunnan  peruspalvelujen valtionosuus ]:[Veroperustemuutoksista johtuvien veromenetysten korvaus]])</f>
        <v>18862607.33014844</v>
      </c>
      <c r="Q43" s="37">
        <v>-193606.26677999983</v>
      </c>
      <c r="R43" s="354">
        <f>+Yhteenveto[[#This Row],[Kunnan  peruspalvelujen valtionosuus ]]+Yhteenveto[[#This Row],[Veroperustemuutoksista johtuvien veromenetysten korvaus]]+Yhteenveto[[#This Row],[Kotikuntakorvaus, netto, vuoden 2023 tieto]]</f>
        <v>18669001.06336844</v>
      </c>
      <c r="S43" s="11"/>
      <c r="T43"/>
    </row>
    <row r="44" spans="1:20" ht="15">
      <c r="A44" s="35">
        <v>111</v>
      </c>
      <c r="B44" s="39" t="s">
        <v>50</v>
      </c>
      <c r="C44" s="15">
        <v>18131</v>
      </c>
      <c r="D44" s="15">
        <v>19261976.580000002</v>
      </c>
      <c r="E44" s="15">
        <v>4355323.8812248101</v>
      </c>
      <c r="F44" s="240">
        <f>Yhteenveto[[#This Row],[Ikärakenne, laskennallinen kustannus]]+Yhteenveto[[#This Row],[Muut laskennalliset kustannukset ]]</f>
        <v>23617300.461224813</v>
      </c>
      <c r="G44" s="335">
        <v>1395.32</v>
      </c>
      <c r="H44" s="17">
        <v>25298546.919999998</v>
      </c>
      <c r="I44" s="352">
        <f>Yhteenveto[[#This Row],[Laskennalliset kustannukset yhteensä]]-Yhteenveto[[#This Row],[Omarahoitusosuus, €]]</f>
        <v>-1681246.458775185</v>
      </c>
      <c r="J44" s="36">
        <v>606114.9194622424</v>
      </c>
      <c r="K44" s="37">
        <v>4920213.2163567264</v>
      </c>
      <c r="L44" s="240">
        <f>Yhteenveto[[#This Row],[Valtionosuus omarahoitusosuuden jälkeen (välisumma)]]+Yhteenveto[[#This Row],[Lisäosat yhteensä]]+Yhteenveto[[#This Row],[Valtionosuuteen tehtävät vähennykset ja lisäykset, netto]]</f>
        <v>3845081.6770437835</v>
      </c>
      <c r="M44" s="37">
        <v>6015356.8908632379</v>
      </c>
      <c r="N44" s="314">
        <f>SUM(Yhteenveto[[#This Row],[Valtionosuus ennen verotuloihin perustuvaa valtionosuuksien tasausta]]+Yhteenveto[[#This Row],[Verotuloihin perustuva valtionosuuksien tasaus]])</f>
        <v>9860438.5679070204</v>
      </c>
      <c r="O44" s="250">
        <v>3157277.2632644251</v>
      </c>
      <c r="P44" s="387">
        <f>SUM(Yhteenveto[[#This Row],[Kunnan  peruspalvelujen valtionosuus ]:[Veroperustemuutoksista johtuvien veromenetysten korvaus]])</f>
        <v>13017715.831171446</v>
      </c>
      <c r="Q44" s="37">
        <v>96572.596620000026</v>
      </c>
      <c r="R44" s="354">
        <f>+Yhteenveto[[#This Row],[Kunnan  peruspalvelujen valtionosuus ]]+Yhteenveto[[#This Row],[Veroperustemuutoksista johtuvien veromenetysten korvaus]]+Yhteenveto[[#This Row],[Kotikuntakorvaus, netto, vuoden 2023 tieto]]</f>
        <v>13114288.427791446</v>
      </c>
      <c r="S44" s="11"/>
      <c r="T44"/>
    </row>
    <row r="45" spans="1:20" ht="15">
      <c r="A45" s="35">
        <v>139</v>
      </c>
      <c r="B45" s="39" t="s">
        <v>51</v>
      </c>
      <c r="C45" s="15">
        <v>9853</v>
      </c>
      <c r="D45" s="15">
        <v>20516406.480000004</v>
      </c>
      <c r="E45" s="15">
        <v>2345782.1316322922</v>
      </c>
      <c r="F45" s="240">
        <f>Yhteenveto[[#This Row],[Ikärakenne, laskennallinen kustannus]]+Yhteenveto[[#This Row],[Muut laskennalliset kustannukset ]]</f>
        <v>22862188.611632295</v>
      </c>
      <c r="G45" s="335">
        <v>1395.32</v>
      </c>
      <c r="H45" s="17">
        <v>13748087.959999999</v>
      </c>
      <c r="I45" s="352">
        <f>Yhteenveto[[#This Row],[Laskennalliset kustannukset yhteensä]]-Yhteenveto[[#This Row],[Omarahoitusosuus, €]]</f>
        <v>9114100.6516322959</v>
      </c>
      <c r="J45" s="36">
        <v>263224.07228366646</v>
      </c>
      <c r="K45" s="37">
        <v>-2856095.4452944286</v>
      </c>
      <c r="L45" s="240">
        <f>Yhteenveto[[#This Row],[Valtionosuus omarahoitusosuuden jälkeen (välisumma)]]+Yhteenveto[[#This Row],[Lisäosat yhteensä]]+Yhteenveto[[#This Row],[Valtionosuuteen tehtävät vähennykset ja lisäykset, netto]]</f>
        <v>6521229.2786215339</v>
      </c>
      <c r="M45" s="37">
        <v>5648157.8471658407</v>
      </c>
      <c r="N45" s="314">
        <f>SUM(Yhteenveto[[#This Row],[Valtionosuus ennen verotuloihin perustuvaa valtionosuuksien tasausta]]+Yhteenveto[[#This Row],[Verotuloihin perustuva valtionosuuksien tasaus]])</f>
        <v>12169387.125787374</v>
      </c>
      <c r="O45" s="250">
        <v>1499481.2240527917</v>
      </c>
      <c r="P45" s="387">
        <f>SUM(Yhteenveto[[#This Row],[Kunnan  peruspalvelujen valtionosuus ]:[Veroperustemuutoksista johtuvien veromenetysten korvaus]])</f>
        <v>13668868.349840166</v>
      </c>
      <c r="Q45" s="37">
        <v>68536.350720000017</v>
      </c>
      <c r="R45" s="354">
        <f>+Yhteenveto[[#This Row],[Kunnan  peruspalvelujen valtionosuus ]]+Yhteenveto[[#This Row],[Veroperustemuutoksista johtuvien veromenetysten korvaus]]+Yhteenveto[[#This Row],[Kotikuntakorvaus, netto, vuoden 2023 tieto]]</f>
        <v>13737404.700560166</v>
      </c>
      <c r="S45" s="11"/>
      <c r="T45"/>
    </row>
    <row r="46" spans="1:20" ht="15">
      <c r="A46" s="35">
        <v>140</v>
      </c>
      <c r="B46" s="39" t="s">
        <v>52</v>
      </c>
      <c r="C46" s="15">
        <v>20801</v>
      </c>
      <c r="D46" s="15">
        <v>29967606.849999998</v>
      </c>
      <c r="E46" s="15">
        <v>4062931.0844091154</v>
      </c>
      <c r="F46" s="240">
        <f>Yhteenveto[[#This Row],[Ikärakenne, laskennallinen kustannus]]+Yhteenveto[[#This Row],[Muut laskennalliset kustannukset ]]</f>
        <v>34030537.934409112</v>
      </c>
      <c r="G46" s="335">
        <v>1395.32</v>
      </c>
      <c r="H46" s="17">
        <v>29024051.32</v>
      </c>
      <c r="I46" s="352">
        <f>Yhteenveto[[#This Row],[Laskennalliset kustannukset yhteensä]]-Yhteenveto[[#This Row],[Omarahoitusosuus, €]]</f>
        <v>5006486.6144091114</v>
      </c>
      <c r="J46" s="36">
        <v>1094843.5904023994</v>
      </c>
      <c r="K46" s="37">
        <v>5643703.0594667457</v>
      </c>
      <c r="L46" s="240">
        <f>Yhteenveto[[#This Row],[Valtionosuus omarahoitusosuuden jälkeen (välisumma)]]+Yhteenveto[[#This Row],[Lisäosat yhteensä]]+Yhteenveto[[#This Row],[Valtionosuuteen tehtävät vähennykset ja lisäykset, netto]]</f>
        <v>11745033.264278255</v>
      </c>
      <c r="M46" s="37">
        <v>7498183.1696864348</v>
      </c>
      <c r="N46" s="314">
        <f>SUM(Yhteenveto[[#This Row],[Valtionosuus ennen verotuloihin perustuvaa valtionosuuksien tasausta]]+Yhteenveto[[#This Row],[Verotuloihin perustuva valtionosuuksien tasaus]])</f>
        <v>19243216.433964692</v>
      </c>
      <c r="O46" s="250">
        <v>3732695.264173294</v>
      </c>
      <c r="P46" s="387">
        <f>SUM(Yhteenveto[[#This Row],[Kunnan  peruspalvelujen valtionosuus ]:[Veroperustemuutoksista johtuvien veromenetysten korvaus]])</f>
        <v>22975911.698137987</v>
      </c>
      <c r="Q46" s="37">
        <v>118094.31960000005</v>
      </c>
      <c r="R46" s="354">
        <f>+Yhteenveto[[#This Row],[Kunnan  peruspalvelujen valtionosuus ]]+Yhteenveto[[#This Row],[Veroperustemuutoksista johtuvien veromenetysten korvaus]]+Yhteenveto[[#This Row],[Kotikuntakorvaus, netto, vuoden 2023 tieto]]</f>
        <v>23094006.017737988</v>
      </c>
      <c r="S46" s="11"/>
      <c r="T46"/>
    </row>
    <row r="47" spans="1:20" ht="15">
      <c r="A47" s="35">
        <v>142</v>
      </c>
      <c r="B47" s="39" t="s">
        <v>53</v>
      </c>
      <c r="C47" s="15">
        <v>6504</v>
      </c>
      <c r="D47" s="15">
        <v>8803029.3499999996</v>
      </c>
      <c r="E47" s="15">
        <v>1308969.6327926631</v>
      </c>
      <c r="F47" s="240">
        <f>Yhteenveto[[#This Row],[Ikärakenne, laskennallinen kustannus]]+Yhteenveto[[#This Row],[Muut laskennalliset kustannukset ]]</f>
        <v>10111998.982792662</v>
      </c>
      <c r="G47" s="335">
        <v>1395.32</v>
      </c>
      <c r="H47" s="17">
        <v>9075161.2799999993</v>
      </c>
      <c r="I47" s="352">
        <f>Yhteenveto[[#This Row],[Laskennalliset kustannukset yhteensä]]-Yhteenveto[[#This Row],[Omarahoitusosuus, €]]</f>
        <v>1036837.7027926631</v>
      </c>
      <c r="J47" s="36">
        <v>163775.53879583828</v>
      </c>
      <c r="K47" s="37">
        <v>-361790.69330731535</v>
      </c>
      <c r="L47" s="240">
        <f>Yhteenveto[[#This Row],[Valtionosuus omarahoitusosuuden jälkeen (välisumma)]]+Yhteenveto[[#This Row],[Lisäosat yhteensä]]+Yhteenveto[[#This Row],[Valtionosuuteen tehtävät vähennykset ja lisäykset, netto]]</f>
        <v>838822.54828118614</v>
      </c>
      <c r="M47" s="37">
        <v>2614239.2614800944</v>
      </c>
      <c r="N47" s="314">
        <f>SUM(Yhteenveto[[#This Row],[Valtionosuus ennen verotuloihin perustuvaa valtionosuuksien tasausta]]+Yhteenveto[[#This Row],[Verotuloihin perustuva valtionosuuksien tasaus]])</f>
        <v>3453061.8097612807</v>
      </c>
      <c r="O47" s="250">
        <v>1194074.8661601422</v>
      </c>
      <c r="P47" s="387">
        <f>SUM(Yhteenveto[[#This Row],[Kunnan  peruspalvelujen valtionosuus ]:[Veroperustemuutoksista johtuvien veromenetysten korvaus]])</f>
        <v>4647136.6759214234</v>
      </c>
      <c r="Q47" s="37">
        <v>411991.51799999998</v>
      </c>
      <c r="R47" s="354">
        <f>+Yhteenveto[[#This Row],[Kunnan  peruspalvelujen valtionosuus ]]+Yhteenveto[[#This Row],[Veroperustemuutoksista johtuvien veromenetysten korvaus]]+Yhteenveto[[#This Row],[Kotikuntakorvaus, netto, vuoden 2023 tieto]]</f>
        <v>5059128.1939214235</v>
      </c>
      <c r="S47" s="11"/>
      <c r="T47"/>
    </row>
    <row r="48" spans="1:20" ht="15">
      <c r="A48" s="35">
        <v>143</v>
      </c>
      <c r="B48" s="13" t="s">
        <v>54</v>
      </c>
      <c r="C48" s="15">
        <v>6804</v>
      </c>
      <c r="D48" s="15">
        <v>8887332.8100000005</v>
      </c>
      <c r="E48" s="15">
        <v>1525810.7538430085</v>
      </c>
      <c r="F48" s="240">
        <f>Yhteenveto[[#This Row],[Ikärakenne, laskennallinen kustannus]]+Yhteenveto[[#This Row],[Muut laskennalliset kustannukset ]]</f>
        <v>10413143.563843008</v>
      </c>
      <c r="G48" s="335">
        <v>1395.32</v>
      </c>
      <c r="H48" s="17">
        <v>9493757.2799999993</v>
      </c>
      <c r="I48" s="352">
        <f>Yhteenveto[[#This Row],[Laskennalliset kustannukset yhteensä]]-Yhteenveto[[#This Row],[Omarahoitusosuus, €]]</f>
        <v>919386.2838430088</v>
      </c>
      <c r="J48" s="36">
        <v>237531.93052780785</v>
      </c>
      <c r="K48" s="37">
        <v>-1413327.6199045691</v>
      </c>
      <c r="L48" s="240">
        <f>Yhteenveto[[#This Row],[Valtionosuus omarahoitusosuuden jälkeen (välisumma)]]+Yhteenveto[[#This Row],[Lisäosat yhteensä]]+Yhteenveto[[#This Row],[Valtionosuuteen tehtävät vähennykset ja lisäykset, netto]]</f>
        <v>-256409.4055337524</v>
      </c>
      <c r="M48" s="37">
        <v>2953657.1223834511</v>
      </c>
      <c r="N48" s="314">
        <f>SUM(Yhteenveto[[#This Row],[Valtionosuus ennen verotuloihin perustuvaa valtionosuuksien tasausta]]+Yhteenveto[[#This Row],[Verotuloihin perustuva valtionosuuksien tasaus]])</f>
        <v>2697247.7168496987</v>
      </c>
      <c r="O48" s="250">
        <v>1384646.5138950986</v>
      </c>
      <c r="P48" s="387">
        <f>SUM(Yhteenveto[[#This Row],[Kunnan  peruspalvelujen valtionosuus ]:[Veroperustemuutoksista johtuvien veromenetysten korvaus]])</f>
        <v>4081894.2307447973</v>
      </c>
      <c r="Q48" s="37">
        <v>324387.54540000012</v>
      </c>
      <c r="R48" s="354">
        <f>+Yhteenveto[[#This Row],[Kunnan  peruspalvelujen valtionosuus ]]+Yhteenveto[[#This Row],[Veroperustemuutoksista johtuvien veromenetysten korvaus]]+Yhteenveto[[#This Row],[Kotikuntakorvaus, netto, vuoden 2023 tieto]]</f>
        <v>4406281.776144797</v>
      </c>
      <c r="S48" s="11"/>
      <c r="T48"/>
    </row>
    <row r="49" spans="1:20" ht="15">
      <c r="A49" s="35">
        <v>145</v>
      </c>
      <c r="B49" s="13" t="s">
        <v>55</v>
      </c>
      <c r="C49" s="15">
        <v>12369</v>
      </c>
      <c r="D49" s="15">
        <v>22896108.870000001</v>
      </c>
      <c r="E49" s="15">
        <v>1477384.9513779616</v>
      </c>
      <c r="F49" s="240">
        <f>Yhteenveto[[#This Row],[Ikärakenne, laskennallinen kustannus]]+Yhteenveto[[#This Row],[Muut laskennalliset kustannukset ]]</f>
        <v>24373493.821377963</v>
      </c>
      <c r="G49" s="335">
        <v>1395.32</v>
      </c>
      <c r="H49" s="17">
        <v>17258713.079999998</v>
      </c>
      <c r="I49" s="352">
        <f>Yhteenveto[[#This Row],[Laskennalliset kustannukset yhteensä]]-Yhteenveto[[#This Row],[Omarahoitusosuus, €]]</f>
        <v>7114780.7413779646</v>
      </c>
      <c r="J49" s="36">
        <v>337929.55384438025</v>
      </c>
      <c r="K49" s="37">
        <v>-86676.94985418627</v>
      </c>
      <c r="L49" s="240">
        <f>Yhteenveto[[#This Row],[Valtionosuus omarahoitusosuuden jälkeen (välisumma)]]+Yhteenveto[[#This Row],[Lisäosat yhteensä]]+Yhteenveto[[#This Row],[Valtionosuuteen tehtävät vähennykset ja lisäykset, netto]]</f>
        <v>7366033.3453681581</v>
      </c>
      <c r="M49" s="37">
        <v>5579340.8357067229</v>
      </c>
      <c r="N49" s="314">
        <f>SUM(Yhteenveto[[#This Row],[Valtionosuus ennen verotuloihin perustuvaa valtionosuuksien tasausta]]+Yhteenveto[[#This Row],[Verotuloihin perustuva valtionosuuksien tasaus]])</f>
        <v>12945374.18107488</v>
      </c>
      <c r="O49" s="250">
        <v>2220168.9373466047</v>
      </c>
      <c r="P49" s="387">
        <f>SUM(Yhteenveto[[#This Row],[Kunnan  peruspalvelujen valtionosuus ]:[Veroperustemuutoksista johtuvien veromenetysten korvaus]])</f>
        <v>15165543.118421484</v>
      </c>
      <c r="Q49" s="37">
        <v>92571.668160000001</v>
      </c>
      <c r="R49" s="354">
        <f>+Yhteenveto[[#This Row],[Kunnan  peruspalvelujen valtionosuus ]]+Yhteenveto[[#This Row],[Veroperustemuutoksista johtuvien veromenetysten korvaus]]+Yhteenveto[[#This Row],[Kotikuntakorvaus, netto, vuoden 2023 tieto]]</f>
        <v>15258114.786581485</v>
      </c>
      <c r="S49" s="11"/>
      <c r="T49"/>
    </row>
    <row r="50" spans="1:20" ht="15">
      <c r="A50" s="35">
        <v>146</v>
      </c>
      <c r="B50" s="13" t="s">
        <v>56</v>
      </c>
      <c r="C50" s="15">
        <v>4492</v>
      </c>
      <c r="D50" s="15">
        <v>3939753.27</v>
      </c>
      <c r="E50" s="15">
        <v>3010089.4551293892</v>
      </c>
      <c r="F50" s="240">
        <f>Yhteenveto[[#This Row],[Ikärakenne, laskennallinen kustannus]]+Yhteenveto[[#This Row],[Muut laskennalliset kustannukset ]]</f>
        <v>6949842.7251293892</v>
      </c>
      <c r="G50" s="335">
        <v>1395.32</v>
      </c>
      <c r="H50" s="17">
        <v>6267777.4399999995</v>
      </c>
      <c r="I50" s="352">
        <f>Yhteenveto[[#This Row],[Laskennalliset kustannukset yhteensä]]-Yhteenveto[[#This Row],[Omarahoitusosuus, €]]</f>
        <v>682065.28512938973</v>
      </c>
      <c r="J50" s="36">
        <v>1461518.652496095</v>
      </c>
      <c r="K50" s="37">
        <v>-466678.76898380928</v>
      </c>
      <c r="L50" s="240">
        <f>Yhteenveto[[#This Row],[Valtionosuus omarahoitusosuuden jälkeen (välisumma)]]+Yhteenveto[[#This Row],[Lisäosat yhteensä]]+Yhteenveto[[#This Row],[Valtionosuuteen tehtävät vähennykset ja lisäykset, netto]]</f>
        <v>1676905.1686416753</v>
      </c>
      <c r="M50" s="37">
        <v>1279389.8726970663</v>
      </c>
      <c r="N50" s="314">
        <f>SUM(Yhteenveto[[#This Row],[Valtionosuus ennen verotuloihin perustuvaa valtionosuuksien tasausta]]+Yhteenveto[[#This Row],[Verotuloihin perustuva valtionosuuksien tasaus]])</f>
        <v>2956295.0413387418</v>
      </c>
      <c r="O50" s="250">
        <v>1040986.0027932231</v>
      </c>
      <c r="P50" s="387">
        <f>SUM(Yhteenveto[[#This Row],[Kunnan  peruspalvelujen valtionosuus ]:[Veroperustemuutoksista johtuvien veromenetysten korvaus]])</f>
        <v>3997281.0441319649</v>
      </c>
      <c r="Q50" s="37">
        <v>-28259.346000000005</v>
      </c>
      <c r="R50" s="354">
        <f>+Yhteenveto[[#This Row],[Kunnan  peruspalvelujen valtionosuus ]]+Yhteenveto[[#This Row],[Veroperustemuutoksista johtuvien veromenetysten korvaus]]+Yhteenveto[[#This Row],[Kotikuntakorvaus, netto, vuoden 2023 tieto]]</f>
        <v>3969021.698131965</v>
      </c>
      <c r="S50" s="11"/>
      <c r="T50"/>
    </row>
    <row r="51" spans="1:20" ht="15">
      <c r="A51" s="35">
        <v>148</v>
      </c>
      <c r="B51" s="13" t="s">
        <v>57</v>
      </c>
      <c r="C51" s="15">
        <v>7047</v>
      </c>
      <c r="D51" s="15">
        <v>8412667</v>
      </c>
      <c r="E51" s="15">
        <v>7198481.8953490648</v>
      </c>
      <c r="F51" s="240">
        <f>Yhteenveto[[#This Row],[Ikärakenne, laskennallinen kustannus]]+Yhteenveto[[#This Row],[Muut laskennalliset kustannukset ]]</f>
        <v>15611148.895349065</v>
      </c>
      <c r="G51" s="335">
        <v>1395.32</v>
      </c>
      <c r="H51" s="17">
        <v>9832820.0399999991</v>
      </c>
      <c r="I51" s="352">
        <f>Yhteenveto[[#This Row],[Laskennalliset kustannukset yhteensä]]-Yhteenveto[[#This Row],[Omarahoitusosuus, €]]</f>
        <v>5778328.8553490657</v>
      </c>
      <c r="J51" s="36">
        <v>2873139.7587107145</v>
      </c>
      <c r="K51" s="37">
        <v>1212661.5786881926</v>
      </c>
      <c r="L51" s="240">
        <f>Yhteenveto[[#This Row],[Valtionosuus omarahoitusosuuden jälkeen (välisumma)]]+Yhteenveto[[#This Row],[Lisäosat yhteensä]]+Yhteenveto[[#This Row],[Valtionosuuteen tehtävät vähennykset ja lisäykset, netto]]</f>
        <v>9864130.1927479729</v>
      </c>
      <c r="M51" s="37">
        <v>360555.63834065944</v>
      </c>
      <c r="N51" s="314">
        <f>SUM(Yhteenveto[[#This Row],[Valtionosuus ennen verotuloihin perustuvaa valtionosuuksien tasausta]]+Yhteenveto[[#This Row],[Verotuloihin perustuva valtionosuuksien tasaus]])</f>
        <v>10224685.831088632</v>
      </c>
      <c r="O51" s="250">
        <v>1177785.6637751791</v>
      </c>
      <c r="P51" s="387">
        <f>SUM(Yhteenveto[[#This Row],[Kunnan  peruspalvelujen valtionosuus ]:[Veroperustemuutoksista johtuvien veromenetysten korvaus]])</f>
        <v>11402471.494863812</v>
      </c>
      <c r="Q51" s="37">
        <v>-25284.678000000014</v>
      </c>
      <c r="R51" s="354">
        <f>+Yhteenveto[[#This Row],[Kunnan  peruspalvelujen valtionosuus ]]+Yhteenveto[[#This Row],[Veroperustemuutoksista johtuvien veromenetysten korvaus]]+Yhteenveto[[#This Row],[Kotikuntakorvaus, netto, vuoden 2023 tieto]]</f>
        <v>11377186.816863813</v>
      </c>
      <c r="S51" s="11"/>
      <c r="T51"/>
    </row>
    <row r="52" spans="1:20" ht="15">
      <c r="A52" s="35">
        <v>149</v>
      </c>
      <c r="B52" s="13" t="s">
        <v>58</v>
      </c>
      <c r="C52" s="15">
        <v>5384</v>
      </c>
      <c r="D52" s="15">
        <v>7767098.6299999999</v>
      </c>
      <c r="E52" s="15">
        <v>2078080.4862876609</v>
      </c>
      <c r="F52" s="240">
        <f>Yhteenveto[[#This Row],[Ikärakenne, laskennallinen kustannus]]+Yhteenveto[[#This Row],[Muut laskennalliset kustannukset ]]</f>
        <v>9845179.1162876599</v>
      </c>
      <c r="G52" s="335">
        <v>1395.32</v>
      </c>
      <c r="H52" s="17">
        <v>7512402.8799999999</v>
      </c>
      <c r="I52" s="352">
        <f>Yhteenveto[[#This Row],[Laskennalliset kustannukset yhteensä]]-Yhteenveto[[#This Row],[Omarahoitusosuus, €]]</f>
        <v>2332776.23628766</v>
      </c>
      <c r="J52" s="36">
        <v>128632.11246833621</v>
      </c>
      <c r="K52" s="37">
        <v>229552.32178979693</v>
      </c>
      <c r="L52" s="240">
        <f>Yhteenveto[[#This Row],[Valtionosuus omarahoitusosuuden jälkeen (välisumma)]]+Yhteenveto[[#This Row],[Lisäosat yhteensä]]+Yhteenveto[[#This Row],[Valtionosuuteen tehtävät vähennykset ja lisäykset, netto]]</f>
        <v>2690960.6705457931</v>
      </c>
      <c r="M52" s="37">
        <v>-54418.332272858439</v>
      </c>
      <c r="N52" s="314">
        <f>SUM(Yhteenveto[[#This Row],[Valtionosuus ennen verotuloihin perustuvaa valtionosuuksien tasausta]]+Yhteenveto[[#This Row],[Verotuloihin perustuva valtionosuuksien tasaus]])</f>
        <v>2636542.3382729348</v>
      </c>
      <c r="O52" s="250">
        <v>884362.46605815401</v>
      </c>
      <c r="P52" s="387">
        <f>SUM(Yhteenveto[[#This Row],[Kunnan  peruspalvelujen valtionosuus ]:[Veroperustemuutoksista johtuvien veromenetysten korvaus]])</f>
        <v>3520904.8043310889</v>
      </c>
      <c r="Q52" s="37">
        <v>-2537472.1200359999</v>
      </c>
      <c r="R52" s="354">
        <f>+Yhteenveto[[#This Row],[Kunnan  peruspalvelujen valtionosuus ]]+Yhteenveto[[#This Row],[Veroperustemuutoksista johtuvien veromenetysten korvaus]]+Yhteenveto[[#This Row],[Kotikuntakorvaus, netto, vuoden 2023 tieto]]</f>
        <v>983432.68429508898</v>
      </c>
      <c r="S52" s="11"/>
      <c r="T52"/>
    </row>
    <row r="53" spans="1:20" ht="15">
      <c r="A53" s="35">
        <v>151</v>
      </c>
      <c r="B53" s="13" t="s">
        <v>59</v>
      </c>
      <c r="C53" s="15">
        <v>1852</v>
      </c>
      <c r="D53" s="15">
        <v>1982819.76</v>
      </c>
      <c r="E53" s="15">
        <v>762700.05768717302</v>
      </c>
      <c r="F53" s="240">
        <f>Yhteenveto[[#This Row],[Ikärakenne, laskennallinen kustannus]]+Yhteenveto[[#This Row],[Muut laskennalliset kustannukset ]]</f>
        <v>2745519.8176871729</v>
      </c>
      <c r="G53" s="335">
        <v>1395.32</v>
      </c>
      <c r="H53" s="17">
        <v>2584132.6399999997</v>
      </c>
      <c r="I53" s="352">
        <f>Yhteenveto[[#This Row],[Laskennalliset kustannukset yhteensä]]-Yhteenveto[[#This Row],[Omarahoitusosuus, €]]</f>
        <v>161387.17768717324</v>
      </c>
      <c r="J53" s="36">
        <v>242097.31540612376</v>
      </c>
      <c r="K53" s="37">
        <v>-843316.24868968548</v>
      </c>
      <c r="L53" s="240">
        <f>Yhteenveto[[#This Row],[Valtionosuus omarahoitusosuuden jälkeen (välisumma)]]+Yhteenveto[[#This Row],[Lisäosat yhteensä]]+Yhteenveto[[#This Row],[Valtionosuuteen tehtävät vähennykset ja lisäykset, netto]]</f>
        <v>-439831.75559638848</v>
      </c>
      <c r="M53" s="37">
        <v>803504.86587123794</v>
      </c>
      <c r="N53" s="314">
        <f>SUM(Yhteenveto[[#This Row],[Valtionosuus ennen verotuloihin perustuvaa valtionosuuksien tasausta]]+Yhteenveto[[#This Row],[Verotuloihin perustuva valtionosuuksien tasaus]])</f>
        <v>363673.11027484946</v>
      </c>
      <c r="O53" s="250">
        <v>506660.02351563046</v>
      </c>
      <c r="P53" s="387">
        <f>SUM(Yhteenveto[[#This Row],[Kunnan  peruspalvelujen valtionosuus ]:[Veroperustemuutoksista johtuvien veromenetysten korvaus]])</f>
        <v>870333.13379047997</v>
      </c>
      <c r="Q53" s="37">
        <v>-28259.346000000001</v>
      </c>
      <c r="R53" s="354">
        <f>+Yhteenveto[[#This Row],[Kunnan  peruspalvelujen valtionosuus ]]+Yhteenveto[[#This Row],[Veroperustemuutoksista johtuvien veromenetysten korvaus]]+Yhteenveto[[#This Row],[Kotikuntakorvaus, netto, vuoden 2023 tieto]]</f>
        <v>842073.78779047995</v>
      </c>
      <c r="S53" s="11"/>
      <c r="T53"/>
    </row>
    <row r="54" spans="1:20" ht="15">
      <c r="A54" s="35">
        <v>152</v>
      </c>
      <c r="B54" s="13" t="s">
        <v>60</v>
      </c>
      <c r="C54" s="15">
        <v>4406</v>
      </c>
      <c r="D54" s="15">
        <v>6795114.2399999993</v>
      </c>
      <c r="E54" s="15">
        <v>649617.49477296171</v>
      </c>
      <c r="F54" s="240">
        <f>Yhteenveto[[#This Row],[Ikärakenne, laskennallinen kustannus]]+Yhteenveto[[#This Row],[Muut laskennalliset kustannukset ]]</f>
        <v>7444731.7347729607</v>
      </c>
      <c r="G54" s="335">
        <v>1395.32</v>
      </c>
      <c r="H54" s="17">
        <v>6147779.9199999999</v>
      </c>
      <c r="I54" s="352">
        <f>Yhteenveto[[#This Row],[Laskennalliset kustannukset yhteensä]]-Yhteenveto[[#This Row],[Omarahoitusosuus, €]]</f>
        <v>1296951.8147729607</v>
      </c>
      <c r="J54" s="36">
        <v>109616.54624760401</v>
      </c>
      <c r="K54" s="37">
        <v>-489234.20098165213</v>
      </c>
      <c r="L54" s="240">
        <f>Yhteenveto[[#This Row],[Valtionosuus omarahoitusosuuden jälkeen (välisumma)]]+Yhteenveto[[#This Row],[Lisäosat yhteensä]]+Yhteenveto[[#This Row],[Valtionosuuteen tehtävät vähennykset ja lisäykset, netto]]</f>
        <v>917334.16003891267</v>
      </c>
      <c r="M54" s="37">
        <v>2272904.1893060179</v>
      </c>
      <c r="N54" s="314">
        <f>SUM(Yhteenveto[[#This Row],[Valtionosuus ennen verotuloihin perustuvaa valtionosuuksien tasausta]]+Yhteenveto[[#This Row],[Verotuloihin perustuva valtionosuuksien tasaus]])</f>
        <v>3190238.3493449306</v>
      </c>
      <c r="O54" s="250">
        <v>941481.0925744744</v>
      </c>
      <c r="P54" s="387">
        <f>SUM(Yhteenveto[[#This Row],[Kunnan  peruspalvelujen valtionosuus ]:[Veroperustemuutoksista johtuvien veromenetysten korvaus]])</f>
        <v>4131719.441919405</v>
      </c>
      <c r="Q54" s="37">
        <v>208821.6936</v>
      </c>
      <c r="R54" s="354">
        <f>+Yhteenveto[[#This Row],[Kunnan  peruspalvelujen valtionosuus ]]+Yhteenveto[[#This Row],[Veroperustemuutoksista johtuvien veromenetysten korvaus]]+Yhteenveto[[#This Row],[Kotikuntakorvaus, netto, vuoden 2023 tieto]]</f>
        <v>4340541.1355194049</v>
      </c>
      <c r="S54" s="11"/>
      <c r="T54"/>
    </row>
    <row r="55" spans="1:20" ht="15">
      <c r="A55" s="35">
        <v>153</v>
      </c>
      <c r="B55" s="13" t="s">
        <v>61</v>
      </c>
      <c r="C55" s="15">
        <v>25208</v>
      </c>
      <c r="D55" s="15">
        <v>29221175.439999998</v>
      </c>
      <c r="E55" s="15">
        <v>6487955.8922957843</v>
      </c>
      <c r="F55" s="240">
        <f>Yhteenveto[[#This Row],[Ikärakenne, laskennallinen kustannus]]+Yhteenveto[[#This Row],[Muut laskennalliset kustannukset ]]</f>
        <v>35709131.332295783</v>
      </c>
      <c r="G55" s="335">
        <v>1395.32</v>
      </c>
      <c r="H55" s="17">
        <v>35173226.559999995</v>
      </c>
      <c r="I55" s="352">
        <f>Yhteenveto[[#This Row],[Laskennalliset kustannukset yhteensä]]-Yhteenveto[[#This Row],[Omarahoitusosuus, €]]</f>
        <v>535904.77229578793</v>
      </c>
      <c r="J55" s="36">
        <v>818693.7233593429</v>
      </c>
      <c r="K55" s="37">
        <v>5287297.5202966835</v>
      </c>
      <c r="L55" s="240">
        <f>Yhteenveto[[#This Row],[Valtionosuus omarahoitusosuuden jälkeen (välisumma)]]+Yhteenveto[[#This Row],[Lisäosat yhteensä]]+Yhteenveto[[#This Row],[Valtionosuuteen tehtävät vähennykset ja lisäykset, netto]]</f>
        <v>6641896.0159518141</v>
      </c>
      <c r="M55" s="37">
        <v>7896679.7070579603</v>
      </c>
      <c r="N55" s="314">
        <f>SUM(Yhteenveto[[#This Row],[Valtionosuus ennen verotuloihin perustuvaa valtionosuuksien tasausta]]+Yhteenveto[[#This Row],[Verotuloihin perustuva valtionosuuksien tasaus]])</f>
        <v>14538575.723009774</v>
      </c>
      <c r="O55" s="250">
        <v>3947486.5123104816</v>
      </c>
      <c r="P55" s="387">
        <f>SUM(Yhteenveto[[#This Row],[Kunnan  peruspalvelujen valtionosuus ]:[Veroperustemuutoksista johtuvien veromenetysten korvaus]])</f>
        <v>18486062.235320255</v>
      </c>
      <c r="Q55" s="37">
        <v>-1092253.4695799998</v>
      </c>
      <c r="R55" s="354">
        <f>+Yhteenveto[[#This Row],[Kunnan  peruspalvelujen valtionosuus ]]+Yhteenveto[[#This Row],[Veroperustemuutoksista johtuvien veromenetysten korvaus]]+Yhteenveto[[#This Row],[Kotikuntakorvaus, netto, vuoden 2023 tieto]]</f>
        <v>17393808.765740257</v>
      </c>
      <c r="S55" s="11"/>
      <c r="T55"/>
    </row>
    <row r="56" spans="1:20" ht="15">
      <c r="A56" s="35">
        <v>165</v>
      </c>
      <c r="B56" s="13" t="s">
        <v>62</v>
      </c>
      <c r="C56" s="15">
        <v>16280</v>
      </c>
      <c r="D56" s="15">
        <v>25693916.57</v>
      </c>
      <c r="E56" s="15">
        <v>2741832.0118026407</v>
      </c>
      <c r="F56" s="240">
        <f>Yhteenveto[[#This Row],[Ikärakenne, laskennallinen kustannus]]+Yhteenveto[[#This Row],[Muut laskennalliset kustannukset ]]</f>
        <v>28435748.58180264</v>
      </c>
      <c r="G56" s="335">
        <v>1395.32</v>
      </c>
      <c r="H56" s="17">
        <v>22715809.599999998</v>
      </c>
      <c r="I56" s="352">
        <f>Yhteenveto[[#This Row],[Laskennalliset kustannukset yhteensä]]-Yhteenveto[[#This Row],[Omarahoitusosuus, €]]</f>
        <v>5719938.9818026423</v>
      </c>
      <c r="J56" s="36">
        <v>420916.09372037428</v>
      </c>
      <c r="K56" s="37">
        <v>-1078738.2489216304</v>
      </c>
      <c r="L56" s="240">
        <f>Yhteenveto[[#This Row],[Valtionosuus omarahoitusosuuden jälkeen (välisumma)]]+Yhteenveto[[#This Row],[Lisäosat yhteensä]]+Yhteenveto[[#This Row],[Valtionosuuteen tehtävät vähennykset ja lisäykset, netto]]</f>
        <v>5062116.8266013861</v>
      </c>
      <c r="M56" s="37">
        <v>4959404.25683528</v>
      </c>
      <c r="N56" s="314">
        <f>SUM(Yhteenveto[[#This Row],[Valtionosuus ennen verotuloihin perustuvaa valtionosuuksien tasausta]]+Yhteenveto[[#This Row],[Verotuloihin perustuva valtionosuuksien tasaus]])</f>
        <v>10021521.083436666</v>
      </c>
      <c r="O56" s="250">
        <v>2568634.0852014921</v>
      </c>
      <c r="P56" s="387">
        <f>SUM(Yhteenveto[[#This Row],[Kunnan  peruspalvelujen valtionosuus ]:[Veroperustemuutoksista johtuvien veromenetysten korvaus]])</f>
        <v>12590155.168638159</v>
      </c>
      <c r="Q56" s="37">
        <v>396731.47116000002</v>
      </c>
      <c r="R56" s="354">
        <f>+Yhteenveto[[#This Row],[Kunnan  peruspalvelujen valtionosuus ]]+Yhteenveto[[#This Row],[Veroperustemuutoksista johtuvien veromenetysten korvaus]]+Yhteenveto[[#This Row],[Kotikuntakorvaus, netto, vuoden 2023 tieto]]</f>
        <v>12986886.639798159</v>
      </c>
      <c r="S56" s="11"/>
      <c r="T56"/>
    </row>
    <row r="57" spans="1:20" ht="15">
      <c r="A57" s="35">
        <v>167</v>
      </c>
      <c r="B57" s="13" t="s">
        <v>63</v>
      </c>
      <c r="C57" s="15">
        <v>77513</v>
      </c>
      <c r="D57" s="15">
        <v>98621220.909999996</v>
      </c>
      <c r="E57" s="15">
        <v>19452837.443787917</v>
      </c>
      <c r="F57" s="240">
        <f>Yhteenveto[[#This Row],[Ikärakenne, laskennallinen kustannus]]+Yhteenveto[[#This Row],[Muut laskennalliset kustannukset ]]</f>
        <v>118074058.35378791</v>
      </c>
      <c r="G57" s="335">
        <v>1395.32</v>
      </c>
      <c r="H57" s="17">
        <v>108155439.16</v>
      </c>
      <c r="I57" s="352">
        <f>Yhteenveto[[#This Row],[Laskennalliset kustannukset yhteensä]]-Yhteenveto[[#This Row],[Omarahoitusosuus, €]]</f>
        <v>9918619.1937879175</v>
      </c>
      <c r="J57" s="36">
        <v>2912027.7287705177</v>
      </c>
      <c r="K57" s="37">
        <v>-6288787.1003210191</v>
      </c>
      <c r="L57" s="240">
        <f>Yhteenveto[[#This Row],[Valtionosuus omarahoitusosuuden jälkeen (välisumma)]]+Yhteenveto[[#This Row],[Lisäosat yhteensä]]+Yhteenveto[[#This Row],[Valtionosuuteen tehtävät vähennykset ja lisäykset, netto]]</f>
        <v>6541859.8222374152</v>
      </c>
      <c r="M57" s="37">
        <v>22679676.329575527</v>
      </c>
      <c r="N57" s="314">
        <f>SUM(Yhteenveto[[#This Row],[Valtionosuus ennen verotuloihin perustuvaa valtionosuuksien tasausta]]+Yhteenveto[[#This Row],[Verotuloihin perustuva valtionosuuksien tasaus]])</f>
        <v>29221536.151812941</v>
      </c>
      <c r="O57" s="250">
        <v>12924551.811624421</v>
      </c>
      <c r="P57" s="387">
        <f>SUM(Yhteenveto[[#This Row],[Kunnan  peruspalvelujen valtionosuus ]:[Veroperustemuutoksista johtuvien veromenetysten korvaus]])</f>
        <v>42146087.963437364</v>
      </c>
      <c r="Q57" s="37">
        <v>-10487092.382622002</v>
      </c>
      <c r="R57" s="354">
        <f>+Yhteenveto[[#This Row],[Kunnan  peruspalvelujen valtionosuus ]]+Yhteenveto[[#This Row],[Veroperustemuutoksista johtuvien veromenetysten korvaus]]+Yhteenveto[[#This Row],[Kotikuntakorvaus, netto, vuoden 2023 tieto]]</f>
        <v>31658995.58081536</v>
      </c>
      <c r="S57" s="11"/>
      <c r="T57"/>
    </row>
    <row r="58" spans="1:20" ht="15">
      <c r="A58" s="35">
        <v>169</v>
      </c>
      <c r="B58" s="13" t="s">
        <v>64</v>
      </c>
      <c r="C58" s="15">
        <v>4990</v>
      </c>
      <c r="D58" s="15">
        <v>7071967.0800000001</v>
      </c>
      <c r="E58" s="15">
        <v>813381.55384815508</v>
      </c>
      <c r="F58" s="240">
        <f>Yhteenveto[[#This Row],[Ikärakenne, laskennallinen kustannus]]+Yhteenveto[[#This Row],[Muut laskennalliset kustannukset ]]</f>
        <v>7885348.6338481549</v>
      </c>
      <c r="G58" s="335">
        <v>1395.32</v>
      </c>
      <c r="H58" s="17">
        <v>6962646.7999999998</v>
      </c>
      <c r="I58" s="352">
        <f>Yhteenveto[[#This Row],[Laskennalliset kustannukset yhteensä]]-Yhteenveto[[#This Row],[Omarahoitusosuus, €]]</f>
        <v>922701.8338481551</v>
      </c>
      <c r="J58" s="36">
        <v>115696.01968068631</v>
      </c>
      <c r="K58" s="37">
        <v>-390120.55946266989</v>
      </c>
      <c r="L58" s="240">
        <f>Yhteenveto[[#This Row],[Valtionosuus omarahoitusosuuden jälkeen (välisumma)]]+Yhteenveto[[#This Row],[Lisäosat yhteensä]]+Yhteenveto[[#This Row],[Valtionosuuteen tehtävät vähennykset ja lisäykset, netto]]</f>
        <v>648277.29406617151</v>
      </c>
      <c r="M58" s="37">
        <v>2024088.8679829983</v>
      </c>
      <c r="N58" s="314">
        <f>SUM(Yhteenveto[[#This Row],[Valtionosuus ennen verotuloihin perustuvaa valtionosuuksien tasausta]]+Yhteenveto[[#This Row],[Verotuloihin perustuva valtionosuuksien tasaus]])</f>
        <v>2672366.1620491697</v>
      </c>
      <c r="O58" s="250">
        <v>913404.26116722857</v>
      </c>
      <c r="P58" s="387">
        <f>SUM(Yhteenveto[[#This Row],[Kunnan  peruspalvelujen valtionosuus ]:[Veroperustemuutoksista johtuvien veromenetysten korvaus]])</f>
        <v>3585770.4232163983</v>
      </c>
      <c r="Q58" s="37">
        <v>101778.26562000005</v>
      </c>
      <c r="R58" s="354">
        <f>+Yhteenveto[[#This Row],[Kunnan  peruspalvelujen valtionosuus ]]+Yhteenveto[[#This Row],[Veroperustemuutoksista johtuvien veromenetysten korvaus]]+Yhteenveto[[#This Row],[Kotikuntakorvaus, netto, vuoden 2023 tieto]]</f>
        <v>3687548.6888363985</v>
      </c>
      <c r="S58" s="11"/>
      <c r="T58"/>
    </row>
    <row r="59" spans="1:20" ht="15">
      <c r="A59" s="35">
        <v>171</v>
      </c>
      <c r="B59" s="13" t="s">
        <v>65</v>
      </c>
      <c r="C59" s="15">
        <v>4540</v>
      </c>
      <c r="D59" s="15">
        <v>5824931.6299999999</v>
      </c>
      <c r="E59" s="15">
        <v>1139877.147236201</v>
      </c>
      <c r="F59" s="240">
        <f>Yhteenveto[[#This Row],[Ikärakenne, laskennallinen kustannus]]+Yhteenveto[[#This Row],[Muut laskennalliset kustannukset ]]</f>
        <v>6964808.7772362009</v>
      </c>
      <c r="G59" s="335">
        <v>1395.32</v>
      </c>
      <c r="H59" s="17">
        <v>6334752.7999999998</v>
      </c>
      <c r="I59" s="352">
        <f>Yhteenveto[[#This Row],[Laskennalliset kustannukset yhteensä]]-Yhteenveto[[#This Row],[Omarahoitusosuus, €]]</f>
        <v>630055.97723620106</v>
      </c>
      <c r="J59" s="36">
        <v>163011.47281064195</v>
      </c>
      <c r="K59" s="37">
        <v>-938646.56666799611</v>
      </c>
      <c r="L59" s="240">
        <f>Yhteenveto[[#This Row],[Valtionosuus omarahoitusosuuden jälkeen (välisumma)]]+Yhteenveto[[#This Row],[Lisäosat yhteensä]]+Yhteenveto[[#This Row],[Valtionosuuteen tehtävät vähennykset ja lisäykset, netto]]</f>
        <v>-145579.11662115308</v>
      </c>
      <c r="M59" s="37">
        <v>1607375.3755930574</v>
      </c>
      <c r="N59" s="314">
        <f>SUM(Yhteenveto[[#This Row],[Valtionosuus ennen verotuloihin perustuvaa valtionosuuksien tasausta]]+Yhteenveto[[#This Row],[Verotuloihin perustuva valtionosuuksien tasaus]])</f>
        <v>1461796.2589719044</v>
      </c>
      <c r="O59" s="250">
        <v>949585.22428706149</v>
      </c>
      <c r="P59" s="387">
        <f>SUM(Yhteenveto[[#This Row],[Kunnan  peruspalvelujen valtionosuus ]:[Veroperustemuutoksista johtuvien veromenetysten korvaus]])</f>
        <v>2411381.4832589659</v>
      </c>
      <c r="Q59" s="37">
        <v>-22220.769960000005</v>
      </c>
      <c r="R59" s="354">
        <f>+Yhteenveto[[#This Row],[Kunnan  peruspalvelujen valtionosuus ]]+Yhteenveto[[#This Row],[Veroperustemuutoksista johtuvien veromenetysten korvaus]]+Yhteenveto[[#This Row],[Kotikuntakorvaus, netto, vuoden 2023 tieto]]</f>
        <v>2389160.7132989657</v>
      </c>
      <c r="S59" s="11"/>
      <c r="T59"/>
    </row>
    <row r="60" spans="1:20" ht="15">
      <c r="A60" s="35">
        <v>172</v>
      </c>
      <c r="B60" s="13" t="s">
        <v>66</v>
      </c>
      <c r="C60" s="15">
        <v>4171</v>
      </c>
      <c r="D60" s="15">
        <v>4407216.8699999992</v>
      </c>
      <c r="E60" s="15">
        <v>1396102.1497871114</v>
      </c>
      <c r="F60" s="240">
        <f>Yhteenveto[[#This Row],[Ikärakenne, laskennallinen kustannus]]+Yhteenveto[[#This Row],[Muut laskennalliset kustannukset ]]</f>
        <v>5803319.0197871104</v>
      </c>
      <c r="G60" s="335">
        <v>1395.32</v>
      </c>
      <c r="H60" s="17">
        <v>5819879.7199999997</v>
      </c>
      <c r="I60" s="352">
        <f>Yhteenveto[[#This Row],[Laskennalliset kustannukset yhteensä]]-Yhteenveto[[#This Row],[Omarahoitusosuus, €]]</f>
        <v>-16560.700212889351</v>
      </c>
      <c r="J60" s="36">
        <v>671865.55824013299</v>
      </c>
      <c r="K60" s="37">
        <v>-1715692.5569468967</v>
      </c>
      <c r="L60" s="240">
        <f>Yhteenveto[[#This Row],[Valtionosuus omarahoitusosuuden jälkeen (välisumma)]]+Yhteenveto[[#This Row],[Lisäosat yhteensä]]+Yhteenveto[[#This Row],[Valtionosuuteen tehtävät vähennykset ja lisäykset, netto]]</f>
        <v>-1060387.698919653</v>
      </c>
      <c r="M60" s="37">
        <v>1815079.0109314255</v>
      </c>
      <c r="N60" s="314">
        <f>SUM(Yhteenveto[[#This Row],[Valtionosuus ennen verotuloihin perustuvaa valtionosuuksien tasausta]]+Yhteenveto[[#This Row],[Verotuloihin perustuva valtionosuuksien tasaus]])</f>
        <v>754691.31201177253</v>
      </c>
      <c r="O60" s="250">
        <v>947566.11471025425</v>
      </c>
      <c r="P60" s="387">
        <f>SUM(Yhteenveto[[#This Row],[Kunnan  peruspalvelujen valtionosuus ]:[Veroperustemuutoksista johtuvien veromenetysten korvaus]])</f>
        <v>1702257.4267220269</v>
      </c>
      <c r="Q60" s="37">
        <v>-22116.65658000001</v>
      </c>
      <c r="R60" s="354">
        <f>+Yhteenveto[[#This Row],[Kunnan  peruspalvelujen valtionosuus ]]+Yhteenveto[[#This Row],[Veroperustemuutoksista johtuvien veromenetysten korvaus]]+Yhteenveto[[#This Row],[Kotikuntakorvaus, netto, vuoden 2023 tieto]]</f>
        <v>1680140.7701420269</v>
      </c>
      <c r="S60" s="11"/>
      <c r="T60"/>
    </row>
    <row r="61" spans="1:20" ht="15">
      <c r="A61" s="35">
        <v>176</v>
      </c>
      <c r="B61" s="13" t="s">
        <v>67</v>
      </c>
      <c r="C61" s="15">
        <v>4352</v>
      </c>
      <c r="D61" s="15">
        <v>4326569.25</v>
      </c>
      <c r="E61" s="15">
        <v>2009960.0528070563</v>
      </c>
      <c r="F61" s="240">
        <f>Yhteenveto[[#This Row],[Ikärakenne, laskennallinen kustannus]]+Yhteenveto[[#This Row],[Muut laskennalliset kustannukset ]]</f>
        <v>6336529.3028070563</v>
      </c>
      <c r="G61" s="335">
        <v>1395.32</v>
      </c>
      <c r="H61" s="17">
        <v>6072432.6399999997</v>
      </c>
      <c r="I61" s="352">
        <f>Yhteenveto[[#This Row],[Laskennalliset kustannukset yhteensä]]-Yhteenveto[[#This Row],[Omarahoitusosuus, €]]</f>
        <v>264096.66280705668</v>
      </c>
      <c r="J61" s="36">
        <v>1380176.8411200796</v>
      </c>
      <c r="K61" s="37">
        <v>-2493062.0289184279</v>
      </c>
      <c r="L61" s="240">
        <f>Yhteenveto[[#This Row],[Valtionosuus omarahoitusosuuden jälkeen (välisumma)]]+Yhteenveto[[#This Row],[Lisäosat yhteensä]]+Yhteenveto[[#This Row],[Valtionosuuteen tehtävät vähennykset ja lisäykset, netto]]</f>
        <v>-848788.52499129158</v>
      </c>
      <c r="M61" s="37">
        <v>2342278.3643490863</v>
      </c>
      <c r="N61" s="314">
        <f>SUM(Yhteenveto[[#This Row],[Valtionosuus ennen verotuloihin perustuvaa valtionosuuksien tasausta]]+Yhteenveto[[#This Row],[Verotuloihin perustuva valtionosuuksien tasaus]])</f>
        <v>1493489.8393577947</v>
      </c>
      <c r="O61" s="250">
        <v>1014237.4838584095</v>
      </c>
      <c r="P61" s="387">
        <f>SUM(Yhteenveto[[#This Row],[Kunnan  peruspalvelujen valtionosuus ]:[Veroperustemuutoksista johtuvien veromenetysten korvaus]])</f>
        <v>2507727.3232162041</v>
      </c>
      <c r="Q61" s="37">
        <v>-217225.13069999998</v>
      </c>
      <c r="R61" s="354">
        <f>+Yhteenveto[[#This Row],[Kunnan  peruspalvelujen valtionosuus ]]+Yhteenveto[[#This Row],[Veroperustemuutoksista johtuvien veromenetysten korvaus]]+Yhteenveto[[#This Row],[Kotikuntakorvaus, netto, vuoden 2023 tieto]]</f>
        <v>2290502.192516204</v>
      </c>
      <c r="S61" s="11"/>
      <c r="T61"/>
    </row>
    <row r="62" spans="1:20" ht="15">
      <c r="A62" s="35">
        <v>177</v>
      </c>
      <c r="B62" s="13" t="s">
        <v>68</v>
      </c>
      <c r="C62" s="15">
        <v>1768</v>
      </c>
      <c r="D62" s="15">
        <v>2421070.11</v>
      </c>
      <c r="E62" s="15">
        <v>382869.07997816708</v>
      </c>
      <c r="F62" s="240">
        <f>Yhteenveto[[#This Row],[Ikärakenne, laskennallinen kustannus]]+Yhteenveto[[#This Row],[Muut laskennalliset kustannukset ]]</f>
        <v>2803939.1899781669</v>
      </c>
      <c r="G62" s="335">
        <v>1395.32</v>
      </c>
      <c r="H62" s="17">
        <v>2466925.7599999998</v>
      </c>
      <c r="I62" s="352">
        <f>Yhteenveto[[#This Row],[Laskennalliset kustannukset yhteensä]]-Yhteenveto[[#This Row],[Omarahoitusosuus, €]]</f>
        <v>337013.42997816717</v>
      </c>
      <c r="J62" s="36">
        <v>126902.78843305376</v>
      </c>
      <c r="K62" s="37">
        <v>749266.26415677334</v>
      </c>
      <c r="L62" s="240">
        <f>Yhteenveto[[#This Row],[Valtionosuus omarahoitusosuuden jälkeen (välisumma)]]+Yhteenveto[[#This Row],[Lisäosat yhteensä]]+Yhteenveto[[#This Row],[Valtionosuuteen tehtävät vähennykset ja lisäykset, netto]]</f>
        <v>1213182.4825679944</v>
      </c>
      <c r="M62" s="37">
        <v>326589.22413852974</v>
      </c>
      <c r="N62" s="314">
        <f>SUM(Yhteenveto[[#This Row],[Valtionosuus ennen verotuloihin perustuvaa valtionosuuksien tasausta]]+Yhteenveto[[#This Row],[Verotuloihin perustuva valtionosuuksien tasaus]])</f>
        <v>1539771.7067065241</v>
      </c>
      <c r="O62" s="250">
        <v>374953.69627516542</v>
      </c>
      <c r="P62" s="387">
        <f>SUM(Yhteenveto[[#This Row],[Kunnan  peruspalvelujen valtionosuus ]:[Veroperustemuutoksista johtuvien veromenetysten korvaus]])</f>
        <v>1914725.4029816897</v>
      </c>
      <c r="Q62" s="37">
        <v>104128.25334000001</v>
      </c>
      <c r="R62" s="354">
        <f>+Yhteenveto[[#This Row],[Kunnan  peruspalvelujen valtionosuus ]]+Yhteenveto[[#This Row],[Veroperustemuutoksista johtuvien veromenetysten korvaus]]+Yhteenveto[[#This Row],[Kotikuntakorvaus, netto, vuoden 2023 tieto]]</f>
        <v>2018853.6563216897</v>
      </c>
      <c r="S62" s="11"/>
      <c r="T62"/>
    </row>
    <row r="63" spans="1:20" ht="15">
      <c r="A63" s="35">
        <v>178</v>
      </c>
      <c r="B63" s="13" t="s">
        <v>69</v>
      </c>
      <c r="C63" s="15">
        <v>5769</v>
      </c>
      <c r="D63" s="15">
        <v>6551884.2399999993</v>
      </c>
      <c r="E63" s="15">
        <v>1645209.3479757793</v>
      </c>
      <c r="F63" s="240">
        <f>Yhteenveto[[#This Row],[Ikärakenne, laskennallinen kustannus]]+Yhteenveto[[#This Row],[Muut laskennalliset kustannukset ]]</f>
        <v>8197093.5879757786</v>
      </c>
      <c r="G63" s="335">
        <v>1395.32</v>
      </c>
      <c r="H63" s="17">
        <v>8049601.0800000001</v>
      </c>
      <c r="I63" s="352">
        <f>Yhteenveto[[#This Row],[Laskennalliset kustannukset yhteensä]]-Yhteenveto[[#This Row],[Omarahoitusosuus, €]]</f>
        <v>147492.50797577854</v>
      </c>
      <c r="J63" s="36">
        <v>472270.62851956906</v>
      </c>
      <c r="K63" s="37">
        <v>-343826.08879538043</v>
      </c>
      <c r="L63" s="240">
        <f>Yhteenveto[[#This Row],[Valtionosuus omarahoitusosuuden jälkeen (välisumma)]]+Yhteenveto[[#This Row],[Lisäosat yhteensä]]+Yhteenveto[[#This Row],[Valtionosuuteen tehtävät vähennykset ja lisäykset, netto]]</f>
        <v>275937.04769996717</v>
      </c>
      <c r="M63" s="37">
        <v>2546016.620602136</v>
      </c>
      <c r="N63" s="314">
        <f>SUM(Yhteenveto[[#This Row],[Valtionosuus ennen verotuloihin perustuvaa valtionosuuksien tasausta]]+Yhteenveto[[#This Row],[Verotuloihin perustuva valtionosuuksien tasaus]])</f>
        <v>2821953.6683021029</v>
      </c>
      <c r="O63" s="250">
        <v>1360993.1919769822</v>
      </c>
      <c r="P63" s="387">
        <f>SUM(Yhteenveto[[#This Row],[Kunnan  peruspalvelujen valtionosuus ]:[Veroperustemuutoksista johtuvien veromenetysten korvaus]])</f>
        <v>4182946.8602790851</v>
      </c>
      <c r="Q63" s="37">
        <v>9637.9243200000055</v>
      </c>
      <c r="R63" s="354">
        <f>+Yhteenveto[[#This Row],[Kunnan  peruspalvelujen valtionosuus ]]+Yhteenveto[[#This Row],[Veroperustemuutoksista johtuvien veromenetysten korvaus]]+Yhteenveto[[#This Row],[Kotikuntakorvaus, netto, vuoden 2023 tieto]]</f>
        <v>4192584.7845990853</v>
      </c>
      <c r="S63" s="11"/>
      <c r="T63"/>
    </row>
    <row r="64" spans="1:20" ht="15">
      <c r="A64" s="35">
        <v>179</v>
      </c>
      <c r="B64" s="13" t="s">
        <v>70</v>
      </c>
      <c r="C64" s="15">
        <v>145887</v>
      </c>
      <c r="D64" s="15">
        <v>207589806.56999996</v>
      </c>
      <c r="E64" s="15">
        <v>32179379.439818382</v>
      </c>
      <c r="F64" s="240">
        <f>Yhteenveto[[#This Row],[Ikärakenne, laskennallinen kustannus]]+Yhteenveto[[#This Row],[Muut laskennalliset kustannukset ]]</f>
        <v>239769186.00981835</v>
      </c>
      <c r="G64" s="335">
        <v>1395.32</v>
      </c>
      <c r="H64" s="17">
        <v>203559048.84</v>
      </c>
      <c r="I64" s="352">
        <f>Yhteenveto[[#This Row],[Laskennalliset kustannukset yhteensä]]-Yhteenveto[[#This Row],[Omarahoitusosuus, €]]</f>
        <v>36210137.169818342</v>
      </c>
      <c r="J64" s="36">
        <v>6465405.5153296907</v>
      </c>
      <c r="K64" s="37">
        <v>-36661220.697950684</v>
      </c>
      <c r="L64" s="240">
        <f>Yhteenveto[[#This Row],[Valtionosuus omarahoitusosuuden jälkeen (välisumma)]]+Yhteenveto[[#This Row],[Lisäosat yhteensä]]+Yhteenveto[[#This Row],[Valtionosuuteen tehtävät vähennykset ja lisäykset, netto]]</f>
        <v>6014321.987197347</v>
      </c>
      <c r="M64" s="37">
        <v>34461235.107519396</v>
      </c>
      <c r="N64" s="314">
        <f>SUM(Yhteenveto[[#This Row],[Valtionosuus ennen verotuloihin perustuvaa valtionosuuksien tasausta]]+Yhteenveto[[#This Row],[Verotuloihin perustuva valtionosuuksien tasaus]])</f>
        <v>40475557.094716743</v>
      </c>
      <c r="O64" s="250">
        <v>21602335.938469287</v>
      </c>
      <c r="P64" s="387">
        <f>SUM(Yhteenveto[[#This Row],[Kunnan  peruspalvelujen valtionosuus ]:[Veroperustemuutoksista johtuvien veromenetysten korvaus]])</f>
        <v>62077893.033186033</v>
      </c>
      <c r="Q64" s="37">
        <v>-10864550.979810001</v>
      </c>
      <c r="R64" s="354">
        <f>+Yhteenveto[[#This Row],[Kunnan  peruspalvelujen valtionosuus ]]+Yhteenveto[[#This Row],[Veroperustemuutoksista johtuvien veromenetysten korvaus]]+Yhteenveto[[#This Row],[Kotikuntakorvaus, netto, vuoden 2023 tieto]]</f>
        <v>51213342.053376034</v>
      </c>
      <c r="S64" s="11"/>
      <c r="T64"/>
    </row>
    <row r="65" spans="1:20" ht="15">
      <c r="A65" s="35">
        <v>181</v>
      </c>
      <c r="B65" s="13" t="s">
        <v>71</v>
      </c>
      <c r="C65" s="15">
        <v>1683</v>
      </c>
      <c r="D65" s="15">
        <v>2289463.2200000002</v>
      </c>
      <c r="E65" s="15">
        <v>363762.25978175312</v>
      </c>
      <c r="F65" s="240">
        <f>Yhteenveto[[#This Row],[Ikärakenne, laskennallinen kustannus]]+Yhteenveto[[#This Row],[Muut laskennalliset kustannukset ]]</f>
        <v>2653225.4797817534</v>
      </c>
      <c r="G65" s="335">
        <v>1395.32</v>
      </c>
      <c r="H65" s="17">
        <v>2348323.56</v>
      </c>
      <c r="I65" s="352">
        <f>Yhteenveto[[#This Row],[Laskennalliset kustannukset yhteensä]]-Yhteenveto[[#This Row],[Omarahoitusosuus, €]]</f>
        <v>304901.91978175333</v>
      </c>
      <c r="J65" s="36">
        <v>78926.094128535929</v>
      </c>
      <c r="K65" s="37">
        <v>247787.14051642283</v>
      </c>
      <c r="L65" s="240">
        <f>Yhteenveto[[#This Row],[Valtionosuus omarahoitusosuuden jälkeen (välisumma)]]+Yhteenveto[[#This Row],[Lisäosat yhteensä]]+Yhteenveto[[#This Row],[Valtionosuuteen tehtävät vähennykset ja lisäykset, netto]]</f>
        <v>631615.15442671208</v>
      </c>
      <c r="M65" s="37">
        <v>993089.58979937446</v>
      </c>
      <c r="N65" s="314">
        <f>SUM(Yhteenveto[[#This Row],[Valtionosuus ennen verotuloihin perustuvaa valtionosuuksien tasausta]]+Yhteenveto[[#This Row],[Verotuloihin perustuva valtionosuuksien tasaus]])</f>
        <v>1624704.7442260864</v>
      </c>
      <c r="O65" s="250">
        <v>431511.22080071154</v>
      </c>
      <c r="P65" s="387">
        <f>SUM(Yhteenveto[[#This Row],[Kunnan  peruspalvelujen valtionosuus ]:[Veroperustemuutoksista johtuvien veromenetysten korvaus]])</f>
        <v>2056215.965026798</v>
      </c>
      <c r="Q65" s="37">
        <v>-4462.0019999999931</v>
      </c>
      <c r="R65" s="354">
        <f>+Yhteenveto[[#This Row],[Kunnan  peruspalvelujen valtionosuus ]]+Yhteenveto[[#This Row],[Veroperustemuutoksista johtuvien veromenetysten korvaus]]+Yhteenveto[[#This Row],[Kotikuntakorvaus, netto, vuoden 2023 tieto]]</f>
        <v>2051753.9630267979</v>
      </c>
      <c r="S65" s="11"/>
      <c r="T65"/>
    </row>
    <row r="66" spans="1:20" ht="15">
      <c r="A66" s="35">
        <v>182</v>
      </c>
      <c r="B66" s="13" t="s">
        <v>72</v>
      </c>
      <c r="C66" s="15">
        <v>19347</v>
      </c>
      <c r="D66" s="15">
        <v>23459928.950000003</v>
      </c>
      <c r="E66" s="15">
        <v>4313835.4301320305</v>
      </c>
      <c r="F66" s="240">
        <f>Yhteenveto[[#This Row],[Ikärakenne, laskennallinen kustannus]]+Yhteenveto[[#This Row],[Muut laskennalliset kustannukset ]]</f>
        <v>27773764.380132034</v>
      </c>
      <c r="G66" s="335">
        <v>1395.32</v>
      </c>
      <c r="H66" s="17">
        <v>26995256.039999999</v>
      </c>
      <c r="I66" s="352">
        <f>Yhteenveto[[#This Row],[Laskennalliset kustannukset yhteensä]]-Yhteenveto[[#This Row],[Omarahoitusosuus, €]]</f>
        <v>778508.34013203532</v>
      </c>
      <c r="J66" s="36">
        <v>923077.89163111802</v>
      </c>
      <c r="K66" s="37">
        <v>-3509587.0281000547</v>
      </c>
      <c r="L66" s="240">
        <f>Yhteenveto[[#This Row],[Valtionosuus omarahoitusosuuden jälkeen (välisumma)]]+Yhteenveto[[#This Row],[Lisäosat yhteensä]]+Yhteenveto[[#This Row],[Valtionosuuteen tehtävät vähennykset ja lisäykset, netto]]</f>
        <v>-1808000.7963369014</v>
      </c>
      <c r="M66" s="37">
        <v>2564178.812833807</v>
      </c>
      <c r="N66" s="314">
        <f>SUM(Yhteenveto[[#This Row],[Valtionosuus ennen verotuloihin perustuvaa valtionosuuksien tasausta]]+Yhteenveto[[#This Row],[Verotuloihin perustuva valtionosuuksien tasaus]])</f>
        <v>756178.01649690559</v>
      </c>
      <c r="O66" s="250">
        <v>3355390.2474167566</v>
      </c>
      <c r="P66" s="387">
        <f>SUM(Yhteenveto[[#This Row],[Kunnan  peruspalvelujen valtionosuus ]:[Veroperustemuutoksista johtuvien veromenetysten korvaus]])</f>
        <v>4111568.2639136622</v>
      </c>
      <c r="Q66" s="37">
        <v>-274933.68990000006</v>
      </c>
      <c r="R66" s="354">
        <f>+Yhteenveto[[#This Row],[Kunnan  peruspalvelujen valtionosuus ]]+Yhteenveto[[#This Row],[Veroperustemuutoksista johtuvien veromenetysten korvaus]]+Yhteenveto[[#This Row],[Kotikuntakorvaus, netto, vuoden 2023 tieto]]</f>
        <v>3836634.5740136621</v>
      </c>
      <c r="S66" s="11"/>
      <c r="T66"/>
    </row>
    <row r="67" spans="1:20" ht="15">
      <c r="A67" s="35">
        <v>186</v>
      </c>
      <c r="B67" s="13" t="s">
        <v>73</v>
      </c>
      <c r="C67" s="15">
        <v>45630</v>
      </c>
      <c r="D67" s="15">
        <v>72825487.939999998</v>
      </c>
      <c r="E67" s="15">
        <v>10104232.428343657</v>
      </c>
      <c r="F67" s="240">
        <f>Yhteenveto[[#This Row],[Ikärakenne, laskennallinen kustannus]]+Yhteenveto[[#This Row],[Muut laskennalliset kustannukset ]]</f>
        <v>82929720.368343651</v>
      </c>
      <c r="G67" s="335">
        <v>1395.32</v>
      </c>
      <c r="H67" s="17">
        <v>63668451.599999994</v>
      </c>
      <c r="I67" s="352">
        <f>Yhteenveto[[#This Row],[Laskennalliset kustannukset yhteensä]]-Yhteenveto[[#This Row],[Omarahoitusosuus, €]]</f>
        <v>19261268.768343657</v>
      </c>
      <c r="J67" s="36">
        <v>1961969.5980788018</v>
      </c>
      <c r="K67" s="37">
        <v>-13424647.285137594</v>
      </c>
      <c r="L67" s="240">
        <f>Yhteenveto[[#This Row],[Valtionosuus omarahoitusosuuden jälkeen (välisumma)]]+Yhteenveto[[#This Row],[Lisäosat yhteensä]]+Yhteenveto[[#This Row],[Valtionosuuteen tehtävät vähennykset ja lisäykset, netto]]</f>
        <v>7798591.0812848657</v>
      </c>
      <c r="M67" s="37">
        <v>274634.13043781091</v>
      </c>
      <c r="N67" s="314">
        <f>SUM(Yhteenveto[[#This Row],[Valtionosuus ennen verotuloihin perustuvaa valtionosuuksien tasausta]]+Yhteenveto[[#This Row],[Verotuloihin perustuva valtionosuuksien tasaus]])</f>
        <v>8073225.2117226766</v>
      </c>
      <c r="O67" s="250">
        <v>5536279.7081709728</v>
      </c>
      <c r="P67" s="387">
        <f>SUM(Yhteenveto[[#This Row],[Kunnan  peruspalvelujen valtionosuus ]:[Veroperustemuutoksista johtuvien veromenetysten korvaus]])</f>
        <v>13609504.919893648</v>
      </c>
      <c r="Q67" s="37">
        <v>-2503416.6334380009</v>
      </c>
      <c r="R67" s="354">
        <f>+Yhteenveto[[#This Row],[Kunnan  peruspalvelujen valtionosuus ]]+Yhteenveto[[#This Row],[Veroperustemuutoksista johtuvien veromenetysten korvaus]]+Yhteenveto[[#This Row],[Kotikuntakorvaus, netto, vuoden 2023 tieto]]</f>
        <v>11106088.286455648</v>
      </c>
      <c r="S67" s="11"/>
      <c r="T67"/>
    </row>
    <row r="68" spans="1:20" ht="15">
      <c r="A68" s="35">
        <v>202</v>
      </c>
      <c r="B68" s="13" t="s">
        <v>74</v>
      </c>
      <c r="C68" s="15">
        <v>35848</v>
      </c>
      <c r="D68" s="15">
        <v>63390693.879999995</v>
      </c>
      <c r="E68" s="15">
        <v>5915630.178203797</v>
      </c>
      <c r="F68" s="240">
        <f>Yhteenveto[[#This Row],[Ikärakenne, laskennallinen kustannus]]+Yhteenveto[[#This Row],[Muut laskennalliset kustannukset ]]</f>
        <v>69306324.058203787</v>
      </c>
      <c r="G68" s="335">
        <v>1395.32</v>
      </c>
      <c r="H68" s="17">
        <v>50019431.359999999</v>
      </c>
      <c r="I68" s="352">
        <f>Yhteenveto[[#This Row],[Laskennalliset kustannukset yhteensä]]-Yhteenveto[[#This Row],[Omarahoitusosuus, €]]</f>
        <v>19286892.698203787</v>
      </c>
      <c r="J68" s="36">
        <v>1678060.1747168456</v>
      </c>
      <c r="K68" s="37">
        <v>6510151.2005943432</v>
      </c>
      <c r="L68" s="240">
        <f>Yhteenveto[[#This Row],[Valtionosuus omarahoitusosuuden jälkeen (välisumma)]]+Yhteenveto[[#This Row],[Lisäosat yhteensä]]+Yhteenveto[[#This Row],[Valtionosuuteen tehtävät vähennykset ja lisäykset, netto]]</f>
        <v>27475104.073514976</v>
      </c>
      <c r="M68" s="37">
        <v>371557.67811016802</v>
      </c>
      <c r="N68" s="314">
        <f>SUM(Yhteenveto[[#This Row],[Valtionosuus ennen verotuloihin perustuvaa valtionosuuksien tasausta]]+Yhteenveto[[#This Row],[Verotuloihin perustuva valtionosuuksien tasaus]])</f>
        <v>27846661.751625143</v>
      </c>
      <c r="O68" s="250">
        <v>3833833.3320332929</v>
      </c>
      <c r="P68" s="387">
        <f>SUM(Yhteenveto[[#This Row],[Kunnan  peruspalvelujen valtionosuus ]:[Veroperustemuutoksista johtuvien veromenetysten korvaus]])</f>
        <v>31680495.083658434</v>
      </c>
      <c r="Q68" s="37">
        <v>-2537130.0332159996</v>
      </c>
      <c r="R68" s="354">
        <f>+Yhteenveto[[#This Row],[Kunnan  peruspalvelujen valtionosuus ]]+Yhteenveto[[#This Row],[Veroperustemuutoksista johtuvien veromenetysten korvaus]]+Yhteenveto[[#This Row],[Kotikuntakorvaus, netto, vuoden 2023 tieto]]</f>
        <v>29143365.050442435</v>
      </c>
      <c r="S68" s="11"/>
      <c r="T68"/>
    </row>
    <row r="69" spans="1:20" ht="15">
      <c r="A69" s="35">
        <v>204</v>
      </c>
      <c r="B69" s="13" t="s">
        <v>75</v>
      </c>
      <c r="C69" s="15">
        <v>2689</v>
      </c>
      <c r="D69" s="15">
        <v>2828389.3000000003</v>
      </c>
      <c r="E69" s="15">
        <v>906946.95122587937</v>
      </c>
      <c r="F69" s="240">
        <f>Yhteenveto[[#This Row],[Ikärakenne, laskennallinen kustannus]]+Yhteenveto[[#This Row],[Muut laskennalliset kustannukset ]]</f>
        <v>3735336.2512258794</v>
      </c>
      <c r="G69" s="335">
        <v>1395.32</v>
      </c>
      <c r="H69" s="17">
        <v>3752015.48</v>
      </c>
      <c r="I69" s="352">
        <f>Yhteenveto[[#This Row],[Laskennalliset kustannukset yhteensä]]-Yhteenveto[[#This Row],[Omarahoitusosuus, €]]</f>
        <v>-16679.228774120566</v>
      </c>
      <c r="J69" s="36">
        <v>359766.98847003712</v>
      </c>
      <c r="K69" s="37">
        <v>-1675833.9541267953</v>
      </c>
      <c r="L69" s="240">
        <f>Yhteenveto[[#This Row],[Valtionosuus omarahoitusosuuden jälkeen (välisumma)]]+Yhteenveto[[#This Row],[Lisäosat yhteensä]]+Yhteenveto[[#This Row],[Valtionosuuteen tehtävät vähennykset ja lisäykset, netto]]</f>
        <v>-1332746.1944308789</v>
      </c>
      <c r="M69" s="37">
        <v>1181294.7053123116</v>
      </c>
      <c r="N69" s="314">
        <f>SUM(Yhteenveto[[#This Row],[Valtionosuus ennen verotuloihin perustuvaa valtionosuuksien tasausta]]+Yhteenveto[[#This Row],[Verotuloihin perustuva valtionosuuksien tasaus]])</f>
        <v>-151451.4891185672</v>
      </c>
      <c r="O69" s="250">
        <v>632511.199762812</v>
      </c>
      <c r="P69" s="387">
        <f>SUM(Yhteenveto[[#This Row],[Kunnan  peruspalvelujen valtionosuus ]:[Veroperustemuutoksista johtuvien veromenetysten korvaus]])</f>
        <v>481059.7106442448</v>
      </c>
      <c r="Q69" s="37">
        <v>-886510.55735999998</v>
      </c>
      <c r="R69" s="354">
        <f>+Yhteenveto[[#This Row],[Kunnan  peruspalvelujen valtionosuus ]]+Yhteenveto[[#This Row],[Veroperustemuutoksista johtuvien veromenetysten korvaus]]+Yhteenveto[[#This Row],[Kotikuntakorvaus, netto, vuoden 2023 tieto]]</f>
        <v>-405450.84671575518</v>
      </c>
      <c r="S69" s="11"/>
      <c r="T69"/>
    </row>
    <row r="70" spans="1:20" ht="15">
      <c r="A70" s="35">
        <v>205</v>
      </c>
      <c r="B70" s="13" t="s">
        <v>76</v>
      </c>
      <c r="C70" s="15">
        <v>36297</v>
      </c>
      <c r="D70" s="15">
        <v>53793610.260000005</v>
      </c>
      <c r="E70" s="15">
        <v>7743047.291058274</v>
      </c>
      <c r="F70" s="240">
        <f>Yhteenveto[[#This Row],[Ikärakenne, laskennallinen kustannus]]+Yhteenveto[[#This Row],[Muut laskennalliset kustannukset ]]</f>
        <v>61536657.551058277</v>
      </c>
      <c r="G70" s="335">
        <v>1395.32</v>
      </c>
      <c r="H70" s="17">
        <v>50645930.039999999</v>
      </c>
      <c r="I70" s="352">
        <f>Yhteenveto[[#This Row],[Laskennalliset kustannukset yhteensä]]-Yhteenveto[[#This Row],[Omarahoitusosuus, €]]</f>
        <v>10890727.511058278</v>
      </c>
      <c r="J70" s="36">
        <v>1592776.6744016986</v>
      </c>
      <c r="K70" s="37">
        <v>-11797688.313446607</v>
      </c>
      <c r="L70" s="240">
        <f>Yhteenveto[[#This Row],[Valtionosuus omarahoitusosuuden jälkeen (välisumma)]]+Yhteenveto[[#This Row],[Lisäosat yhteensä]]+Yhteenveto[[#This Row],[Valtionosuuteen tehtävät vähennykset ja lisäykset, netto]]</f>
        <v>685815.87201336958</v>
      </c>
      <c r="M70" s="37">
        <v>12232917.559506163</v>
      </c>
      <c r="N70" s="314">
        <f>SUM(Yhteenveto[[#This Row],[Valtionosuus ennen verotuloihin perustuvaa valtionosuuksien tasausta]]+Yhteenveto[[#This Row],[Verotuloihin perustuva valtionosuuksien tasaus]])</f>
        <v>12918733.431519533</v>
      </c>
      <c r="O70" s="250">
        <v>5826698.7275433866</v>
      </c>
      <c r="P70" s="387">
        <f>SUM(Yhteenveto[[#This Row],[Kunnan  peruspalvelujen valtionosuus ]:[Veroperustemuutoksista johtuvien veromenetysten korvaus]])</f>
        <v>18745432.159062918</v>
      </c>
      <c r="Q70" s="37">
        <v>-206873.28606000001</v>
      </c>
      <c r="R70" s="354">
        <f>+Yhteenveto[[#This Row],[Kunnan  peruspalvelujen valtionosuus ]]+Yhteenveto[[#This Row],[Veroperustemuutoksista johtuvien veromenetysten korvaus]]+Yhteenveto[[#This Row],[Kotikuntakorvaus, netto, vuoden 2023 tieto]]</f>
        <v>18538558.873002917</v>
      </c>
      <c r="S70" s="11"/>
      <c r="T70"/>
    </row>
    <row r="71" spans="1:20" ht="15">
      <c r="A71" s="35">
        <v>208</v>
      </c>
      <c r="B71" s="13" t="s">
        <v>77</v>
      </c>
      <c r="C71" s="15">
        <v>12335</v>
      </c>
      <c r="D71" s="15">
        <v>21443517.969999999</v>
      </c>
      <c r="E71" s="15">
        <v>2298150.6925771004</v>
      </c>
      <c r="F71" s="240">
        <f>Yhteenveto[[#This Row],[Ikärakenne, laskennallinen kustannus]]+Yhteenveto[[#This Row],[Muut laskennalliset kustannukset ]]</f>
        <v>23741668.6625771</v>
      </c>
      <c r="G71" s="335">
        <v>1395.32</v>
      </c>
      <c r="H71" s="17">
        <v>17211272.199999999</v>
      </c>
      <c r="I71" s="352">
        <f>Yhteenveto[[#This Row],[Laskennalliset kustannukset yhteensä]]-Yhteenveto[[#This Row],[Omarahoitusosuus, €]]</f>
        <v>6530396.4625771008</v>
      </c>
      <c r="J71" s="36">
        <v>749316.44822741486</v>
      </c>
      <c r="K71" s="37">
        <v>-400273.06583279092</v>
      </c>
      <c r="L71" s="240">
        <f>Yhteenveto[[#This Row],[Valtionosuus omarahoitusosuuden jälkeen (välisumma)]]+Yhteenveto[[#This Row],[Lisäosat yhteensä]]+Yhteenveto[[#This Row],[Valtionosuuteen tehtävät vähennykset ja lisäykset, netto]]</f>
        <v>6879439.8449717248</v>
      </c>
      <c r="M71" s="37">
        <v>6099787.2614904381</v>
      </c>
      <c r="N71" s="314">
        <f>SUM(Yhteenveto[[#This Row],[Valtionosuus ennen verotuloihin perustuvaa valtionosuuksien tasausta]]+Yhteenveto[[#This Row],[Verotuloihin perustuva valtionosuuksien tasaus]])</f>
        <v>12979227.106462162</v>
      </c>
      <c r="O71" s="250">
        <v>2456241.6533864345</v>
      </c>
      <c r="P71" s="387">
        <f>SUM(Yhteenveto[[#This Row],[Kunnan  peruspalvelujen valtionosuus ]:[Veroperustemuutoksista johtuvien veromenetysten korvaus]])</f>
        <v>15435468.759848597</v>
      </c>
      <c r="Q71" s="37">
        <v>35368.802520000027</v>
      </c>
      <c r="R71" s="354">
        <f>+Yhteenveto[[#This Row],[Kunnan  peruspalvelujen valtionosuus ]]+Yhteenveto[[#This Row],[Veroperustemuutoksista johtuvien veromenetysten korvaus]]+Yhteenveto[[#This Row],[Kotikuntakorvaus, netto, vuoden 2023 tieto]]</f>
        <v>15470837.562368596</v>
      </c>
      <c r="S71" s="11"/>
      <c r="T71"/>
    </row>
    <row r="72" spans="1:20" ht="15">
      <c r="A72" s="35">
        <v>211</v>
      </c>
      <c r="B72" s="13" t="s">
        <v>78</v>
      </c>
      <c r="C72" s="15">
        <v>32959</v>
      </c>
      <c r="D72" s="15">
        <v>58721873.25</v>
      </c>
      <c r="E72" s="15">
        <v>4417150.2091400037</v>
      </c>
      <c r="F72" s="240">
        <f>Yhteenveto[[#This Row],[Ikärakenne, laskennallinen kustannus]]+Yhteenveto[[#This Row],[Muut laskennalliset kustannukset ]]</f>
        <v>63139023.459140003</v>
      </c>
      <c r="G72" s="335">
        <v>1395.32</v>
      </c>
      <c r="H72" s="17">
        <v>45988351.879999995</v>
      </c>
      <c r="I72" s="352">
        <f>Yhteenveto[[#This Row],[Laskennalliset kustannukset yhteensä]]-Yhteenveto[[#This Row],[Omarahoitusosuus, €]]</f>
        <v>17150671.579140007</v>
      </c>
      <c r="J72" s="36">
        <v>1308021.0325171531</v>
      </c>
      <c r="K72" s="37">
        <v>-995302.04369828105</v>
      </c>
      <c r="L72" s="240">
        <f>Yhteenveto[[#This Row],[Valtionosuus omarahoitusosuuden jälkeen (välisumma)]]+Yhteenveto[[#This Row],[Lisäosat yhteensä]]+Yhteenveto[[#This Row],[Valtionosuuteen tehtävät vähennykset ja lisäykset, netto]]</f>
        <v>17463390.56795888</v>
      </c>
      <c r="M72" s="37">
        <v>5378529.4973947257</v>
      </c>
      <c r="N72" s="314">
        <f>SUM(Yhteenveto[[#This Row],[Valtionosuus ennen verotuloihin perustuvaa valtionosuuksien tasausta]]+Yhteenveto[[#This Row],[Verotuloihin perustuva valtionosuuksien tasaus]])</f>
        <v>22841920.065353606</v>
      </c>
      <c r="O72" s="250">
        <v>4329027.6832668856</v>
      </c>
      <c r="P72" s="387">
        <f>SUM(Yhteenveto[[#This Row],[Kunnan  peruspalvelujen valtionosuus ]:[Veroperustemuutoksista johtuvien veromenetysten korvaus]])</f>
        <v>27170947.748620491</v>
      </c>
      <c r="Q72" s="37">
        <v>-1206456.9234360005</v>
      </c>
      <c r="R72" s="354">
        <f>+Yhteenveto[[#This Row],[Kunnan  peruspalvelujen valtionosuus ]]+Yhteenveto[[#This Row],[Veroperustemuutoksista johtuvien veromenetysten korvaus]]+Yhteenveto[[#This Row],[Kotikuntakorvaus, netto, vuoden 2023 tieto]]</f>
        <v>25964490.825184491</v>
      </c>
      <c r="S72" s="11"/>
      <c r="T72"/>
    </row>
    <row r="73" spans="1:20" ht="15">
      <c r="A73" s="35">
        <v>213</v>
      </c>
      <c r="B73" s="13" t="s">
        <v>79</v>
      </c>
      <c r="C73" s="15">
        <v>5154</v>
      </c>
      <c r="D73" s="15">
        <v>5851351.4100000001</v>
      </c>
      <c r="E73" s="15">
        <v>1478302.305619651</v>
      </c>
      <c r="F73" s="240">
        <f>Yhteenveto[[#This Row],[Ikärakenne, laskennallinen kustannus]]+Yhteenveto[[#This Row],[Muut laskennalliset kustannukset ]]</f>
        <v>7329653.7156196516</v>
      </c>
      <c r="G73" s="335">
        <v>1395.32</v>
      </c>
      <c r="H73" s="17">
        <v>7191479.2799999993</v>
      </c>
      <c r="I73" s="352">
        <f>Yhteenveto[[#This Row],[Laskennalliset kustannukset yhteensä]]-Yhteenveto[[#This Row],[Omarahoitusosuus, €]]</f>
        <v>138174.43561965227</v>
      </c>
      <c r="J73" s="36">
        <v>634461.34317980695</v>
      </c>
      <c r="K73" s="37">
        <v>-1576122.4925475395</v>
      </c>
      <c r="L73" s="240">
        <f>Yhteenveto[[#This Row],[Valtionosuus omarahoitusosuuden jälkeen (välisumma)]]+Yhteenveto[[#This Row],[Lisäosat yhteensä]]+Yhteenveto[[#This Row],[Valtionosuuteen tehtävät vähennykset ja lisäykset, netto]]</f>
        <v>-803486.71374808031</v>
      </c>
      <c r="M73" s="37">
        <v>1422010.2244116303</v>
      </c>
      <c r="N73" s="314">
        <f>SUM(Yhteenveto[[#This Row],[Valtionosuus ennen verotuloihin perustuvaa valtionosuuksien tasausta]]+Yhteenveto[[#This Row],[Verotuloihin perustuva valtionosuuksien tasaus]])</f>
        <v>618523.51066355</v>
      </c>
      <c r="O73" s="250">
        <v>1129818.0743707654</v>
      </c>
      <c r="P73" s="387">
        <f>SUM(Yhteenveto[[#This Row],[Kunnan  peruspalvelujen valtionosuus ]:[Veroperustemuutoksista johtuvien veromenetysten korvaus]])</f>
        <v>1748341.5850343155</v>
      </c>
      <c r="Q73" s="37">
        <v>-104227.90471800001</v>
      </c>
      <c r="R73" s="354">
        <f>+Yhteenveto[[#This Row],[Kunnan  peruspalvelujen valtionosuus ]]+Yhteenveto[[#This Row],[Veroperustemuutoksista johtuvien veromenetysten korvaus]]+Yhteenveto[[#This Row],[Kotikuntakorvaus, netto, vuoden 2023 tieto]]</f>
        <v>1644113.6803163155</v>
      </c>
      <c r="S73" s="11"/>
      <c r="T73"/>
    </row>
    <row r="74" spans="1:20" ht="15">
      <c r="A74" s="35">
        <v>214</v>
      </c>
      <c r="B74" s="13" t="s">
        <v>80</v>
      </c>
      <c r="C74" s="15">
        <v>12528</v>
      </c>
      <c r="D74" s="15">
        <v>17063292.570000004</v>
      </c>
      <c r="E74" s="15">
        <v>2968036.3697551247</v>
      </c>
      <c r="F74" s="240">
        <f>Yhteenveto[[#This Row],[Ikärakenne, laskennallinen kustannus]]+Yhteenveto[[#This Row],[Muut laskennalliset kustannukset ]]</f>
        <v>20031328.939755127</v>
      </c>
      <c r="G74" s="335">
        <v>1395.32</v>
      </c>
      <c r="H74" s="17">
        <v>17480568.960000001</v>
      </c>
      <c r="I74" s="352">
        <f>Yhteenveto[[#This Row],[Laskennalliset kustannukset yhteensä]]-Yhteenveto[[#This Row],[Omarahoitusosuus, €]]</f>
        <v>2550759.9797551259</v>
      </c>
      <c r="J74" s="36">
        <v>648337.56381013989</v>
      </c>
      <c r="K74" s="37">
        <v>-2109232.3215884767</v>
      </c>
      <c r="L74" s="240">
        <f>Yhteenveto[[#This Row],[Valtionosuus omarahoitusosuuden jälkeen (välisumma)]]+Yhteenveto[[#This Row],[Lisäosat yhteensä]]+Yhteenveto[[#This Row],[Valtionosuuteen tehtävät vähennykset ja lisäykset, netto]]</f>
        <v>1089865.2219767892</v>
      </c>
      <c r="M74" s="37">
        <v>5409175.2050164789</v>
      </c>
      <c r="N74" s="314">
        <f>SUM(Yhteenveto[[#This Row],[Valtionosuus ennen verotuloihin perustuvaa valtionosuuksien tasausta]]+Yhteenveto[[#This Row],[Verotuloihin perustuva valtionosuuksien tasaus]])</f>
        <v>6499040.4269932676</v>
      </c>
      <c r="O74" s="250">
        <v>2685100.4267306682</v>
      </c>
      <c r="P74" s="387">
        <f>SUM(Yhteenveto[[#This Row],[Kunnan  peruspalvelujen valtionosuus ]:[Veroperustemuutoksista johtuvien veromenetysten korvaus]])</f>
        <v>9184140.8537239358</v>
      </c>
      <c r="Q74" s="37">
        <v>219902.33190000008</v>
      </c>
      <c r="R74" s="354">
        <f>+Yhteenveto[[#This Row],[Kunnan  peruspalvelujen valtionosuus ]]+Yhteenveto[[#This Row],[Veroperustemuutoksista johtuvien veromenetysten korvaus]]+Yhteenveto[[#This Row],[Kotikuntakorvaus, netto, vuoden 2023 tieto]]</f>
        <v>9404043.1856239364</v>
      </c>
      <c r="S74" s="11"/>
      <c r="T74"/>
    </row>
    <row r="75" spans="1:20" ht="15">
      <c r="A75" s="35">
        <v>216</v>
      </c>
      <c r="B75" s="13" t="s">
        <v>81</v>
      </c>
      <c r="C75" s="15">
        <v>1269</v>
      </c>
      <c r="D75" s="15">
        <v>1467301.55</v>
      </c>
      <c r="E75" s="15">
        <v>540167.85634173569</v>
      </c>
      <c r="F75" s="240">
        <f>Yhteenveto[[#This Row],[Ikärakenne, laskennallinen kustannus]]+Yhteenveto[[#This Row],[Muut laskennalliset kustannukset ]]</f>
        <v>2007469.4063417357</v>
      </c>
      <c r="G75" s="335">
        <v>1395.32</v>
      </c>
      <c r="H75" s="17">
        <v>1770661.0799999998</v>
      </c>
      <c r="I75" s="352">
        <f>Yhteenveto[[#This Row],[Laskennalliset kustannukset yhteensä]]-Yhteenveto[[#This Row],[Omarahoitusosuus, €]]</f>
        <v>236808.3263417359</v>
      </c>
      <c r="J75" s="36">
        <v>404288.91426302859</v>
      </c>
      <c r="K75" s="37">
        <v>-105427.92282182127</v>
      </c>
      <c r="L75" s="240">
        <f>Yhteenveto[[#This Row],[Valtionosuus omarahoitusosuuden jälkeen (välisumma)]]+Yhteenveto[[#This Row],[Lisäosat yhteensä]]+Yhteenveto[[#This Row],[Valtionosuuteen tehtävät vähennykset ja lisäykset, netto]]</f>
        <v>535669.31778294325</v>
      </c>
      <c r="M75" s="37">
        <v>565927.064751497</v>
      </c>
      <c r="N75" s="314">
        <f>SUM(Yhteenveto[[#This Row],[Valtionosuus ennen verotuloihin perustuvaa valtionosuuksien tasausta]]+Yhteenveto[[#This Row],[Verotuloihin perustuva valtionosuuksien tasaus]])</f>
        <v>1101596.3825344401</v>
      </c>
      <c r="O75" s="250">
        <v>304626.53313421784</v>
      </c>
      <c r="P75" s="387">
        <f>SUM(Yhteenveto[[#This Row],[Kunnan  peruspalvelujen valtionosuus ]:[Veroperustemuutoksista johtuvien veromenetysten korvaus]])</f>
        <v>1406222.915668658</v>
      </c>
      <c r="Q75" s="37">
        <v>11199.625019999992</v>
      </c>
      <c r="R75" s="354">
        <f>+Yhteenveto[[#This Row],[Kunnan  peruspalvelujen valtionosuus ]]+Yhteenveto[[#This Row],[Veroperustemuutoksista johtuvien veromenetysten korvaus]]+Yhteenveto[[#This Row],[Kotikuntakorvaus, netto, vuoden 2023 tieto]]</f>
        <v>1417422.5406886579</v>
      </c>
      <c r="S75" s="11"/>
      <c r="T75"/>
    </row>
    <row r="76" spans="1:20" ht="15">
      <c r="A76" s="35">
        <v>217</v>
      </c>
      <c r="B76" s="13" t="s">
        <v>82</v>
      </c>
      <c r="C76" s="15">
        <v>5352</v>
      </c>
      <c r="D76" s="15">
        <v>9067221.5699999984</v>
      </c>
      <c r="E76" s="15">
        <v>1009948.2481225373</v>
      </c>
      <c r="F76" s="240">
        <f>Yhteenveto[[#This Row],[Ikärakenne, laskennallinen kustannus]]+Yhteenveto[[#This Row],[Muut laskennalliset kustannukset ]]</f>
        <v>10077169.818122536</v>
      </c>
      <c r="G76" s="335">
        <v>1395.32</v>
      </c>
      <c r="H76" s="17">
        <v>7467752.6399999997</v>
      </c>
      <c r="I76" s="352">
        <f>Yhteenveto[[#This Row],[Laskennalliset kustannukset yhteensä]]-Yhteenveto[[#This Row],[Omarahoitusosuus, €]]</f>
        <v>2609417.1781225363</v>
      </c>
      <c r="J76" s="36">
        <v>236324.81163369346</v>
      </c>
      <c r="K76" s="37">
        <v>-2074913.4366227076</v>
      </c>
      <c r="L76" s="240">
        <f>Yhteenveto[[#This Row],[Valtionosuus omarahoitusosuuden jälkeen (välisumma)]]+Yhteenveto[[#This Row],[Lisäosat yhteensä]]+Yhteenveto[[#This Row],[Valtionosuuteen tehtävät vähennykset ja lisäykset, netto]]</f>
        <v>770828.55313352216</v>
      </c>
      <c r="M76" s="37">
        <v>2787771.5877436502</v>
      </c>
      <c r="N76" s="314">
        <f>SUM(Yhteenveto[[#This Row],[Valtionosuus ennen verotuloihin perustuvaa valtionosuuksien tasausta]]+Yhteenveto[[#This Row],[Verotuloihin perustuva valtionosuuksien tasaus]])</f>
        <v>3558600.1408771724</v>
      </c>
      <c r="O76" s="250">
        <v>1070139.8689748119</v>
      </c>
      <c r="P76" s="387">
        <f>SUM(Yhteenveto[[#This Row],[Kunnan  peruspalvelujen valtionosuus ]:[Veroperustemuutoksista johtuvien veromenetysten korvaus]])</f>
        <v>4628740.0098519847</v>
      </c>
      <c r="Q76" s="37">
        <v>-26772.011999999995</v>
      </c>
      <c r="R76" s="354">
        <f>+Yhteenveto[[#This Row],[Kunnan  peruspalvelujen valtionosuus ]]+Yhteenveto[[#This Row],[Veroperustemuutoksista johtuvien veromenetysten korvaus]]+Yhteenveto[[#This Row],[Kotikuntakorvaus, netto, vuoden 2023 tieto]]</f>
        <v>4601967.9978519846</v>
      </c>
      <c r="S76" s="11"/>
      <c r="T76"/>
    </row>
    <row r="77" spans="1:20" ht="15">
      <c r="A77" s="35">
        <v>218</v>
      </c>
      <c r="B77" s="13" t="s">
        <v>83</v>
      </c>
      <c r="C77" s="15">
        <v>1200</v>
      </c>
      <c r="D77" s="15">
        <v>1260395.74</v>
      </c>
      <c r="E77" s="15">
        <v>268672.27290650352</v>
      </c>
      <c r="F77" s="240">
        <f>Yhteenveto[[#This Row],[Ikärakenne, laskennallinen kustannus]]+Yhteenveto[[#This Row],[Muut laskennalliset kustannukset ]]</f>
        <v>1529068.0129065034</v>
      </c>
      <c r="G77" s="335">
        <v>1395.32</v>
      </c>
      <c r="H77" s="17">
        <v>1674384</v>
      </c>
      <c r="I77" s="352">
        <f>Yhteenveto[[#This Row],[Laskennalliset kustannukset yhteensä]]-Yhteenveto[[#This Row],[Omarahoitusosuus, €]]</f>
        <v>-145315.9870934966</v>
      </c>
      <c r="J77" s="36">
        <v>78148.63833811818</v>
      </c>
      <c r="K77" s="37">
        <v>284748.11917904118</v>
      </c>
      <c r="L77" s="240">
        <f>Yhteenveto[[#This Row],[Valtionosuus omarahoitusosuuden jälkeen (välisumma)]]+Yhteenveto[[#This Row],[Lisäosat yhteensä]]+Yhteenveto[[#This Row],[Valtionosuuteen tehtävät vähennykset ja lisäykset, netto]]</f>
        <v>217580.77042366276</v>
      </c>
      <c r="M77" s="37">
        <v>704951.46092623996</v>
      </c>
      <c r="N77" s="314">
        <f>SUM(Yhteenveto[[#This Row],[Valtionosuus ennen verotuloihin perustuvaa valtionosuuksien tasausta]]+Yhteenveto[[#This Row],[Verotuloihin perustuva valtionosuuksien tasaus]])</f>
        <v>922532.23134990269</v>
      </c>
      <c r="O77" s="250">
        <v>341514.85507597186</v>
      </c>
      <c r="P77" s="387">
        <f>SUM(Yhteenveto[[#This Row],[Kunnan  peruspalvelujen valtionosuus ]:[Veroperustemuutoksista johtuvien veromenetysten korvaus]])</f>
        <v>1264047.0864258746</v>
      </c>
      <c r="Q77" s="37">
        <v>-345210.22139999998</v>
      </c>
      <c r="R77" s="354">
        <f>+Yhteenveto[[#This Row],[Kunnan  peruspalvelujen valtionosuus ]]+Yhteenveto[[#This Row],[Veroperustemuutoksista johtuvien veromenetysten korvaus]]+Yhteenveto[[#This Row],[Kotikuntakorvaus, netto, vuoden 2023 tieto]]</f>
        <v>918836.86502587469</v>
      </c>
      <c r="S77" s="11"/>
      <c r="T77"/>
    </row>
    <row r="78" spans="1:20" ht="15">
      <c r="A78" s="35">
        <v>224</v>
      </c>
      <c r="B78" s="13" t="s">
        <v>84</v>
      </c>
      <c r="C78" s="15">
        <v>8603</v>
      </c>
      <c r="D78" s="15">
        <v>12446955.209999999</v>
      </c>
      <c r="E78" s="15">
        <v>2305310.4412966971</v>
      </c>
      <c r="F78" s="240">
        <f>Yhteenveto[[#This Row],[Ikärakenne, laskennallinen kustannus]]+Yhteenveto[[#This Row],[Muut laskennalliset kustannukset ]]</f>
        <v>14752265.651296696</v>
      </c>
      <c r="G78" s="335">
        <v>1395.32</v>
      </c>
      <c r="H78" s="17">
        <v>12003937.959999999</v>
      </c>
      <c r="I78" s="352">
        <f>Yhteenveto[[#This Row],[Laskennalliset kustannukset yhteensä]]-Yhteenveto[[#This Row],[Omarahoitusosuus, €]]</f>
        <v>2748327.6912966967</v>
      </c>
      <c r="J78" s="36">
        <v>193353.25411261042</v>
      </c>
      <c r="K78" s="37">
        <v>-1438910.1159923722</v>
      </c>
      <c r="L78" s="240">
        <f>Yhteenveto[[#This Row],[Valtionosuus omarahoitusosuuden jälkeen (välisumma)]]+Yhteenveto[[#This Row],[Lisäosat yhteensä]]+Yhteenveto[[#This Row],[Valtionosuuteen tehtävät vähennykset ja lisäykset, netto]]</f>
        <v>1502770.8294169351</v>
      </c>
      <c r="M78" s="37">
        <v>3740441.7728829239</v>
      </c>
      <c r="N78" s="314">
        <f>SUM(Yhteenveto[[#This Row],[Valtionosuus ennen verotuloihin perustuvaa valtionosuuksien tasausta]]+Yhteenveto[[#This Row],[Verotuloihin perustuva valtionosuuksien tasaus]])</f>
        <v>5243212.6022998588</v>
      </c>
      <c r="O78" s="250">
        <v>1488994.4647688125</v>
      </c>
      <c r="P78" s="387">
        <f>SUM(Yhteenveto[[#This Row],[Kunnan  peruspalvelujen valtionosuus ]:[Veroperustemuutoksista johtuvien veromenetysten korvaus]])</f>
        <v>6732207.0670686718</v>
      </c>
      <c r="Q78" s="37">
        <v>258721.74930000005</v>
      </c>
      <c r="R78" s="354">
        <f>+Yhteenveto[[#This Row],[Kunnan  peruspalvelujen valtionosuus ]]+Yhteenveto[[#This Row],[Veroperustemuutoksista johtuvien veromenetysten korvaus]]+Yhteenveto[[#This Row],[Kotikuntakorvaus, netto, vuoden 2023 tieto]]</f>
        <v>6990928.8163686721</v>
      </c>
      <c r="S78" s="11"/>
      <c r="T78"/>
    </row>
    <row r="79" spans="1:20" ht="15">
      <c r="A79" s="35">
        <v>226</v>
      </c>
      <c r="B79" s="13" t="s">
        <v>85</v>
      </c>
      <c r="C79" s="15">
        <v>3665</v>
      </c>
      <c r="D79" s="15">
        <v>4416351.42</v>
      </c>
      <c r="E79" s="15">
        <v>1159980.9605672183</v>
      </c>
      <c r="F79" s="240">
        <f>Yhteenveto[[#This Row],[Ikärakenne, laskennallinen kustannus]]+Yhteenveto[[#This Row],[Muut laskennalliset kustannukset ]]</f>
        <v>5576332.3805672182</v>
      </c>
      <c r="G79" s="335">
        <v>1395.32</v>
      </c>
      <c r="H79" s="17">
        <v>5113847.8</v>
      </c>
      <c r="I79" s="352">
        <f>Yhteenveto[[#This Row],[Laskennalliset kustannukset yhteensä]]-Yhteenveto[[#This Row],[Omarahoitusosuus, €]]</f>
        <v>462484.58056721836</v>
      </c>
      <c r="J79" s="36">
        <v>576448.16062439815</v>
      </c>
      <c r="K79" s="37">
        <v>188510.6062559734</v>
      </c>
      <c r="L79" s="240">
        <f>Yhteenveto[[#This Row],[Valtionosuus omarahoitusosuuden jälkeen (välisumma)]]+Yhteenveto[[#This Row],[Lisäosat yhteensä]]+Yhteenveto[[#This Row],[Valtionosuuteen tehtävät vähennykset ja lisäykset, netto]]</f>
        <v>1227443.34744759</v>
      </c>
      <c r="M79" s="37">
        <v>1751309.5410952359</v>
      </c>
      <c r="N79" s="314">
        <f>SUM(Yhteenveto[[#This Row],[Valtionosuus ennen verotuloihin perustuvaa valtionosuuksien tasausta]]+Yhteenveto[[#This Row],[Verotuloihin perustuva valtionosuuksien tasaus]])</f>
        <v>2978752.8885428258</v>
      </c>
      <c r="O79" s="250">
        <v>814760.5029605421</v>
      </c>
      <c r="P79" s="387">
        <f>SUM(Yhteenveto[[#This Row],[Kunnan  peruspalvelujen valtionosuus ]:[Veroperustemuutoksista johtuvien veromenetysten korvaus]])</f>
        <v>3793513.391503368</v>
      </c>
      <c r="Q79" s="37">
        <v>26697.645300000004</v>
      </c>
      <c r="R79" s="354">
        <f>+Yhteenveto[[#This Row],[Kunnan  peruspalvelujen valtionosuus ]]+Yhteenveto[[#This Row],[Veroperustemuutoksista johtuvien veromenetysten korvaus]]+Yhteenveto[[#This Row],[Kotikuntakorvaus, netto, vuoden 2023 tieto]]</f>
        <v>3820211.036803368</v>
      </c>
      <c r="S79" s="11"/>
      <c r="T79"/>
    </row>
    <row r="80" spans="1:20" ht="15">
      <c r="A80" s="35">
        <v>230</v>
      </c>
      <c r="B80" s="13" t="s">
        <v>86</v>
      </c>
      <c r="C80" s="15">
        <v>2240</v>
      </c>
      <c r="D80" s="15">
        <v>2742233.98</v>
      </c>
      <c r="E80" s="15">
        <v>767846.3613328659</v>
      </c>
      <c r="F80" s="240">
        <f>Yhteenveto[[#This Row],[Ikärakenne, laskennallinen kustannus]]+Yhteenveto[[#This Row],[Muut laskennalliset kustannukset ]]</f>
        <v>3510080.3413328659</v>
      </c>
      <c r="G80" s="335">
        <v>1395.32</v>
      </c>
      <c r="H80" s="17">
        <v>3125516.8</v>
      </c>
      <c r="I80" s="352">
        <f>Yhteenveto[[#This Row],[Laskennalliset kustannukset yhteensä]]-Yhteenveto[[#This Row],[Omarahoitusosuus, €]]</f>
        <v>384563.54133286607</v>
      </c>
      <c r="J80" s="36">
        <v>299034.99436170352</v>
      </c>
      <c r="K80" s="37">
        <v>-298958.85564751521</v>
      </c>
      <c r="L80" s="240">
        <f>Yhteenveto[[#This Row],[Valtionosuus omarahoitusosuuden jälkeen (välisumma)]]+Yhteenveto[[#This Row],[Lisäosat yhteensä]]+Yhteenveto[[#This Row],[Valtionosuuteen tehtävät vähennykset ja lisäykset, netto]]</f>
        <v>384639.68004705437</v>
      </c>
      <c r="M80" s="37">
        <v>1419412.4177786952</v>
      </c>
      <c r="N80" s="314">
        <f>SUM(Yhteenveto[[#This Row],[Valtionosuus ennen verotuloihin perustuvaa valtionosuuksien tasausta]]+Yhteenveto[[#This Row],[Verotuloihin perustuva valtionosuuksien tasaus]])</f>
        <v>1804052.0978257495</v>
      </c>
      <c r="O80" s="250">
        <v>599164.76684250461</v>
      </c>
      <c r="P80" s="387">
        <f>SUM(Yhteenveto[[#This Row],[Kunnan  peruspalvelujen valtionosuus ]:[Veroperustemuutoksista johtuvien veromenetysten korvaus]])</f>
        <v>2403216.8646682543</v>
      </c>
      <c r="Q80" s="37">
        <v>-4982.5688999999984</v>
      </c>
      <c r="R80" s="354">
        <f>+Yhteenveto[[#This Row],[Kunnan  peruspalvelujen valtionosuus ]]+Yhteenveto[[#This Row],[Veroperustemuutoksista johtuvien veromenetysten korvaus]]+Yhteenveto[[#This Row],[Kotikuntakorvaus, netto, vuoden 2023 tieto]]</f>
        <v>2398234.2957682544</v>
      </c>
      <c r="S80" s="11"/>
      <c r="T80"/>
    </row>
    <row r="81" spans="1:20" ht="15">
      <c r="A81" s="35">
        <v>231</v>
      </c>
      <c r="B81" s="13" t="s">
        <v>87</v>
      </c>
      <c r="C81" s="15">
        <v>1256</v>
      </c>
      <c r="D81" s="15">
        <v>1463423.02</v>
      </c>
      <c r="E81" s="15">
        <v>577692.55384276446</v>
      </c>
      <c r="F81" s="240">
        <f>Yhteenveto[[#This Row],[Ikärakenne, laskennallinen kustannus]]+Yhteenveto[[#This Row],[Muut laskennalliset kustannukset ]]</f>
        <v>2041115.5738427644</v>
      </c>
      <c r="G81" s="335">
        <v>1395.32</v>
      </c>
      <c r="H81" s="17">
        <v>1752521.92</v>
      </c>
      <c r="I81" s="352">
        <f>Yhteenveto[[#This Row],[Laskennalliset kustannukset yhteensä]]-Yhteenveto[[#This Row],[Omarahoitusosuus, €]]</f>
        <v>288593.65384276444</v>
      </c>
      <c r="J81" s="36">
        <v>100950.9558557898</v>
      </c>
      <c r="K81" s="37">
        <v>-1474068.7033624558</v>
      </c>
      <c r="L81" s="240">
        <f>Yhteenveto[[#This Row],[Valtionosuus omarahoitusosuuden jälkeen (välisumma)]]+Yhteenveto[[#This Row],[Lisäosat yhteensä]]+Yhteenveto[[#This Row],[Valtionosuuteen tehtävät vähennykset ja lisäykset, netto]]</f>
        <v>-1084524.0936639016</v>
      </c>
      <c r="M81" s="37">
        <v>-18727.841210549079</v>
      </c>
      <c r="N81" s="314">
        <f>SUM(Yhteenveto[[#This Row],[Valtionosuus ennen verotuloihin perustuvaa valtionosuuksien tasausta]]+Yhteenveto[[#This Row],[Verotuloihin perustuva valtionosuuksien tasaus]])</f>
        <v>-1103251.9348744506</v>
      </c>
      <c r="O81" s="250">
        <v>228977.80569191201</v>
      </c>
      <c r="P81" s="387">
        <f>SUM(Yhteenveto[[#This Row],[Kunnan  peruspalvelujen valtionosuus ]:[Veroperustemuutoksista johtuvien veromenetysten korvaus]])</f>
        <v>-874274.12918253848</v>
      </c>
      <c r="Q81" s="37">
        <v>-212540.02859999996</v>
      </c>
      <c r="R81" s="354">
        <f>+Yhteenveto[[#This Row],[Kunnan  peruspalvelujen valtionosuus ]]+Yhteenveto[[#This Row],[Veroperustemuutoksista johtuvien veromenetysten korvaus]]+Yhteenveto[[#This Row],[Kotikuntakorvaus, netto, vuoden 2023 tieto]]</f>
        <v>-1086814.1577825383</v>
      </c>
      <c r="S81" s="11"/>
      <c r="T81"/>
    </row>
    <row r="82" spans="1:20" ht="15">
      <c r="A82" s="35">
        <v>232</v>
      </c>
      <c r="B82" s="13" t="s">
        <v>88</v>
      </c>
      <c r="C82" s="15">
        <v>12750</v>
      </c>
      <c r="D82" s="15">
        <v>18519728.629999999</v>
      </c>
      <c r="E82" s="15">
        <v>2817146.0611801287</v>
      </c>
      <c r="F82" s="240">
        <f>Yhteenveto[[#This Row],[Ikärakenne, laskennallinen kustannus]]+Yhteenveto[[#This Row],[Muut laskennalliset kustannukset ]]</f>
        <v>21336874.691180129</v>
      </c>
      <c r="G82" s="335">
        <v>1395.32</v>
      </c>
      <c r="H82" s="17">
        <v>17790330</v>
      </c>
      <c r="I82" s="352">
        <f>Yhteenveto[[#This Row],[Laskennalliset kustannukset yhteensä]]-Yhteenveto[[#This Row],[Omarahoitusosuus, €]]</f>
        <v>3546544.6911801286</v>
      </c>
      <c r="J82" s="36">
        <v>430486.84884027252</v>
      </c>
      <c r="K82" s="37">
        <v>-2046629.0595096326</v>
      </c>
      <c r="L82" s="240">
        <f>Yhteenveto[[#This Row],[Valtionosuus omarahoitusosuuden jälkeen (välisumma)]]+Yhteenveto[[#This Row],[Lisäosat yhteensä]]+Yhteenveto[[#This Row],[Valtionosuuteen tehtävät vähennykset ja lisäykset, netto]]</f>
        <v>1930402.4805107685</v>
      </c>
      <c r="M82" s="37">
        <v>5469428.0715141436</v>
      </c>
      <c r="N82" s="314">
        <f>SUM(Yhteenveto[[#This Row],[Valtionosuus ennen verotuloihin perustuvaa valtionosuuksien tasausta]]+Yhteenveto[[#This Row],[Verotuloihin perustuva valtionosuuksien tasaus]])</f>
        <v>7399830.5520249121</v>
      </c>
      <c r="O82" s="250">
        <v>2859634.634933115</v>
      </c>
      <c r="P82" s="387">
        <f>SUM(Yhteenveto[[#This Row],[Kunnan  peruspalvelujen valtionosuus ]:[Veroperustemuutoksista johtuvien veromenetysten korvaus]])</f>
        <v>10259465.186958026</v>
      </c>
      <c r="Q82" s="37">
        <v>-30267.246899999998</v>
      </c>
      <c r="R82" s="354">
        <f>+Yhteenveto[[#This Row],[Kunnan  peruspalvelujen valtionosuus ]]+Yhteenveto[[#This Row],[Veroperustemuutoksista johtuvien veromenetysten korvaus]]+Yhteenveto[[#This Row],[Kotikuntakorvaus, netto, vuoden 2023 tieto]]</f>
        <v>10229197.940058026</v>
      </c>
      <c r="S82" s="11"/>
      <c r="T82"/>
    </row>
    <row r="83" spans="1:20" ht="15">
      <c r="A83" s="35">
        <v>233</v>
      </c>
      <c r="B83" s="13" t="s">
        <v>89</v>
      </c>
      <c r="C83" s="15">
        <v>15116</v>
      </c>
      <c r="D83" s="15">
        <v>21867842.190000001</v>
      </c>
      <c r="E83" s="15">
        <v>2944106.2623305041</v>
      </c>
      <c r="F83" s="240">
        <f>Yhteenveto[[#This Row],[Ikärakenne, laskennallinen kustannus]]+Yhteenveto[[#This Row],[Muut laskennalliset kustannukset ]]</f>
        <v>24811948.452330507</v>
      </c>
      <c r="G83" s="335">
        <v>1395.32</v>
      </c>
      <c r="H83" s="17">
        <v>21091657.119999997</v>
      </c>
      <c r="I83" s="352">
        <f>Yhteenveto[[#This Row],[Laskennalliset kustannukset yhteensä]]-Yhteenveto[[#This Row],[Omarahoitusosuus, €]]</f>
        <v>3720291.33233051</v>
      </c>
      <c r="J83" s="36">
        <v>417955.07652969338</v>
      </c>
      <c r="K83" s="37">
        <v>585110.2046263793</v>
      </c>
      <c r="L83" s="240">
        <f>Yhteenveto[[#This Row],[Valtionosuus omarahoitusosuuden jälkeen (välisumma)]]+Yhteenveto[[#This Row],[Lisäosat yhteensä]]+Yhteenveto[[#This Row],[Valtionosuuteen tehtävät vähennykset ja lisäykset, netto]]</f>
        <v>4723356.6134865824</v>
      </c>
      <c r="M83" s="37">
        <v>7443473.5395170255</v>
      </c>
      <c r="N83" s="314">
        <f>SUM(Yhteenveto[[#This Row],[Valtionosuus ennen verotuloihin perustuvaa valtionosuuksien tasausta]]+Yhteenveto[[#This Row],[Verotuloihin perustuva valtionosuuksien tasaus]])</f>
        <v>12166830.153003607</v>
      </c>
      <c r="O83" s="250">
        <v>3437455.6036151345</v>
      </c>
      <c r="P83" s="387">
        <f>SUM(Yhteenveto[[#This Row],[Kunnan  peruspalvelujen valtionosuus ]:[Veroperustemuutoksista johtuvien veromenetysten korvaus]])</f>
        <v>15604285.756618742</v>
      </c>
      <c r="Q83" s="37">
        <v>194692.02059999993</v>
      </c>
      <c r="R83" s="354">
        <f>+Yhteenveto[[#This Row],[Kunnan  peruspalvelujen valtionosuus ]]+Yhteenveto[[#This Row],[Veroperustemuutoksista johtuvien veromenetysten korvaus]]+Yhteenveto[[#This Row],[Kotikuntakorvaus, netto, vuoden 2023 tieto]]</f>
        <v>15798977.777218742</v>
      </c>
      <c r="S83" s="11"/>
      <c r="T83"/>
    </row>
    <row r="84" spans="1:20" ht="15">
      <c r="A84" s="35">
        <v>235</v>
      </c>
      <c r="B84" s="13" t="s">
        <v>90</v>
      </c>
      <c r="C84" s="15">
        <v>10284</v>
      </c>
      <c r="D84" s="15">
        <v>18350602.350000001</v>
      </c>
      <c r="E84" s="15">
        <v>3474728.8630841319</v>
      </c>
      <c r="F84" s="240">
        <f>Yhteenveto[[#This Row],[Ikärakenne, laskennallinen kustannus]]+Yhteenveto[[#This Row],[Muut laskennalliset kustannukset ]]</f>
        <v>21825331.213084131</v>
      </c>
      <c r="G84" s="335">
        <v>1395.32</v>
      </c>
      <c r="H84" s="17">
        <v>14349470.879999999</v>
      </c>
      <c r="I84" s="352">
        <f>Yhteenveto[[#This Row],[Laskennalliset kustannukset yhteensä]]-Yhteenveto[[#This Row],[Omarahoitusosuus, €]]</f>
        <v>7475860.3330841325</v>
      </c>
      <c r="J84" s="36">
        <v>432313.28896995605</v>
      </c>
      <c r="K84" s="37">
        <v>13058250.529312324</v>
      </c>
      <c r="L84" s="240">
        <f>Yhteenveto[[#This Row],[Valtionosuus omarahoitusosuuden jälkeen (välisumma)]]+Yhteenveto[[#This Row],[Lisäosat yhteensä]]+Yhteenveto[[#This Row],[Valtionosuuteen tehtävät vähennykset ja lisäykset, netto]]</f>
        <v>20966424.151366413</v>
      </c>
      <c r="M84" s="37">
        <v>-1729008.611238844</v>
      </c>
      <c r="N84" s="314">
        <f>SUM(Yhteenveto[[#This Row],[Valtionosuus ennen verotuloihin perustuvaa valtionosuuksien tasausta]]+Yhteenveto[[#This Row],[Verotuloihin perustuva valtionosuuksien tasaus]])</f>
        <v>19237415.540127568</v>
      </c>
      <c r="O84" s="250">
        <v>654547.62198726484</v>
      </c>
      <c r="P84" s="387">
        <f>SUM(Yhteenveto[[#This Row],[Kunnan  peruspalvelujen valtionosuus ]:[Veroperustemuutoksista johtuvien veromenetysten korvaus]])</f>
        <v>19891963.162114833</v>
      </c>
      <c r="Q84" s="37">
        <v>2343086.4902400007</v>
      </c>
      <c r="R84" s="354">
        <f>+Yhteenveto[[#This Row],[Kunnan  peruspalvelujen valtionosuus ]]+Yhteenveto[[#This Row],[Veroperustemuutoksista johtuvien veromenetysten korvaus]]+Yhteenveto[[#This Row],[Kotikuntakorvaus, netto, vuoden 2023 tieto]]</f>
        <v>22235049.652354833</v>
      </c>
      <c r="S84" s="11"/>
      <c r="T84"/>
    </row>
    <row r="85" spans="1:20" ht="15">
      <c r="A85" s="35">
        <v>236</v>
      </c>
      <c r="B85" s="13" t="s">
        <v>91</v>
      </c>
      <c r="C85" s="15">
        <v>4198</v>
      </c>
      <c r="D85" s="15">
        <v>7213622.2200000007</v>
      </c>
      <c r="E85" s="15">
        <v>704388.11945218989</v>
      </c>
      <c r="F85" s="240">
        <f>Yhteenveto[[#This Row],[Ikärakenne, laskennallinen kustannus]]+Yhteenveto[[#This Row],[Muut laskennalliset kustannukset ]]</f>
        <v>7918010.3394521903</v>
      </c>
      <c r="G85" s="335">
        <v>1395.32</v>
      </c>
      <c r="H85" s="17">
        <v>5857553.3599999994</v>
      </c>
      <c r="I85" s="352">
        <f>Yhteenveto[[#This Row],[Laskennalliset kustannukset yhteensä]]-Yhteenveto[[#This Row],[Omarahoitusosuus, €]]</f>
        <v>2060456.9794521909</v>
      </c>
      <c r="J85" s="36">
        <v>208693.44077289556</v>
      </c>
      <c r="K85" s="37">
        <v>-1052425.843605872</v>
      </c>
      <c r="L85" s="240">
        <f>Yhteenveto[[#This Row],[Valtionosuus omarahoitusosuuden jälkeen (välisumma)]]+Yhteenveto[[#This Row],[Lisäosat yhteensä]]+Yhteenveto[[#This Row],[Valtionosuuteen tehtävät vähennykset ja lisäykset, netto]]</f>
        <v>1216724.5766192146</v>
      </c>
      <c r="M85" s="37">
        <v>2222198.5137921516</v>
      </c>
      <c r="N85" s="314">
        <f>SUM(Yhteenveto[[#This Row],[Valtionosuus ennen verotuloihin perustuvaa valtionosuuksien tasausta]]+Yhteenveto[[#This Row],[Verotuloihin perustuva valtionosuuksien tasaus]])</f>
        <v>3438923.090411366</v>
      </c>
      <c r="O85" s="250">
        <v>900247.80747356196</v>
      </c>
      <c r="P85" s="387">
        <f>SUM(Yhteenveto[[#This Row],[Kunnan  peruspalvelujen valtionosuus ]:[Veroperustemuutoksista johtuvien veromenetysten korvaus]])</f>
        <v>4339170.8978849277</v>
      </c>
      <c r="Q85" s="37">
        <v>267095.43972000002</v>
      </c>
      <c r="R85" s="354">
        <f>+Yhteenveto[[#This Row],[Kunnan  peruspalvelujen valtionosuus ]]+Yhteenveto[[#This Row],[Veroperustemuutoksista johtuvien veromenetysten korvaus]]+Yhteenveto[[#This Row],[Kotikuntakorvaus, netto, vuoden 2023 tieto]]</f>
        <v>4606266.3376049278</v>
      </c>
      <c r="S85" s="11"/>
      <c r="T85"/>
    </row>
    <row r="86" spans="1:20" ht="15">
      <c r="A86" s="35">
        <v>239</v>
      </c>
      <c r="B86" s="13" t="s">
        <v>92</v>
      </c>
      <c r="C86" s="15">
        <v>2029</v>
      </c>
      <c r="D86" s="15">
        <v>2125275.2600000002</v>
      </c>
      <c r="E86" s="15">
        <v>628367.11054704885</v>
      </c>
      <c r="F86" s="240">
        <f>Yhteenveto[[#This Row],[Ikärakenne, laskennallinen kustannus]]+Yhteenveto[[#This Row],[Muut laskennalliset kustannukset ]]</f>
        <v>2753642.3705470492</v>
      </c>
      <c r="G86" s="335">
        <v>1395.32</v>
      </c>
      <c r="H86" s="17">
        <v>2831104.28</v>
      </c>
      <c r="I86" s="352">
        <f>Yhteenveto[[#This Row],[Laskennalliset kustannukset yhteensä]]-Yhteenveto[[#This Row],[Omarahoitusosuus, €]]</f>
        <v>-77461.909452950582</v>
      </c>
      <c r="J86" s="36">
        <v>668445.70018200937</v>
      </c>
      <c r="K86" s="37">
        <v>-125576.54141254385</v>
      </c>
      <c r="L86" s="240">
        <f>Yhteenveto[[#This Row],[Valtionosuus omarahoitusosuuden jälkeen (välisumma)]]+Yhteenveto[[#This Row],[Lisäosat yhteensä]]+Yhteenveto[[#This Row],[Valtionosuuteen tehtävät vähennykset ja lisäykset, netto]]</f>
        <v>465407.24931651494</v>
      </c>
      <c r="M86" s="37">
        <v>799885.09743026423</v>
      </c>
      <c r="N86" s="314">
        <f>SUM(Yhteenveto[[#This Row],[Valtionosuus ennen verotuloihin perustuvaa valtionosuuksien tasausta]]+Yhteenveto[[#This Row],[Verotuloihin perustuva valtionosuuksien tasaus]])</f>
        <v>1265292.346746779</v>
      </c>
      <c r="O86" s="250">
        <v>467899.40038256126</v>
      </c>
      <c r="P86" s="387">
        <f>SUM(Yhteenveto[[#This Row],[Kunnan  peruspalvelujen valtionosuus ]:[Veroperustemuutoksista johtuvien veromenetysten korvaus]])</f>
        <v>1733191.7471293402</v>
      </c>
      <c r="Q86" s="37">
        <v>46107.353999999992</v>
      </c>
      <c r="R86" s="354">
        <f>+Yhteenveto[[#This Row],[Kunnan  peruspalvelujen valtionosuus ]]+Yhteenveto[[#This Row],[Veroperustemuutoksista johtuvien veromenetysten korvaus]]+Yhteenveto[[#This Row],[Kotikuntakorvaus, netto, vuoden 2023 tieto]]</f>
        <v>1779299.1011293402</v>
      </c>
      <c r="S86" s="11"/>
      <c r="T86"/>
    </row>
    <row r="87" spans="1:20" ht="15">
      <c r="A87" s="35">
        <v>240</v>
      </c>
      <c r="B87" s="13" t="s">
        <v>93</v>
      </c>
      <c r="C87" s="15">
        <v>19499</v>
      </c>
      <c r="D87" s="15">
        <v>26591831.07</v>
      </c>
      <c r="E87" s="15">
        <v>4301065.8105331417</v>
      </c>
      <c r="F87" s="240">
        <f>Yhteenveto[[#This Row],[Ikärakenne, laskennallinen kustannus]]+Yhteenveto[[#This Row],[Muut laskennalliset kustannukset ]]</f>
        <v>30892896.880533144</v>
      </c>
      <c r="G87" s="335">
        <v>1395.32</v>
      </c>
      <c r="H87" s="17">
        <v>27207344.68</v>
      </c>
      <c r="I87" s="352">
        <f>Yhteenveto[[#This Row],[Laskennalliset kustannukset yhteensä]]-Yhteenveto[[#This Row],[Omarahoitusosuus, €]]</f>
        <v>3685552.2005331442</v>
      </c>
      <c r="J87" s="36">
        <v>839320.4839351204</v>
      </c>
      <c r="K87" s="37">
        <v>-14664631.700666606</v>
      </c>
      <c r="L87" s="240">
        <f>Yhteenveto[[#This Row],[Valtionosuus omarahoitusosuuden jälkeen (välisumma)]]+Yhteenveto[[#This Row],[Lisäosat yhteensä]]+Yhteenveto[[#This Row],[Valtionosuuteen tehtävät vähennykset ja lisäykset, netto]]</f>
        <v>-10139759.016198341</v>
      </c>
      <c r="M87" s="37">
        <v>5608387.8649872039</v>
      </c>
      <c r="N87" s="314">
        <f>SUM(Yhteenveto[[#This Row],[Valtionosuus ennen verotuloihin perustuvaa valtionosuuksien tasausta]]+Yhteenveto[[#This Row],[Verotuloihin perustuva valtionosuuksien tasaus]])</f>
        <v>-4531371.151211137</v>
      </c>
      <c r="O87" s="250">
        <v>3277694.8764509778</v>
      </c>
      <c r="P87" s="387">
        <f>SUM(Yhteenveto[[#This Row],[Kunnan  peruspalvelujen valtionosuus ]:[Veroperustemuutoksista johtuvien veromenetysten korvaus]])</f>
        <v>-1253676.2747601592</v>
      </c>
      <c r="Q87" s="37">
        <v>-264889.72339799994</v>
      </c>
      <c r="R87" s="354">
        <f>+Yhteenveto[[#This Row],[Kunnan  peruspalvelujen valtionosuus ]]+Yhteenveto[[#This Row],[Veroperustemuutoksista johtuvien veromenetysten korvaus]]+Yhteenveto[[#This Row],[Kotikuntakorvaus, netto, vuoden 2023 tieto]]</f>
        <v>-1518565.9981581592</v>
      </c>
      <c r="S87" s="11"/>
      <c r="T87"/>
    </row>
    <row r="88" spans="1:20" ht="15">
      <c r="A88" s="35">
        <v>241</v>
      </c>
      <c r="B88" s="13" t="s">
        <v>94</v>
      </c>
      <c r="C88" s="15">
        <v>7771</v>
      </c>
      <c r="D88" s="15">
        <v>12486864</v>
      </c>
      <c r="E88" s="15">
        <v>1222699.1855385315</v>
      </c>
      <c r="F88" s="240">
        <f>Yhteenveto[[#This Row],[Ikärakenne, laskennallinen kustannus]]+Yhteenveto[[#This Row],[Muut laskennalliset kustannukset ]]</f>
        <v>13709563.185538532</v>
      </c>
      <c r="G88" s="335">
        <v>1395.32</v>
      </c>
      <c r="H88" s="17">
        <v>10843031.719999999</v>
      </c>
      <c r="I88" s="352">
        <f>Yhteenveto[[#This Row],[Laskennalliset kustannukset yhteensä]]-Yhteenveto[[#This Row],[Omarahoitusosuus, €]]</f>
        <v>2866531.4655385334</v>
      </c>
      <c r="J88" s="36">
        <v>265835.2060800863</v>
      </c>
      <c r="K88" s="37">
        <v>-3543199.0255258302</v>
      </c>
      <c r="L88" s="240">
        <f>Yhteenveto[[#This Row],[Valtionosuus omarahoitusosuuden jälkeen (välisumma)]]+Yhteenveto[[#This Row],[Lisäosat yhteensä]]+Yhteenveto[[#This Row],[Valtionosuuteen tehtävät vähennykset ja lisäykset, netto]]</f>
        <v>-410832.35390721029</v>
      </c>
      <c r="M88" s="37">
        <v>1675752.5300433452</v>
      </c>
      <c r="N88" s="314">
        <f>SUM(Yhteenveto[[#This Row],[Valtionosuus ennen verotuloihin perustuvaa valtionosuuksien tasausta]]+Yhteenveto[[#This Row],[Verotuloihin perustuva valtionosuuksien tasaus]])</f>
        <v>1264920.1761361349</v>
      </c>
      <c r="O88" s="250">
        <v>1163556.4815602729</v>
      </c>
      <c r="P88" s="387">
        <f>SUM(Yhteenveto[[#This Row],[Kunnan  peruspalvelujen valtionosuus ]:[Veroperustemuutoksista johtuvien veromenetysten korvaus]])</f>
        <v>2428476.6576964078</v>
      </c>
      <c r="Q88" s="37">
        <v>171682.96362000002</v>
      </c>
      <c r="R88" s="354">
        <f>+Yhteenveto[[#This Row],[Kunnan  peruspalvelujen valtionosuus ]]+Yhteenveto[[#This Row],[Veroperustemuutoksista johtuvien veromenetysten korvaus]]+Yhteenveto[[#This Row],[Kotikuntakorvaus, netto, vuoden 2023 tieto]]</f>
        <v>2600159.6213164078</v>
      </c>
      <c r="S88" s="11"/>
      <c r="T88"/>
    </row>
    <row r="89" spans="1:20" ht="15">
      <c r="A89" s="35">
        <v>244</v>
      </c>
      <c r="B89" s="13" t="s">
        <v>95</v>
      </c>
      <c r="C89" s="15">
        <v>19300</v>
      </c>
      <c r="D89" s="15">
        <v>42772717.009999998</v>
      </c>
      <c r="E89" s="15">
        <v>1728735.0972042365</v>
      </c>
      <c r="F89" s="240">
        <f>Yhteenveto[[#This Row],[Ikärakenne, laskennallinen kustannus]]+Yhteenveto[[#This Row],[Muut laskennalliset kustannukset ]]</f>
        <v>44501452.107204236</v>
      </c>
      <c r="G89" s="335">
        <v>1395.32</v>
      </c>
      <c r="H89" s="17">
        <v>26929676</v>
      </c>
      <c r="I89" s="352">
        <f>Yhteenveto[[#This Row],[Laskennalliset kustannukset yhteensä]]-Yhteenveto[[#This Row],[Omarahoitusosuus, €]]</f>
        <v>17571776.107204236</v>
      </c>
      <c r="J89" s="36">
        <v>932855.47097483824</v>
      </c>
      <c r="K89" s="37">
        <v>-272621.02573869447</v>
      </c>
      <c r="L89" s="240">
        <f>Yhteenveto[[#This Row],[Valtionosuus omarahoitusosuuden jälkeen (välisumma)]]+Yhteenveto[[#This Row],[Lisäosat yhteensä]]+Yhteenveto[[#This Row],[Valtionosuuteen tehtävät vähennykset ja lisäykset, netto]]</f>
        <v>18232010.552440379</v>
      </c>
      <c r="M89" s="37">
        <v>3365284.3476548707</v>
      </c>
      <c r="N89" s="314">
        <f>SUM(Yhteenveto[[#This Row],[Valtionosuus ennen verotuloihin perustuvaa valtionosuuksien tasausta]]+Yhteenveto[[#This Row],[Verotuloihin perustuva valtionosuuksien tasaus]])</f>
        <v>21597294.90009525</v>
      </c>
      <c r="O89" s="250">
        <v>2136498.0408802549</v>
      </c>
      <c r="P89" s="387">
        <f>SUM(Yhteenveto[[#This Row],[Kunnan  peruspalvelujen valtionosuus ]:[Veroperustemuutoksista johtuvien veromenetysten korvaus]])</f>
        <v>23733792.940975506</v>
      </c>
      <c r="Q89" s="37">
        <v>-124867.63863600005</v>
      </c>
      <c r="R89" s="354">
        <f>+Yhteenveto[[#This Row],[Kunnan  peruspalvelujen valtionosuus ]]+Yhteenveto[[#This Row],[Veroperustemuutoksista johtuvien veromenetysten korvaus]]+Yhteenveto[[#This Row],[Kotikuntakorvaus, netto, vuoden 2023 tieto]]</f>
        <v>23608925.302339505</v>
      </c>
      <c r="S89" s="11"/>
      <c r="T89"/>
    </row>
    <row r="90" spans="1:20" ht="15">
      <c r="A90" s="35">
        <v>245</v>
      </c>
      <c r="B90" s="13" t="s">
        <v>96</v>
      </c>
      <c r="C90" s="15">
        <v>37676</v>
      </c>
      <c r="D90" s="15">
        <v>58630492.139999993</v>
      </c>
      <c r="E90" s="15">
        <v>13742508.681233477</v>
      </c>
      <c r="F90" s="240">
        <f>Yhteenveto[[#This Row],[Ikärakenne, laskennallinen kustannus]]+Yhteenveto[[#This Row],[Muut laskennalliset kustannukset ]]</f>
        <v>72373000.821233466</v>
      </c>
      <c r="G90" s="335">
        <v>1395.32</v>
      </c>
      <c r="H90" s="17">
        <v>52570076.32</v>
      </c>
      <c r="I90" s="352">
        <f>Yhteenveto[[#This Row],[Laskennalliset kustannukset yhteensä]]-Yhteenveto[[#This Row],[Omarahoitusosuus, €]]</f>
        <v>19802924.501233466</v>
      </c>
      <c r="J90" s="36">
        <v>1491900.3059599069</v>
      </c>
      <c r="K90" s="37">
        <v>-8288551.6268886924</v>
      </c>
      <c r="L90" s="240">
        <f>Yhteenveto[[#This Row],[Valtionosuus omarahoitusosuuden jälkeen (välisumma)]]+Yhteenveto[[#This Row],[Lisäosat yhteensä]]+Yhteenveto[[#This Row],[Valtionosuuteen tehtävät vähennykset ja lisäykset, netto]]</f>
        <v>13006273.18030468</v>
      </c>
      <c r="M90" s="37">
        <v>-60607.501032676751</v>
      </c>
      <c r="N90" s="314">
        <f>SUM(Yhteenveto[[#This Row],[Valtionosuus ennen verotuloihin perustuvaa valtionosuuksien tasausta]]+Yhteenveto[[#This Row],[Verotuloihin perustuva valtionosuuksien tasaus]])</f>
        <v>12945665.679272003</v>
      </c>
      <c r="O90" s="250">
        <v>4921496.7978380667</v>
      </c>
      <c r="P90" s="387">
        <f>SUM(Yhteenveto[[#This Row],[Kunnan  peruspalvelujen valtionosuus ]:[Veroperustemuutoksista johtuvien veromenetysten korvaus]])</f>
        <v>17867162.477110069</v>
      </c>
      <c r="Q90" s="37">
        <v>-1168122.3769199997</v>
      </c>
      <c r="R90" s="354">
        <f>+Yhteenveto[[#This Row],[Kunnan  peruspalvelujen valtionosuus ]]+Yhteenveto[[#This Row],[Veroperustemuutoksista johtuvien veromenetysten korvaus]]+Yhteenveto[[#This Row],[Kotikuntakorvaus, netto, vuoden 2023 tieto]]</f>
        <v>16699040.10019007</v>
      </c>
      <c r="S90" s="11"/>
      <c r="T90"/>
    </row>
    <row r="91" spans="1:20" ht="15">
      <c r="A91" s="35">
        <v>249</v>
      </c>
      <c r="B91" s="13" t="s">
        <v>97</v>
      </c>
      <c r="C91" s="15">
        <v>9250</v>
      </c>
      <c r="D91" s="15">
        <v>11708061.59</v>
      </c>
      <c r="E91" s="15">
        <v>2257308.4702080884</v>
      </c>
      <c r="F91" s="240">
        <f>Yhteenveto[[#This Row],[Ikärakenne, laskennallinen kustannus]]+Yhteenveto[[#This Row],[Muut laskennalliset kustannukset ]]</f>
        <v>13965370.060208088</v>
      </c>
      <c r="G91" s="335">
        <v>1395.32</v>
      </c>
      <c r="H91" s="17">
        <v>12906710</v>
      </c>
      <c r="I91" s="352">
        <f>Yhteenveto[[#This Row],[Laskennalliset kustannukset yhteensä]]-Yhteenveto[[#This Row],[Omarahoitusosuus, €]]</f>
        <v>1058660.0602080878</v>
      </c>
      <c r="J91" s="36">
        <v>738618.31918597966</v>
      </c>
      <c r="K91" s="37">
        <v>-978247.20465468743</v>
      </c>
      <c r="L91" s="240">
        <f>Yhteenveto[[#This Row],[Valtionosuus omarahoitusosuuden jälkeen (välisumma)]]+Yhteenveto[[#This Row],[Lisäosat yhteensä]]+Yhteenveto[[#This Row],[Valtionosuuteen tehtävät vähennykset ja lisäykset, netto]]</f>
        <v>819031.17473938002</v>
      </c>
      <c r="M91" s="37">
        <v>3489533.5615620995</v>
      </c>
      <c r="N91" s="314">
        <f>SUM(Yhteenveto[[#This Row],[Valtionosuus ennen verotuloihin perustuvaa valtionosuuksien tasausta]]+Yhteenveto[[#This Row],[Verotuloihin perustuva valtionosuuksien tasaus]])</f>
        <v>4308564.7363014799</v>
      </c>
      <c r="O91" s="250">
        <v>1700327.4357882242</v>
      </c>
      <c r="P91" s="387">
        <f>SUM(Yhteenveto[[#This Row],[Kunnan  peruspalvelujen valtionosuus ]:[Veroperustemuutoksista johtuvien veromenetysten korvaus]])</f>
        <v>6008892.1720897043</v>
      </c>
      <c r="Q91" s="37">
        <v>67718.317020000002</v>
      </c>
      <c r="R91" s="354">
        <f>+Yhteenveto[[#This Row],[Kunnan  peruspalvelujen valtionosuus ]]+Yhteenveto[[#This Row],[Veroperustemuutoksista johtuvien veromenetysten korvaus]]+Yhteenveto[[#This Row],[Kotikuntakorvaus, netto, vuoden 2023 tieto]]</f>
        <v>6076610.4891097043</v>
      </c>
      <c r="S91" s="11"/>
      <c r="T91"/>
    </row>
    <row r="92" spans="1:20" ht="15">
      <c r="A92" s="35">
        <v>250</v>
      </c>
      <c r="B92" s="13" t="s">
        <v>98</v>
      </c>
      <c r="C92" s="15">
        <v>1771</v>
      </c>
      <c r="D92" s="15">
        <v>2087601.68</v>
      </c>
      <c r="E92" s="15">
        <v>485834.66867100738</v>
      </c>
      <c r="F92" s="240">
        <f>Yhteenveto[[#This Row],[Ikärakenne, laskennallinen kustannus]]+Yhteenveto[[#This Row],[Muut laskennalliset kustannukset ]]</f>
        <v>2573436.3486710074</v>
      </c>
      <c r="G92" s="335">
        <v>1395.32</v>
      </c>
      <c r="H92" s="17">
        <v>2471111.7199999997</v>
      </c>
      <c r="I92" s="352">
        <f>Yhteenveto[[#This Row],[Laskennalliset kustannukset yhteensä]]-Yhteenveto[[#This Row],[Omarahoitusosuus, €]]</f>
        <v>102324.6286710077</v>
      </c>
      <c r="J92" s="36">
        <v>257049.4249877515</v>
      </c>
      <c r="K92" s="37">
        <v>-128646.15439356006</v>
      </c>
      <c r="L92" s="240">
        <f>Yhteenveto[[#This Row],[Valtionosuus omarahoitusosuuden jälkeen (välisumma)]]+Yhteenveto[[#This Row],[Lisäosat yhteensä]]+Yhteenveto[[#This Row],[Valtionosuuteen tehtävät vähennykset ja lisäykset, netto]]</f>
        <v>230727.89926519914</v>
      </c>
      <c r="M92" s="37">
        <v>881514.67325192608</v>
      </c>
      <c r="N92" s="314">
        <f>SUM(Yhteenveto[[#This Row],[Valtionosuus ennen verotuloihin perustuvaa valtionosuuksien tasausta]]+Yhteenveto[[#This Row],[Verotuloihin perustuva valtionosuuksien tasaus]])</f>
        <v>1112242.5725171252</v>
      </c>
      <c r="O92" s="250">
        <v>450410.06024065166</v>
      </c>
      <c r="P92" s="387">
        <f>SUM(Yhteenveto[[#This Row],[Kunnan  peruspalvelujen valtionosuus ]:[Veroperustemuutoksista johtuvien veromenetysten korvaus]])</f>
        <v>1562652.6327577769</v>
      </c>
      <c r="Q92" s="37">
        <v>43207.0527</v>
      </c>
      <c r="R92" s="354">
        <f>+Yhteenveto[[#This Row],[Kunnan  peruspalvelujen valtionosuus ]]+Yhteenveto[[#This Row],[Veroperustemuutoksista johtuvien veromenetysten korvaus]]+Yhteenveto[[#This Row],[Kotikuntakorvaus, netto, vuoden 2023 tieto]]</f>
        <v>1605859.6854577768</v>
      </c>
      <c r="S92" s="11"/>
      <c r="T92"/>
    </row>
    <row r="93" spans="1:20" ht="15">
      <c r="A93" s="35">
        <v>256</v>
      </c>
      <c r="B93" s="13" t="s">
        <v>99</v>
      </c>
      <c r="C93" s="15">
        <v>1554</v>
      </c>
      <c r="D93" s="15">
        <v>2631074.5799999996</v>
      </c>
      <c r="E93" s="15">
        <v>530474.6973695684</v>
      </c>
      <c r="F93" s="240">
        <f>Yhteenveto[[#This Row],[Ikärakenne, laskennallinen kustannus]]+Yhteenveto[[#This Row],[Muut laskennalliset kustannukset ]]</f>
        <v>3161549.2773695681</v>
      </c>
      <c r="G93" s="335">
        <v>1395.32</v>
      </c>
      <c r="H93" s="17">
        <v>2168327.2799999998</v>
      </c>
      <c r="I93" s="352">
        <f>Yhteenveto[[#This Row],[Laskennalliset kustannukset yhteensä]]-Yhteenveto[[#This Row],[Omarahoitusosuus, €]]</f>
        <v>993221.99736956833</v>
      </c>
      <c r="J93" s="36">
        <v>534520.98371262581</v>
      </c>
      <c r="K93" s="37">
        <v>-893327.87060350273</v>
      </c>
      <c r="L93" s="240">
        <f>Yhteenveto[[#This Row],[Valtionosuus omarahoitusosuuden jälkeen (välisumma)]]+Yhteenveto[[#This Row],[Lisäosat yhteensä]]+Yhteenveto[[#This Row],[Valtionosuuteen tehtävät vähennykset ja lisäykset, netto]]</f>
        <v>634415.11047869129</v>
      </c>
      <c r="M93" s="37">
        <v>886041.85503307905</v>
      </c>
      <c r="N93" s="314">
        <f>SUM(Yhteenveto[[#This Row],[Valtionosuus ennen verotuloihin perustuvaa valtionosuuksien tasausta]]+Yhteenveto[[#This Row],[Verotuloihin perustuva valtionosuuksien tasaus]])</f>
        <v>1520456.9655117705</v>
      </c>
      <c r="O93" s="250">
        <v>346843.65172630537</v>
      </c>
      <c r="P93" s="387">
        <f>SUM(Yhteenveto[[#This Row],[Kunnan  peruspalvelujen valtionosuus ]:[Veroperustemuutoksista johtuvien veromenetysten korvaus]])</f>
        <v>1867300.6172380759</v>
      </c>
      <c r="Q93" s="37">
        <v>95189.376000000004</v>
      </c>
      <c r="R93" s="354">
        <f>+Yhteenveto[[#This Row],[Kunnan  peruspalvelujen valtionosuus ]]+Yhteenveto[[#This Row],[Veroperustemuutoksista johtuvien veromenetysten korvaus]]+Yhteenveto[[#This Row],[Kotikuntakorvaus, netto, vuoden 2023 tieto]]</f>
        <v>1962489.9932380759</v>
      </c>
      <c r="S93" s="11"/>
      <c r="T93"/>
    </row>
    <row r="94" spans="1:20" ht="15">
      <c r="A94" s="35">
        <v>257</v>
      </c>
      <c r="B94" s="13" t="s">
        <v>100</v>
      </c>
      <c r="C94" s="15">
        <v>40722</v>
      </c>
      <c r="D94" s="15">
        <v>72312542.520000011</v>
      </c>
      <c r="E94" s="15">
        <v>13793018.578279637</v>
      </c>
      <c r="F94" s="240">
        <f>Yhteenveto[[#This Row],[Ikärakenne, laskennallinen kustannus]]+Yhteenveto[[#This Row],[Muut laskennalliset kustannukset ]]</f>
        <v>86105561.098279655</v>
      </c>
      <c r="G94" s="335">
        <v>1395.32</v>
      </c>
      <c r="H94" s="17">
        <v>56820221.039999999</v>
      </c>
      <c r="I94" s="352">
        <f>Yhteenveto[[#This Row],[Laskennalliset kustannukset yhteensä]]-Yhteenveto[[#This Row],[Omarahoitusosuus, €]]</f>
        <v>29285340.058279656</v>
      </c>
      <c r="J94" s="36">
        <v>1266265.8154088084</v>
      </c>
      <c r="K94" s="37">
        <v>5064939.3318052283</v>
      </c>
      <c r="L94" s="240">
        <f>Yhteenveto[[#This Row],[Valtionosuus omarahoitusosuuden jälkeen (välisumma)]]+Yhteenveto[[#This Row],[Lisäosat yhteensä]]+Yhteenveto[[#This Row],[Valtionosuuteen tehtävät vähennykset ja lisäykset, netto]]</f>
        <v>35616545.205493689</v>
      </c>
      <c r="M94" s="37">
        <v>-946133.16903283063</v>
      </c>
      <c r="N94" s="314">
        <f>SUM(Yhteenveto[[#This Row],[Valtionosuus ennen verotuloihin perustuvaa valtionosuuksien tasausta]]+Yhteenveto[[#This Row],[Verotuloihin perustuva valtionosuuksien tasaus]])</f>
        <v>34670412.036460862</v>
      </c>
      <c r="O94" s="250">
        <v>4591975.041100922</v>
      </c>
      <c r="P94" s="387">
        <f>SUM(Yhteenveto[[#This Row],[Kunnan  peruspalvelujen valtionosuus ]:[Veroperustemuutoksista johtuvien veromenetysten korvaus]])</f>
        <v>39262387.077561781</v>
      </c>
      <c r="Q94" s="37">
        <v>-550011.65119800018</v>
      </c>
      <c r="R94" s="354">
        <f>+Yhteenveto[[#This Row],[Kunnan  peruspalvelujen valtionosuus ]]+Yhteenveto[[#This Row],[Veroperustemuutoksista johtuvien veromenetysten korvaus]]+Yhteenveto[[#This Row],[Kotikuntakorvaus, netto, vuoden 2023 tieto]]</f>
        <v>38712375.426363781</v>
      </c>
      <c r="S94" s="11"/>
      <c r="T94"/>
    </row>
    <row r="95" spans="1:20" ht="15">
      <c r="A95" s="35">
        <v>260</v>
      </c>
      <c r="B95" s="13" t="s">
        <v>101</v>
      </c>
      <c r="C95" s="15">
        <v>9727</v>
      </c>
      <c r="D95" s="15">
        <v>10602725.879999999</v>
      </c>
      <c r="E95" s="15">
        <v>3428166.5780706415</v>
      </c>
      <c r="F95" s="240">
        <f>Yhteenveto[[#This Row],[Ikärakenne, laskennallinen kustannus]]+Yhteenveto[[#This Row],[Muut laskennalliset kustannukset ]]</f>
        <v>14030892.45807064</v>
      </c>
      <c r="G95" s="335">
        <v>1395.32</v>
      </c>
      <c r="H95" s="17">
        <v>13572277.639999999</v>
      </c>
      <c r="I95" s="352">
        <f>Yhteenveto[[#This Row],[Laskennalliset kustannukset yhteensä]]-Yhteenveto[[#This Row],[Omarahoitusosuus, €]]</f>
        <v>458614.81807064079</v>
      </c>
      <c r="J95" s="36">
        <v>1430281.2457493891</v>
      </c>
      <c r="K95" s="37">
        <v>3022493.5385616268</v>
      </c>
      <c r="L95" s="240">
        <f>Yhteenveto[[#This Row],[Valtionosuus omarahoitusosuuden jälkeen (välisumma)]]+Yhteenveto[[#This Row],[Lisäosat yhteensä]]+Yhteenveto[[#This Row],[Valtionosuuteen tehtävät vähennykset ja lisäykset, netto]]</f>
        <v>4911389.6023816569</v>
      </c>
      <c r="M95" s="37">
        <v>5568551.9766967986</v>
      </c>
      <c r="N95" s="314">
        <f>SUM(Yhteenveto[[#This Row],[Valtionosuus ennen verotuloihin perustuvaa valtionosuuksien tasausta]]+Yhteenveto[[#This Row],[Verotuloihin perustuva valtionosuuksien tasaus]])</f>
        <v>10479941.579078455</v>
      </c>
      <c r="O95" s="250">
        <v>2139572.5286474349</v>
      </c>
      <c r="P95" s="387">
        <f>SUM(Yhteenveto[[#This Row],[Kunnan  peruspalvelujen valtionosuus ]:[Veroperustemuutoksista johtuvien veromenetysten korvaus]])</f>
        <v>12619514.107725888</v>
      </c>
      <c r="Q95" s="37">
        <v>-922.14707999999519</v>
      </c>
      <c r="R95" s="354">
        <f>+Yhteenveto[[#This Row],[Kunnan  peruspalvelujen valtionosuus ]]+Yhteenveto[[#This Row],[Veroperustemuutoksista johtuvien veromenetysten korvaus]]+Yhteenveto[[#This Row],[Kotikuntakorvaus, netto, vuoden 2023 tieto]]</f>
        <v>12618591.960645888</v>
      </c>
      <c r="S95" s="11"/>
      <c r="T95"/>
    </row>
    <row r="96" spans="1:20" ht="15">
      <c r="A96" s="35">
        <v>261</v>
      </c>
      <c r="B96" s="13" t="s">
        <v>102</v>
      </c>
      <c r="C96" s="15">
        <v>6637</v>
      </c>
      <c r="D96" s="15">
        <v>9378307.2599999998</v>
      </c>
      <c r="E96" s="15">
        <v>6670002.4694397626</v>
      </c>
      <c r="F96" s="240">
        <f>Yhteenveto[[#This Row],[Ikärakenne, laskennallinen kustannus]]+Yhteenveto[[#This Row],[Muut laskennalliset kustannukset ]]</f>
        <v>16048309.729439761</v>
      </c>
      <c r="G96" s="335">
        <v>1395.32</v>
      </c>
      <c r="H96" s="17">
        <v>9260738.8399999999</v>
      </c>
      <c r="I96" s="352">
        <f>Yhteenveto[[#This Row],[Laskennalliset kustannukset yhteensä]]-Yhteenveto[[#This Row],[Omarahoitusosuus, €]]</f>
        <v>6787570.8894397616</v>
      </c>
      <c r="J96" s="36">
        <v>2333164.9777428308</v>
      </c>
      <c r="K96" s="37">
        <v>629906.50937652809</v>
      </c>
      <c r="L96" s="240">
        <f>Yhteenveto[[#This Row],[Valtionosuus omarahoitusosuuden jälkeen (välisumma)]]+Yhteenveto[[#This Row],[Lisäosat yhteensä]]+Yhteenveto[[#This Row],[Valtionosuuteen tehtävät vähennykset ja lisäykset, netto]]</f>
        <v>9750642.3765591197</v>
      </c>
      <c r="M96" s="37">
        <v>-275130.17454890534</v>
      </c>
      <c r="N96" s="314">
        <f>SUM(Yhteenveto[[#This Row],[Valtionosuus ennen verotuloihin perustuvaa valtionosuuksien tasausta]]+Yhteenveto[[#This Row],[Verotuloihin perustuva valtionosuuksien tasaus]])</f>
        <v>9475512.2020102143</v>
      </c>
      <c r="O96" s="250">
        <v>1244465.9490242077</v>
      </c>
      <c r="P96" s="387">
        <f>SUM(Yhteenveto[[#This Row],[Kunnan  peruspalvelujen valtionosuus ]:[Veroperustemuutoksista johtuvien veromenetysten korvaus]])</f>
        <v>10719978.151034422</v>
      </c>
      <c r="Q96" s="37">
        <v>-2751.5678999999654</v>
      </c>
      <c r="R96" s="354">
        <f>+Yhteenveto[[#This Row],[Kunnan  peruspalvelujen valtionosuus ]]+Yhteenveto[[#This Row],[Veroperustemuutoksista johtuvien veromenetysten korvaus]]+Yhteenveto[[#This Row],[Kotikuntakorvaus, netto, vuoden 2023 tieto]]</f>
        <v>10717226.583134422</v>
      </c>
      <c r="S96" s="11"/>
      <c r="T96"/>
    </row>
    <row r="97" spans="1:20" ht="15">
      <c r="A97" s="35">
        <v>263</v>
      </c>
      <c r="B97" s="13" t="s">
        <v>103</v>
      </c>
      <c r="C97" s="15">
        <v>7597</v>
      </c>
      <c r="D97" s="15">
        <v>10655095.140000001</v>
      </c>
      <c r="E97" s="15">
        <v>2007457.5842518348</v>
      </c>
      <c r="F97" s="240">
        <f>Yhteenveto[[#This Row],[Ikärakenne, laskennallinen kustannus]]+Yhteenveto[[#This Row],[Muut laskennalliset kustannukset ]]</f>
        <v>12662552.724251835</v>
      </c>
      <c r="G97" s="335">
        <v>1395.32</v>
      </c>
      <c r="H97" s="17">
        <v>10600246.039999999</v>
      </c>
      <c r="I97" s="352">
        <f>Yhteenveto[[#This Row],[Laskennalliset kustannukset yhteensä]]-Yhteenveto[[#This Row],[Omarahoitusosuus, €]]</f>
        <v>2062306.6842518356</v>
      </c>
      <c r="J97" s="36">
        <v>607486.92682877928</v>
      </c>
      <c r="K97" s="37">
        <v>-291094.67437654082</v>
      </c>
      <c r="L97" s="240">
        <f>Yhteenveto[[#This Row],[Valtionosuus omarahoitusosuuden jälkeen (välisumma)]]+Yhteenveto[[#This Row],[Lisäosat yhteensä]]+Yhteenveto[[#This Row],[Valtionosuuteen tehtävät vähennykset ja lisäykset, netto]]</f>
        <v>2378698.936704074</v>
      </c>
      <c r="M97" s="37">
        <v>4777079.5219367258</v>
      </c>
      <c r="N97" s="314">
        <f>SUM(Yhteenveto[[#This Row],[Valtionosuus ennen verotuloihin perustuvaa valtionosuuksien tasausta]]+Yhteenveto[[#This Row],[Verotuloihin perustuva valtionosuuksien tasaus]])</f>
        <v>7155778.4586407999</v>
      </c>
      <c r="O97" s="250">
        <v>1825871.3422996062</v>
      </c>
      <c r="P97" s="387">
        <f>SUM(Yhteenveto[[#This Row],[Kunnan  peruspalvelujen valtionosuus ]:[Veroperustemuutoksista johtuvien veromenetysten korvaus]])</f>
        <v>8981649.8009404056</v>
      </c>
      <c r="Q97" s="37">
        <v>147469.16610000006</v>
      </c>
      <c r="R97" s="354">
        <f>+Yhteenveto[[#This Row],[Kunnan  peruspalvelujen valtionosuus ]]+Yhteenveto[[#This Row],[Veroperustemuutoksista johtuvien veromenetysten korvaus]]+Yhteenveto[[#This Row],[Kotikuntakorvaus, netto, vuoden 2023 tieto]]</f>
        <v>9129118.9670404065</v>
      </c>
      <c r="S97" s="11"/>
      <c r="T97"/>
    </row>
    <row r="98" spans="1:20" ht="15">
      <c r="A98" s="35">
        <v>265</v>
      </c>
      <c r="B98" s="13" t="s">
        <v>104</v>
      </c>
      <c r="C98" s="15">
        <v>1064</v>
      </c>
      <c r="D98" s="15">
        <v>1444560</v>
      </c>
      <c r="E98" s="15">
        <v>577648.04960975552</v>
      </c>
      <c r="F98" s="240">
        <f>Yhteenveto[[#This Row],[Ikärakenne, laskennallinen kustannus]]+Yhteenveto[[#This Row],[Muut laskennalliset kustannukset ]]</f>
        <v>2022208.0496097556</v>
      </c>
      <c r="G98" s="335">
        <v>1395.32</v>
      </c>
      <c r="H98" s="17">
        <v>1484620.48</v>
      </c>
      <c r="I98" s="352">
        <f>Yhteenveto[[#This Row],[Laskennalliset kustannukset yhteensä]]-Yhteenveto[[#This Row],[Omarahoitusosuus, €]]</f>
        <v>537587.56960975565</v>
      </c>
      <c r="J98" s="36">
        <v>370151.55037713947</v>
      </c>
      <c r="K98" s="37">
        <v>539919.54326527077</v>
      </c>
      <c r="L98" s="240">
        <f>Yhteenveto[[#This Row],[Valtionosuus omarahoitusosuuden jälkeen (välisumma)]]+Yhteenveto[[#This Row],[Lisäosat yhteensä]]+Yhteenveto[[#This Row],[Valtionosuuteen tehtävät vähennykset ja lisäykset, netto]]</f>
        <v>1447658.663252166</v>
      </c>
      <c r="M98" s="37">
        <v>314384.7650534127</v>
      </c>
      <c r="N98" s="314">
        <f>SUM(Yhteenveto[[#This Row],[Valtionosuus ennen verotuloihin perustuvaa valtionosuuksien tasausta]]+Yhteenveto[[#This Row],[Verotuloihin perustuva valtionosuuksien tasaus]])</f>
        <v>1762043.4283055787</v>
      </c>
      <c r="O98" s="250">
        <v>247884.27217095756</v>
      </c>
      <c r="P98" s="387">
        <f>SUM(Yhteenveto[[#This Row],[Kunnan  peruspalvelujen valtionosuus ]:[Veroperustemuutoksista johtuvien veromenetysten korvaus]])</f>
        <v>2009927.7004765363</v>
      </c>
      <c r="Q98" s="37">
        <v>-49082.021999999997</v>
      </c>
      <c r="R98" s="354">
        <f>+Yhteenveto[[#This Row],[Kunnan  peruspalvelujen valtionosuus ]]+Yhteenveto[[#This Row],[Veroperustemuutoksista johtuvien veromenetysten korvaus]]+Yhteenveto[[#This Row],[Kotikuntakorvaus, netto, vuoden 2023 tieto]]</f>
        <v>1960845.6784765362</v>
      </c>
      <c r="S98" s="11"/>
      <c r="T98"/>
    </row>
    <row r="99" spans="1:20" ht="15">
      <c r="A99" s="35">
        <v>271</v>
      </c>
      <c r="B99" s="13" t="s">
        <v>105</v>
      </c>
      <c r="C99" s="15">
        <v>6903</v>
      </c>
      <c r="D99" s="15">
        <v>8748054.1699999999</v>
      </c>
      <c r="E99" s="15">
        <v>1405538.1075003992</v>
      </c>
      <c r="F99" s="240">
        <f>Yhteenveto[[#This Row],[Ikärakenne, laskennallinen kustannus]]+Yhteenveto[[#This Row],[Muut laskennalliset kustannukset ]]</f>
        <v>10153592.277500398</v>
      </c>
      <c r="G99" s="335">
        <v>1395.32</v>
      </c>
      <c r="H99" s="17">
        <v>9631893.959999999</v>
      </c>
      <c r="I99" s="352">
        <f>Yhteenveto[[#This Row],[Laskennalliset kustannukset yhteensä]]-Yhteenveto[[#This Row],[Omarahoitusosuus, €]]</f>
        <v>521698.31750039943</v>
      </c>
      <c r="J99" s="36">
        <v>205026.54502485335</v>
      </c>
      <c r="K99" s="37">
        <v>-1841691.4431390297</v>
      </c>
      <c r="L99" s="240">
        <f>Yhteenveto[[#This Row],[Valtionosuus omarahoitusosuuden jälkeen (välisumma)]]+Yhteenveto[[#This Row],[Lisäosat yhteensä]]+Yhteenveto[[#This Row],[Valtionosuuteen tehtävät vähennykset ja lisäykset, netto]]</f>
        <v>-1114966.580613777</v>
      </c>
      <c r="M99" s="37">
        <v>3182770.2459791498</v>
      </c>
      <c r="N99" s="314">
        <f>SUM(Yhteenveto[[#This Row],[Valtionosuus ennen verotuloihin perustuvaa valtionosuuksien tasausta]]+Yhteenveto[[#This Row],[Verotuloihin perustuva valtionosuuksien tasaus]])</f>
        <v>2067803.6653653728</v>
      </c>
      <c r="O99" s="250">
        <v>1438447.5085197666</v>
      </c>
      <c r="P99" s="387">
        <f>SUM(Yhteenveto[[#This Row],[Kunnan  peruspalvelujen valtionosuus ]:[Veroperustemuutoksista johtuvien veromenetysten korvaus]])</f>
        <v>3506251.1738851396</v>
      </c>
      <c r="Q99" s="37">
        <v>87157.772399999958</v>
      </c>
      <c r="R99" s="354">
        <f>+Yhteenveto[[#This Row],[Kunnan  peruspalvelujen valtionosuus ]]+Yhteenveto[[#This Row],[Veroperustemuutoksista johtuvien veromenetysten korvaus]]+Yhteenveto[[#This Row],[Kotikuntakorvaus, netto, vuoden 2023 tieto]]</f>
        <v>3593408.9462851398</v>
      </c>
      <c r="S99" s="11"/>
      <c r="T99"/>
    </row>
    <row r="100" spans="1:20" ht="15">
      <c r="A100" s="35">
        <v>272</v>
      </c>
      <c r="B100" s="13" t="s">
        <v>106</v>
      </c>
      <c r="C100" s="15">
        <v>48006</v>
      </c>
      <c r="D100" s="15">
        <v>84718495.090000004</v>
      </c>
      <c r="E100" s="15">
        <v>10859132.555021401</v>
      </c>
      <c r="F100" s="240">
        <f>Yhteenveto[[#This Row],[Ikärakenne, laskennallinen kustannus]]+Yhteenveto[[#This Row],[Muut laskennalliset kustannukset ]]</f>
        <v>95577627.645021409</v>
      </c>
      <c r="G100" s="335">
        <v>1395.32</v>
      </c>
      <c r="H100" s="17">
        <v>66983731.919999994</v>
      </c>
      <c r="I100" s="352">
        <f>Yhteenveto[[#This Row],[Laskennalliset kustannukset yhteensä]]-Yhteenveto[[#This Row],[Omarahoitusosuus, €]]</f>
        <v>28593895.725021414</v>
      </c>
      <c r="J100" s="36">
        <v>1794742.0565953169</v>
      </c>
      <c r="K100" s="37">
        <v>-15722103.302515801</v>
      </c>
      <c r="L100" s="240">
        <f>Yhteenveto[[#This Row],[Valtionosuus omarahoitusosuuden jälkeen (välisumma)]]+Yhteenveto[[#This Row],[Lisäosat yhteensä]]+Yhteenveto[[#This Row],[Valtionosuuteen tehtävät vähennykset ja lisäykset, netto]]</f>
        <v>14666534.479100931</v>
      </c>
      <c r="M100" s="37">
        <v>8823481.3643133547</v>
      </c>
      <c r="N100" s="314">
        <f>SUM(Yhteenveto[[#This Row],[Valtionosuus ennen verotuloihin perustuvaa valtionosuuksien tasausta]]+Yhteenveto[[#This Row],[Verotuloihin perustuva valtionosuuksien tasaus]])</f>
        <v>23490015.843414284</v>
      </c>
      <c r="O100" s="250">
        <v>7701034.4530056585</v>
      </c>
      <c r="P100" s="387">
        <f>SUM(Yhteenveto[[#This Row],[Kunnan  peruspalvelujen valtionosuus ]:[Veroperustemuutoksista johtuvien veromenetysten korvaus]])</f>
        <v>31191050.296419941</v>
      </c>
      <c r="Q100" s="37">
        <v>17074.594320000149</v>
      </c>
      <c r="R100" s="354">
        <f>+Yhteenveto[[#This Row],[Kunnan  peruspalvelujen valtionosuus ]]+Yhteenveto[[#This Row],[Veroperustemuutoksista johtuvien veromenetysten korvaus]]+Yhteenveto[[#This Row],[Kotikuntakorvaus, netto, vuoden 2023 tieto]]</f>
        <v>31208124.89073994</v>
      </c>
      <c r="S100" s="11"/>
      <c r="T100"/>
    </row>
    <row r="101" spans="1:20" ht="15">
      <c r="A101" s="35">
        <v>273</v>
      </c>
      <c r="B101" s="13" t="s">
        <v>107</v>
      </c>
      <c r="C101" s="15">
        <v>3999</v>
      </c>
      <c r="D101" s="15">
        <v>6095749.4800000004</v>
      </c>
      <c r="E101" s="15">
        <v>2519105.6791148726</v>
      </c>
      <c r="F101" s="240">
        <f>Yhteenveto[[#This Row],[Ikärakenne, laskennallinen kustannus]]+Yhteenveto[[#This Row],[Muut laskennalliset kustannukset ]]</f>
        <v>8614855.159114873</v>
      </c>
      <c r="G101" s="335">
        <v>1395.32</v>
      </c>
      <c r="H101" s="17">
        <v>5579884.6799999997</v>
      </c>
      <c r="I101" s="352">
        <f>Yhteenveto[[#This Row],[Laskennalliset kustannukset yhteensä]]-Yhteenveto[[#This Row],[Omarahoitusosuus, €]]</f>
        <v>3034970.4791148733</v>
      </c>
      <c r="J101" s="36">
        <v>1535850.4303642742</v>
      </c>
      <c r="K101" s="37">
        <v>-1377332.003080063</v>
      </c>
      <c r="L101" s="240">
        <f>Yhteenveto[[#This Row],[Valtionosuus omarahoitusosuuden jälkeen (välisumma)]]+Yhteenveto[[#This Row],[Lisäosat yhteensä]]+Yhteenveto[[#This Row],[Valtionosuuteen tehtävät vähennykset ja lisäykset, netto]]</f>
        <v>3193488.9063990847</v>
      </c>
      <c r="M101" s="37">
        <v>843650.98194286018</v>
      </c>
      <c r="N101" s="314">
        <f>SUM(Yhteenveto[[#This Row],[Valtionosuus ennen verotuloihin perustuvaa valtionosuuksien tasausta]]+Yhteenveto[[#This Row],[Verotuloihin perustuva valtionosuuksien tasaus]])</f>
        <v>4037139.8883419447</v>
      </c>
      <c r="O101" s="250">
        <v>762656.79953223001</v>
      </c>
      <c r="P101" s="387">
        <f>SUM(Yhteenveto[[#This Row],[Kunnan  peruspalvelujen valtionosuus ]:[Veroperustemuutoksista johtuvien veromenetysten korvaus]])</f>
        <v>4799796.6878741747</v>
      </c>
      <c r="Q101" s="37">
        <v>88540.993019999994</v>
      </c>
      <c r="R101" s="354">
        <f>+Yhteenveto[[#This Row],[Kunnan  peruspalvelujen valtionosuus ]]+Yhteenveto[[#This Row],[Veroperustemuutoksista johtuvien veromenetysten korvaus]]+Yhteenveto[[#This Row],[Kotikuntakorvaus, netto, vuoden 2023 tieto]]</f>
        <v>4888337.6808941746</v>
      </c>
      <c r="S101" s="11"/>
      <c r="T101"/>
    </row>
    <row r="102" spans="1:20" ht="15">
      <c r="A102" s="35">
        <v>275</v>
      </c>
      <c r="B102" s="13" t="s">
        <v>108</v>
      </c>
      <c r="C102" s="15">
        <v>2521</v>
      </c>
      <c r="D102" s="15">
        <v>3262418.85</v>
      </c>
      <c r="E102" s="15">
        <v>700040.71513701789</v>
      </c>
      <c r="F102" s="240">
        <f>Yhteenveto[[#This Row],[Ikärakenne, laskennallinen kustannus]]+Yhteenveto[[#This Row],[Muut laskennalliset kustannukset ]]</f>
        <v>3962459.565137018</v>
      </c>
      <c r="G102" s="335">
        <v>1395.32</v>
      </c>
      <c r="H102" s="17">
        <v>3517601.7199999997</v>
      </c>
      <c r="I102" s="352">
        <f>Yhteenveto[[#This Row],[Laskennalliset kustannukset yhteensä]]-Yhteenveto[[#This Row],[Omarahoitusosuus, €]]</f>
        <v>444857.84513701824</v>
      </c>
      <c r="J102" s="36">
        <v>224274.46224920795</v>
      </c>
      <c r="K102" s="37">
        <v>600561.43466274743</v>
      </c>
      <c r="L102" s="240">
        <f>Yhteenveto[[#This Row],[Valtionosuus omarahoitusosuuden jälkeen (välisumma)]]+Yhteenveto[[#This Row],[Lisäosat yhteensä]]+Yhteenveto[[#This Row],[Valtionosuuteen tehtävät vähennykset ja lisäykset, netto]]</f>
        <v>1269693.7420489737</v>
      </c>
      <c r="M102" s="37">
        <v>1283569.829985122</v>
      </c>
      <c r="N102" s="314">
        <f>SUM(Yhteenveto[[#This Row],[Valtionosuus ennen verotuloihin perustuvaa valtionosuuksien tasausta]]+Yhteenveto[[#This Row],[Verotuloihin perustuva valtionosuuksien tasaus]])</f>
        <v>2553263.5720340954</v>
      </c>
      <c r="O102" s="250">
        <v>531810.29476128391</v>
      </c>
      <c r="P102" s="387">
        <f>SUM(Yhteenveto[[#This Row],[Kunnan  peruspalvelujen valtionosuus ]:[Veroperustemuutoksista johtuvien veromenetysten korvaus]])</f>
        <v>3085073.8667953792</v>
      </c>
      <c r="Q102" s="37">
        <v>40871.938320000001</v>
      </c>
      <c r="R102" s="354">
        <f>+Yhteenveto[[#This Row],[Kunnan  peruspalvelujen valtionosuus ]]+Yhteenveto[[#This Row],[Veroperustemuutoksista johtuvien veromenetysten korvaus]]+Yhteenveto[[#This Row],[Kotikuntakorvaus, netto, vuoden 2023 tieto]]</f>
        <v>3125945.8051153794</v>
      </c>
      <c r="S102" s="11"/>
      <c r="T102"/>
    </row>
    <row r="103" spans="1:20" ht="15">
      <c r="A103" s="35">
        <v>276</v>
      </c>
      <c r="B103" s="13" t="s">
        <v>109</v>
      </c>
      <c r="C103" s="15">
        <v>15157</v>
      </c>
      <c r="D103" s="15">
        <v>30091357.540000003</v>
      </c>
      <c r="E103" s="15">
        <v>2407968.0391317541</v>
      </c>
      <c r="F103" s="240">
        <f>Yhteenveto[[#This Row],[Ikärakenne, laskennallinen kustannus]]+Yhteenveto[[#This Row],[Muut laskennalliset kustannukset ]]</f>
        <v>32499325.579131756</v>
      </c>
      <c r="G103" s="335">
        <v>1395.32</v>
      </c>
      <c r="H103" s="17">
        <v>21148865.239999998</v>
      </c>
      <c r="I103" s="352">
        <f>Yhteenveto[[#This Row],[Laskennalliset kustannukset yhteensä]]-Yhteenveto[[#This Row],[Omarahoitusosuus, €]]</f>
        <v>11350460.339131758</v>
      </c>
      <c r="J103" s="36">
        <v>528161.28772630822</v>
      </c>
      <c r="K103" s="37">
        <v>-494561.00495753088</v>
      </c>
      <c r="L103" s="240">
        <f>Yhteenveto[[#This Row],[Valtionosuus omarahoitusosuuden jälkeen (välisumma)]]+Yhteenveto[[#This Row],[Lisäosat yhteensä]]+Yhteenveto[[#This Row],[Valtionosuuteen tehtävät vähennykset ja lisäykset, netto]]</f>
        <v>11384060.621900536</v>
      </c>
      <c r="M103" s="37">
        <v>5357523.2852642927</v>
      </c>
      <c r="N103" s="314">
        <f>SUM(Yhteenveto[[#This Row],[Valtionosuus ennen verotuloihin perustuvaa valtionosuuksien tasausta]]+Yhteenveto[[#This Row],[Verotuloihin perustuva valtionosuuksien tasaus]])</f>
        <v>16741583.907164829</v>
      </c>
      <c r="O103" s="250">
        <v>2040517.015723997</v>
      </c>
      <c r="P103" s="387">
        <f>SUM(Yhteenveto[[#This Row],[Kunnan  peruspalvelujen valtionosuus ]:[Veroperustemuutoksista johtuvien veromenetysten korvaus]])</f>
        <v>18782100.922888827</v>
      </c>
      <c r="Q103" s="37">
        <v>-219987.10993799998</v>
      </c>
      <c r="R103" s="354">
        <f>+Yhteenveto[[#This Row],[Kunnan  peruspalvelujen valtionosuus ]]+Yhteenveto[[#This Row],[Veroperustemuutoksista johtuvien veromenetysten korvaus]]+Yhteenveto[[#This Row],[Kotikuntakorvaus, netto, vuoden 2023 tieto]]</f>
        <v>18562113.812950827</v>
      </c>
      <c r="S103" s="11"/>
      <c r="T103"/>
    </row>
    <row r="104" spans="1:20" ht="15">
      <c r="A104" s="35">
        <v>280</v>
      </c>
      <c r="B104" s="13" t="s">
        <v>110</v>
      </c>
      <c r="C104" s="15">
        <v>2024</v>
      </c>
      <c r="D104" s="15">
        <v>2798446.24</v>
      </c>
      <c r="E104" s="15">
        <v>1260496.1362377636</v>
      </c>
      <c r="F104" s="240">
        <f>Yhteenveto[[#This Row],[Ikärakenne, laskennallinen kustannus]]+Yhteenveto[[#This Row],[Muut laskennalliset kustannukset ]]</f>
        <v>4058942.376237764</v>
      </c>
      <c r="G104" s="335">
        <v>1395.32</v>
      </c>
      <c r="H104" s="17">
        <v>2824127.6799999997</v>
      </c>
      <c r="I104" s="352">
        <f>Yhteenveto[[#This Row],[Laskennalliset kustannukset yhteensä]]-Yhteenveto[[#This Row],[Omarahoitusosuus, €]]</f>
        <v>1234814.6962377643</v>
      </c>
      <c r="J104" s="36">
        <v>292274.90236159094</v>
      </c>
      <c r="K104" s="37">
        <v>180594.03721376098</v>
      </c>
      <c r="L104" s="240">
        <f>Yhteenveto[[#This Row],[Valtionosuus omarahoitusosuuden jälkeen (välisumma)]]+Yhteenveto[[#This Row],[Lisäosat yhteensä]]+Yhteenveto[[#This Row],[Valtionosuuteen tehtävät vähennykset ja lisäykset, netto]]</f>
        <v>1707683.6358131161</v>
      </c>
      <c r="M104" s="37">
        <v>904206.42214797356</v>
      </c>
      <c r="N104" s="314">
        <f>SUM(Yhteenveto[[#This Row],[Valtionosuus ennen verotuloihin perustuvaa valtionosuuksien tasausta]]+Yhteenveto[[#This Row],[Verotuloihin perustuva valtionosuuksien tasaus]])</f>
        <v>2611890.0579610895</v>
      </c>
      <c r="O104" s="250">
        <v>512205.73971464572</v>
      </c>
      <c r="P104" s="387">
        <f>SUM(Yhteenveto[[#This Row],[Kunnan  peruspalvelujen valtionosuus ]:[Veroperustemuutoksista johtuvien veromenetysten korvaus]])</f>
        <v>3124095.7976757353</v>
      </c>
      <c r="Q104" s="37">
        <v>-725818.99200000009</v>
      </c>
      <c r="R104" s="354">
        <f>+Yhteenveto[[#This Row],[Kunnan  peruspalvelujen valtionosuus ]]+Yhteenveto[[#This Row],[Veroperustemuutoksista johtuvien veromenetysten korvaus]]+Yhteenveto[[#This Row],[Kotikuntakorvaus, netto, vuoden 2023 tieto]]</f>
        <v>2398276.8056757352</v>
      </c>
      <c r="S104" s="11"/>
      <c r="T104"/>
    </row>
    <row r="105" spans="1:20" ht="15">
      <c r="A105" s="35">
        <v>284</v>
      </c>
      <c r="B105" s="13" t="s">
        <v>111</v>
      </c>
      <c r="C105" s="15">
        <v>2227</v>
      </c>
      <c r="D105" s="15">
        <v>2939522.67</v>
      </c>
      <c r="E105" s="15">
        <v>502944.83143788</v>
      </c>
      <c r="F105" s="240">
        <f>Yhteenveto[[#This Row],[Ikärakenne, laskennallinen kustannus]]+Yhteenveto[[#This Row],[Muut laskennalliset kustannukset ]]</f>
        <v>3442467.5014378801</v>
      </c>
      <c r="G105" s="335">
        <v>1395.32</v>
      </c>
      <c r="H105" s="17">
        <v>3107377.6399999997</v>
      </c>
      <c r="I105" s="352">
        <f>Yhteenveto[[#This Row],[Laskennalliset kustannukset yhteensä]]-Yhteenveto[[#This Row],[Omarahoitusosuus, €]]</f>
        <v>335089.86143788043</v>
      </c>
      <c r="J105" s="36">
        <v>64753.802678581109</v>
      </c>
      <c r="K105" s="37">
        <v>591995.4899022826</v>
      </c>
      <c r="L105" s="240">
        <f>Yhteenveto[[#This Row],[Valtionosuus omarahoitusosuuden jälkeen (välisumma)]]+Yhteenveto[[#This Row],[Lisäosat yhteensä]]+Yhteenveto[[#This Row],[Valtionosuuteen tehtävät vähennykset ja lisäykset, netto]]</f>
        <v>991839.15401874413</v>
      </c>
      <c r="M105" s="37">
        <v>1228450.2291336714</v>
      </c>
      <c r="N105" s="314">
        <f>SUM(Yhteenveto[[#This Row],[Valtionosuus ennen verotuloihin perustuvaa valtionosuuksien tasausta]]+Yhteenveto[[#This Row],[Verotuloihin perustuva valtionosuuksien tasaus]])</f>
        <v>2220289.3831524155</v>
      </c>
      <c r="O105" s="250">
        <v>508916.96981901675</v>
      </c>
      <c r="P105" s="387">
        <f>SUM(Yhteenveto[[#This Row],[Kunnan  peruspalvelujen valtionosuus ]:[Veroperustemuutoksista johtuvien veromenetysten korvaus]])</f>
        <v>2729206.3529714323</v>
      </c>
      <c r="Q105" s="37">
        <v>1164656.8887</v>
      </c>
      <c r="R105" s="354">
        <f>+Yhteenveto[[#This Row],[Kunnan  peruspalvelujen valtionosuus ]]+Yhteenveto[[#This Row],[Veroperustemuutoksista johtuvien veromenetysten korvaus]]+Yhteenveto[[#This Row],[Kotikuntakorvaus, netto, vuoden 2023 tieto]]</f>
        <v>3893863.2416714323</v>
      </c>
      <c r="S105" s="11"/>
      <c r="T105"/>
    </row>
    <row r="106" spans="1:20" ht="15">
      <c r="A106" s="35">
        <v>285</v>
      </c>
      <c r="B106" s="13" t="s">
        <v>112</v>
      </c>
      <c r="C106" s="15">
        <v>50617</v>
      </c>
      <c r="D106" s="15">
        <v>63539556.109999999</v>
      </c>
      <c r="E106" s="15">
        <v>15094140.070370736</v>
      </c>
      <c r="F106" s="240">
        <f>Yhteenveto[[#This Row],[Ikärakenne, laskennallinen kustannus]]+Yhteenveto[[#This Row],[Muut laskennalliset kustannukset ]]</f>
        <v>78633696.180370733</v>
      </c>
      <c r="G106" s="335">
        <v>1395.32</v>
      </c>
      <c r="H106" s="17">
        <v>70626912.439999998</v>
      </c>
      <c r="I106" s="352">
        <f>Yhteenveto[[#This Row],[Laskennalliset kustannukset yhteensä]]-Yhteenveto[[#This Row],[Omarahoitusosuus, €]]</f>
        <v>8006783.7403707355</v>
      </c>
      <c r="J106" s="36">
        <v>1720023.3796343105</v>
      </c>
      <c r="K106" s="37">
        <v>-20606177.931128219</v>
      </c>
      <c r="L106" s="240">
        <f>Yhteenveto[[#This Row],[Valtionosuus omarahoitusosuuden jälkeen (välisumma)]]+Yhteenveto[[#This Row],[Lisäosat yhteensä]]+Yhteenveto[[#This Row],[Valtionosuuteen tehtävät vähennykset ja lisäykset, netto]]</f>
        <v>-10879370.811123174</v>
      </c>
      <c r="M106" s="37">
        <v>9583992.3841288444</v>
      </c>
      <c r="N106" s="314">
        <f>SUM(Yhteenveto[[#This Row],[Valtionosuus ennen verotuloihin perustuvaa valtionosuuksien tasausta]]+Yhteenveto[[#This Row],[Verotuloihin perustuva valtionosuuksien tasaus]])</f>
        <v>-1295378.4269943293</v>
      </c>
      <c r="O106" s="250">
        <v>7960089.8632965535</v>
      </c>
      <c r="P106" s="387">
        <f>SUM(Yhteenveto[[#This Row],[Kunnan  peruspalvelujen valtionosuus ]:[Veroperustemuutoksista johtuvien veromenetysten korvaus]])</f>
        <v>6664711.4363022242</v>
      </c>
      <c r="Q106" s="37">
        <v>-560127.00973199971</v>
      </c>
      <c r="R106" s="354">
        <f>+Yhteenveto[[#This Row],[Kunnan  peruspalvelujen valtionosuus ]]+Yhteenveto[[#This Row],[Veroperustemuutoksista johtuvien veromenetysten korvaus]]+Yhteenveto[[#This Row],[Kotikuntakorvaus, netto, vuoden 2023 tieto]]</f>
        <v>6104584.4265702246</v>
      </c>
      <c r="S106" s="11"/>
      <c r="T106"/>
    </row>
    <row r="107" spans="1:20" ht="15">
      <c r="A107" s="35">
        <v>286</v>
      </c>
      <c r="B107" s="13" t="s">
        <v>113</v>
      </c>
      <c r="C107" s="15">
        <v>79429</v>
      </c>
      <c r="D107" s="15">
        <v>99823048.200000003</v>
      </c>
      <c r="E107" s="15">
        <v>16365673.004253838</v>
      </c>
      <c r="F107" s="240">
        <f>Yhteenveto[[#This Row],[Ikärakenne, laskennallinen kustannus]]+Yhteenveto[[#This Row],[Muut laskennalliset kustannukset ]]</f>
        <v>116188721.20425384</v>
      </c>
      <c r="G107" s="335">
        <v>1395.32</v>
      </c>
      <c r="H107" s="17">
        <v>110828872.28</v>
      </c>
      <c r="I107" s="352">
        <f>Yhteenveto[[#This Row],[Laskennalliset kustannukset yhteensä]]-Yhteenveto[[#This Row],[Omarahoitusosuus, €]]</f>
        <v>5359848.9242538363</v>
      </c>
      <c r="J107" s="36">
        <v>2636174.049238849</v>
      </c>
      <c r="K107" s="37">
        <v>-29212429.818505116</v>
      </c>
      <c r="L107" s="240">
        <f>Yhteenveto[[#This Row],[Valtionosuus omarahoitusosuuden jälkeen (välisumma)]]+Yhteenveto[[#This Row],[Lisäosat yhteensä]]+Yhteenveto[[#This Row],[Valtionosuuteen tehtävät vähennykset ja lisäykset, netto]]</f>
        <v>-21216406.84501243</v>
      </c>
      <c r="M107" s="37">
        <v>14637017.094699251</v>
      </c>
      <c r="N107" s="314">
        <f>SUM(Yhteenveto[[#This Row],[Valtionosuus ennen verotuloihin perustuvaa valtionosuuksien tasausta]]+Yhteenveto[[#This Row],[Verotuloihin perustuva valtionosuuksien tasaus]])</f>
        <v>-6579389.7503131796</v>
      </c>
      <c r="O107" s="250">
        <v>13216552.733339356</v>
      </c>
      <c r="P107" s="387">
        <f>SUM(Yhteenveto[[#This Row],[Kunnan  peruspalvelujen valtionosuus ]:[Veroperustemuutoksista johtuvien veromenetysten korvaus]])</f>
        <v>6637162.9830261767</v>
      </c>
      <c r="Q107" s="37">
        <v>-194944.86737999949</v>
      </c>
      <c r="R107" s="354">
        <f>+Yhteenveto[[#This Row],[Kunnan  peruspalvelujen valtionosuus ]]+Yhteenveto[[#This Row],[Veroperustemuutoksista johtuvien veromenetysten korvaus]]+Yhteenveto[[#This Row],[Kotikuntakorvaus, netto, vuoden 2023 tieto]]</f>
        <v>6442218.115646177</v>
      </c>
      <c r="S107" s="11"/>
      <c r="T107"/>
    </row>
    <row r="108" spans="1:20" ht="15">
      <c r="A108" s="35">
        <v>287</v>
      </c>
      <c r="B108" s="13" t="s">
        <v>114</v>
      </c>
      <c r="C108" s="15">
        <v>6242</v>
      </c>
      <c r="D108" s="15">
        <v>7457968.7200000007</v>
      </c>
      <c r="E108" s="15">
        <v>2555340.471912351</v>
      </c>
      <c r="F108" s="240">
        <f>Yhteenveto[[#This Row],[Ikärakenne, laskennallinen kustannus]]+Yhteenveto[[#This Row],[Muut laskennalliset kustannukset ]]</f>
        <v>10013309.191912351</v>
      </c>
      <c r="G108" s="335">
        <v>1395.32</v>
      </c>
      <c r="H108" s="17">
        <v>8709587.4399999995</v>
      </c>
      <c r="I108" s="352">
        <f>Yhteenveto[[#This Row],[Laskennalliset kustannukset yhteensä]]-Yhteenveto[[#This Row],[Omarahoitusosuus, €]]</f>
        <v>1303721.7519123517</v>
      </c>
      <c r="J108" s="36">
        <v>538075.8252666411</v>
      </c>
      <c r="K108" s="37">
        <v>256818.60553990421</v>
      </c>
      <c r="L108" s="240">
        <f>Yhteenveto[[#This Row],[Valtionosuus omarahoitusosuuden jälkeen (välisumma)]]+Yhteenveto[[#This Row],[Lisäosat yhteensä]]+Yhteenveto[[#This Row],[Valtionosuuteen tehtävät vähennykset ja lisäykset, netto]]</f>
        <v>2098616.1827188972</v>
      </c>
      <c r="M108" s="37">
        <v>2394813.3896594364</v>
      </c>
      <c r="N108" s="314">
        <f>SUM(Yhteenveto[[#This Row],[Valtionosuus ennen verotuloihin perustuvaa valtionosuuksien tasausta]]+Yhteenveto[[#This Row],[Verotuloihin perustuva valtionosuuksien tasaus]])</f>
        <v>4493429.5723783337</v>
      </c>
      <c r="O108" s="250">
        <v>1452832.7925345423</v>
      </c>
      <c r="P108" s="387">
        <f>SUM(Yhteenveto[[#This Row],[Kunnan  peruspalvelujen valtionosuus ]:[Veroperustemuutoksista johtuvien veromenetysten korvaus]])</f>
        <v>5946262.3649128759</v>
      </c>
      <c r="Q108" s="37">
        <v>552514.83432000014</v>
      </c>
      <c r="R108" s="354">
        <f>+Yhteenveto[[#This Row],[Kunnan  peruspalvelujen valtionosuus ]]+Yhteenveto[[#This Row],[Veroperustemuutoksista johtuvien veromenetysten korvaus]]+Yhteenveto[[#This Row],[Kotikuntakorvaus, netto, vuoden 2023 tieto]]</f>
        <v>6498777.1992328763</v>
      </c>
      <c r="S108" s="11"/>
      <c r="T108"/>
    </row>
    <row r="109" spans="1:20" ht="15">
      <c r="A109" s="35">
        <v>288</v>
      </c>
      <c r="B109" s="13" t="s">
        <v>115</v>
      </c>
      <c r="C109" s="15">
        <v>6405</v>
      </c>
      <c r="D109" s="15">
        <v>10767426.35</v>
      </c>
      <c r="E109" s="15">
        <v>2848168.2637582514</v>
      </c>
      <c r="F109" s="240">
        <f>Yhteenveto[[#This Row],[Ikärakenne, laskennallinen kustannus]]+Yhteenveto[[#This Row],[Muut laskennalliset kustannukset ]]</f>
        <v>13615594.613758251</v>
      </c>
      <c r="G109" s="335">
        <v>1395.32</v>
      </c>
      <c r="H109" s="17">
        <v>8937024.5999999996</v>
      </c>
      <c r="I109" s="352">
        <f>Yhteenveto[[#This Row],[Laskennalliset kustannukset yhteensä]]-Yhteenveto[[#This Row],[Omarahoitusosuus, €]]</f>
        <v>4678570.0137582514</v>
      </c>
      <c r="J109" s="36">
        <v>178432.64961823873</v>
      </c>
      <c r="K109" s="37">
        <v>-1593992.272632583</v>
      </c>
      <c r="L109" s="240">
        <f>Yhteenveto[[#This Row],[Valtionosuus omarahoitusosuuden jälkeen (välisumma)]]+Yhteenveto[[#This Row],[Lisäosat yhteensä]]+Yhteenveto[[#This Row],[Valtionosuuteen tehtävät vähennykset ja lisäykset, netto]]</f>
        <v>3263010.3907439075</v>
      </c>
      <c r="M109" s="37">
        <v>2215386.4414343662</v>
      </c>
      <c r="N109" s="314">
        <f>SUM(Yhteenveto[[#This Row],[Valtionosuus ennen verotuloihin perustuvaa valtionosuuksien tasausta]]+Yhteenveto[[#This Row],[Verotuloihin perustuva valtionosuuksien tasaus]])</f>
        <v>5478396.8321782742</v>
      </c>
      <c r="O109" s="250">
        <v>1348440.6233058425</v>
      </c>
      <c r="P109" s="387">
        <f>SUM(Yhteenveto[[#This Row],[Kunnan  peruspalvelujen valtionosuus ]:[Veroperustemuutoksista johtuvien veromenetysten korvaus]])</f>
        <v>6826837.4554841164</v>
      </c>
      <c r="Q109" s="37">
        <v>-606341.45178</v>
      </c>
      <c r="R109" s="354">
        <f>+Yhteenveto[[#This Row],[Kunnan  peruspalvelujen valtionosuus ]]+Yhteenveto[[#This Row],[Veroperustemuutoksista johtuvien veromenetysten korvaus]]+Yhteenveto[[#This Row],[Kotikuntakorvaus, netto, vuoden 2023 tieto]]</f>
        <v>6220496.0037041167</v>
      </c>
      <c r="S109" s="11"/>
      <c r="T109"/>
    </row>
    <row r="110" spans="1:20" ht="15">
      <c r="A110" s="35">
        <v>290</v>
      </c>
      <c r="B110" s="13" t="s">
        <v>116</v>
      </c>
      <c r="C110" s="15">
        <v>7755</v>
      </c>
      <c r="D110" s="15">
        <v>8563666.6899999995</v>
      </c>
      <c r="E110" s="15">
        <v>4864464.79998763</v>
      </c>
      <c r="F110" s="240">
        <f>Yhteenveto[[#This Row],[Ikärakenne, laskennallinen kustannus]]+Yhteenveto[[#This Row],[Muut laskennalliset kustannukset ]]</f>
        <v>13428131.48998763</v>
      </c>
      <c r="G110" s="335">
        <v>1395.32</v>
      </c>
      <c r="H110" s="17">
        <v>10820706.6</v>
      </c>
      <c r="I110" s="352">
        <f>Yhteenveto[[#This Row],[Laskennalliset kustannukset yhteensä]]-Yhteenveto[[#This Row],[Omarahoitusosuus, €]]</f>
        <v>2607424.8899876308</v>
      </c>
      <c r="J110" s="36">
        <v>1323217.305763626</v>
      </c>
      <c r="K110" s="37">
        <v>-234495.56076408748</v>
      </c>
      <c r="L110" s="240">
        <f>Yhteenveto[[#This Row],[Valtionosuus omarahoitusosuuden jälkeen (välisumma)]]+Yhteenveto[[#This Row],[Lisäosat yhteensä]]+Yhteenveto[[#This Row],[Valtionosuuteen tehtävät vähennykset ja lisäykset, netto]]</f>
        <v>3696146.6349871694</v>
      </c>
      <c r="M110" s="37">
        <v>3084067.2572352276</v>
      </c>
      <c r="N110" s="314">
        <f>SUM(Yhteenveto[[#This Row],[Valtionosuus ennen verotuloihin perustuvaa valtionosuuksien tasausta]]+Yhteenveto[[#This Row],[Verotuloihin perustuva valtionosuuksien tasaus]])</f>
        <v>6780213.892222397</v>
      </c>
      <c r="O110" s="250">
        <v>1725372.5449070956</v>
      </c>
      <c r="P110" s="387">
        <f>SUM(Yhteenveto[[#This Row],[Kunnan  peruspalvelujen valtionosuus ]:[Veroperustemuutoksista johtuvien veromenetysten korvaus]])</f>
        <v>8505586.4371294919</v>
      </c>
      <c r="Q110" s="37">
        <v>-80940.716279999993</v>
      </c>
      <c r="R110" s="354">
        <f>+Yhteenveto[[#This Row],[Kunnan  peruspalvelujen valtionosuus ]]+Yhteenveto[[#This Row],[Veroperustemuutoksista johtuvien veromenetysten korvaus]]+Yhteenveto[[#This Row],[Kotikuntakorvaus, netto, vuoden 2023 tieto]]</f>
        <v>8424645.7208494917</v>
      </c>
      <c r="S110" s="11"/>
      <c r="T110"/>
    </row>
    <row r="111" spans="1:20" ht="15">
      <c r="A111" s="35">
        <v>291</v>
      </c>
      <c r="B111" s="39" t="s">
        <v>117</v>
      </c>
      <c r="C111" s="15">
        <v>2119</v>
      </c>
      <c r="D111" s="15">
        <v>1768394.38</v>
      </c>
      <c r="E111" s="15">
        <v>835943.44276915025</v>
      </c>
      <c r="F111" s="240">
        <f>Yhteenveto[[#This Row],[Ikärakenne, laskennallinen kustannus]]+Yhteenveto[[#This Row],[Muut laskennalliset kustannukset ]]</f>
        <v>2604337.8227691501</v>
      </c>
      <c r="G111" s="335">
        <v>1395.32</v>
      </c>
      <c r="H111" s="17">
        <v>2956683.08</v>
      </c>
      <c r="I111" s="352">
        <f>Yhteenveto[[#This Row],[Laskennalliset kustannukset yhteensä]]-Yhteenveto[[#This Row],[Omarahoitusosuus, €]]</f>
        <v>-352345.25723084994</v>
      </c>
      <c r="J111" s="36">
        <v>343162.37756750657</v>
      </c>
      <c r="K111" s="37">
        <v>1763933.4373514957</v>
      </c>
      <c r="L111" s="240">
        <f>Yhteenveto[[#This Row],[Valtionosuus omarahoitusosuuden jälkeen (välisumma)]]+Yhteenveto[[#This Row],[Lisäosat yhteensä]]+Yhteenveto[[#This Row],[Valtionosuuteen tehtävät vähennykset ja lisäykset, netto]]</f>
        <v>1754750.5576881524</v>
      </c>
      <c r="M111" s="37">
        <v>340628.93073461519</v>
      </c>
      <c r="N111" s="314">
        <f>SUM(Yhteenveto[[#This Row],[Valtionosuus ennen verotuloihin perustuvaa valtionosuuksien tasausta]]+Yhteenveto[[#This Row],[Verotuloihin perustuva valtionosuuksien tasaus]])</f>
        <v>2095379.4884227677</v>
      </c>
      <c r="O111" s="250">
        <v>443567.46100020484</v>
      </c>
      <c r="P111" s="387">
        <f>SUM(Yhteenveto[[#This Row],[Kunnan  peruspalvelujen valtionosuus ]:[Veroperustemuutoksista johtuvien veromenetysten korvaus]])</f>
        <v>2538946.9494229727</v>
      </c>
      <c r="Q111" s="37">
        <v>-7436.67</v>
      </c>
      <c r="R111" s="354">
        <f>+Yhteenveto[[#This Row],[Kunnan  peruspalvelujen valtionosuus ]]+Yhteenveto[[#This Row],[Veroperustemuutoksista johtuvien veromenetysten korvaus]]+Yhteenveto[[#This Row],[Kotikuntakorvaus, netto, vuoden 2023 tieto]]</f>
        <v>2531510.2794229728</v>
      </c>
      <c r="S111" s="11"/>
      <c r="T111"/>
    </row>
    <row r="112" spans="1:20" ht="15">
      <c r="A112" s="35">
        <v>297</v>
      </c>
      <c r="B112" s="13" t="s">
        <v>118</v>
      </c>
      <c r="C112" s="15">
        <v>122594</v>
      </c>
      <c r="D112" s="15">
        <v>167749255.25999999</v>
      </c>
      <c r="E112" s="15">
        <v>24358826.700725317</v>
      </c>
      <c r="F112" s="240">
        <f>Yhteenveto[[#This Row],[Ikärakenne, laskennallinen kustannus]]+Yhteenveto[[#This Row],[Muut laskennalliset kustannukset ]]</f>
        <v>192108081.96072531</v>
      </c>
      <c r="G112" s="335">
        <v>1395.32</v>
      </c>
      <c r="H112" s="17">
        <v>171057860.07999998</v>
      </c>
      <c r="I112" s="352">
        <f>Yhteenveto[[#This Row],[Laskennalliset kustannukset yhteensä]]-Yhteenveto[[#This Row],[Omarahoitusosuus, €]]</f>
        <v>21050221.880725324</v>
      </c>
      <c r="J112" s="36">
        <v>5425727.7632153146</v>
      </c>
      <c r="K112" s="37">
        <v>-38768798.763564356</v>
      </c>
      <c r="L112" s="240">
        <f>Yhteenveto[[#This Row],[Valtionosuus omarahoitusosuuden jälkeen (välisumma)]]+Yhteenveto[[#This Row],[Lisäosat yhteensä]]+Yhteenveto[[#This Row],[Valtionosuuteen tehtävät vähennykset ja lisäykset, netto]]</f>
        <v>-12292849.119623717</v>
      </c>
      <c r="M112" s="37">
        <v>25279829.188558564</v>
      </c>
      <c r="N112" s="314">
        <f>SUM(Yhteenveto[[#This Row],[Valtionosuus ennen verotuloihin perustuvaa valtionosuuksien tasausta]]+Yhteenveto[[#This Row],[Verotuloihin perustuva valtionosuuksien tasaus]])</f>
        <v>12986980.068934847</v>
      </c>
      <c r="O112" s="250">
        <v>19579002.79545451</v>
      </c>
      <c r="P112" s="387">
        <f>SUM(Yhteenveto[[#This Row],[Kunnan  peruspalvelujen valtionosuus ]:[Veroperustemuutoksista johtuvien veromenetysten korvaus]])</f>
        <v>32565982.864389356</v>
      </c>
      <c r="Q112" s="37">
        <v>-2958087.2005679989</v>
      </c>
      <c r="R112" s="354">
        <f>+Yhteenveto[[#This Row],[Kunnan  peruspalvelujen valtionosuus ]]+Yhteenveto[[#This Row],[Veroperustemuutoksista johtuvien veromenetysten korvaus]]+Yhteenveto[[#This Row],[Kotikuntakorvaus, netto, vuoden 2023 tieto]]</f>
        <v>29607895.663821358</v>
      </c>
      <c r="S112" s="11"/>
      <c r="T112"/>
    </row>
    <row r="113" spans="1:20" ht="15">
      <c r="A113" s="35">
        <v>300</v>
      </c>
      <c r="B113" s="13" t="s">
        <v>119</v>
      </c>
      <c r="C113" s="15">
        <v>3437</v>
      </c>
      <c r="D113" s="15">
        <v>4671026.59</v>
      </c>
      <c r="E113" s="15">
        <v>641645.5361677428</v>
      </c>
      <c r="F113" s="240">
        <f>Yhteenveto[[#This Row],[Ikärakenne, laskennallinen kustannus]]+Yhteenveto[[#This Row],[Muut laskennalliset kustannukset ]]</f>
        <v>5312672.1261677425</v>
      </c>
      <c r="G113" s="335">
        <v>1395.32</v>
      </c>
      <c r="H113" s="17">
        <v>4795714.84</v>
      </c>
      <c r="I113" s="352">
        <f>Yhteenveto[[#This Row],[Laskennalliset kustannukset yhteensä]]-Yhteenveto[[#This Row],[Omarahoitusosuus, €]]</f>
        <v>516957.28616774268</v>
      </c>
      <c r="J113" s="36">
        <v>197358.05579130165</v>
      </c>
      <c r="K113" s="37">
        <v>1735266.7182441608</v>
      </c>
      <c r="L113" s="240">
        <f>Yhteenveto[[#This Row],[Valtionosuus omarahoitusosuuden jälkeen (välisumma)]]+Yhteenveto[[#This Row],[Lisäosat yhteensä]]+Yhteenveto[[#This Row],[Valtionosuuteen tehtävät vähennykset ja lisäykset, netto]]</f>
        <v>2449582.0602032049</v>
      </c>
      <c r="M113" s="37">
        <v>1991086.850964667</v>
      </c>
      <c r="N113" s="314">
        <f>SUM(Yhteenveto[[#This Row],[Valtionosuus ennen verotuloihin perustuvaa valtionosuuksien tasausta]]+Yhteenveto[[#This Row],[Verotuloihin perustuva valtionosuuksien tasaus]])</f>
        <v>4440668.9111678721</v>
      </c>
      <c r="O113" s="250">
        <v>782973.22048837075</v>
      </c>
      <c r="P113" s="387">
        <f>SUM(Yhteenveto[[#This Row],[Kunnan  peruspalvelujen valtionosuus ]:[Veroperustemuutoksista johtuvien veromenetysten korvaus]])</f>
        <v>5223642.1316562425</v>
      </c>
      <c r="Q113" s="37">
        <v>334798.88340000011</v>
      </c>
      <c r="R113" s="354">
        <f>+Yhteenveto[[#This Row],[Kunnan  peruspalvelujen valtionosuus ]]+Yhteenveto[[#This Row],[Veroperustemuutoksista johtuvien veromenetysten korvaus]]+Yhteenveto[[#This Row],[Kotikuntakorvaus, netto, vuoden 2023 tieto]]</f>
        <v>5558441.0150562422</v>
      </c>
      <c r="S113" s="11"/>
      <c r="T113"/>
    </row>
    <row r="114" spans="1:20" ht="15">
      <c r="A114" s="35">
        <v>301</v>
      </c>
      <c r="B114" s="13" t="s">
        <v>120</v>
      </c>
      <c r="C114" s="15">
        <v>19890</v>
      </c>
      <c r="D114" s="15">
        <v>28446216.240000002</v>
      </c>
      <c r="E114" s="15">
        <v>3507192.5744236913</v>
      </c>
      <c r="F114" s="240">
        <f>Yhteenveto[[#This Row],[Ikärakenne, laskennallinen kustannus]]+Yhteenveto[[#This Row],[Muut laskennalliset kustannukset ]]</f>
        <v>31953408.814423695</v>
      </c>
      <c r="G114" s="335">
        <v>1395.32</v>
      </c>
      <c r="H114" s="17">
        <v>27752914.799999997</v>
      </c>
      <c r="I114" s="352">
        <f>Yhteenveto[[#This Row],[Laskennalliset kustannukset yhteensä]]-Yhteenveto[[#This Row],[Omarahoitusosuus, €]]</f>
        <v>4200494.0144236982</v>
      </c>
      <c r="J114" s="36">
        <v>623326.192280947</v>
      </c>
      <c r="K114" s="37">
        <v>-8376182.2106303582</v>
      </c>
      <c r="L114" s="240">
        <f>Yhteenveto[[#This Row],[Valtionosuus omarahoitusosuuden jälkeen (välisumma)]]+Yhteenveto[[#This Row],[Lisäosat yhteensä]]+Yhteenveto[[#This Row],[Valtionosuuteen tehtävät vähennykset ja lisäykset, netto]]</f>
        <v>-3552362.0039257128</v>
      </c>
      <c r="M114" s="37">
        <v>10974428.511557555</v>
      </c>
      <c r="N114" s="314">
        <f>SUM(Yhteenveto[[#This Row],[Valtionosuus ennen verotuloihin perustuvaa valtionosuuksien tasausta]]+Yhteenveto[[#This Row],[Verotuloihin perustuva valtionosuuksien tasaus]])</f>
        <v>7422066.507631842</v>
      </c>
      <c r="O114" s="250">
        <v>4489163.1920266217</v>
      </c>
      <c r="P114" s="387">
        <f>SUM(Yhteenveto[[#This Row],[Kunnan  peruspalvelujen valtionosuus ]:[Veroperustemuutoksista johtuvien veromenetysten korvaus]])</f>
        <v>11911229.699658465</v>
      </c>
      <c r="Q114" s="37">
        <v>457771.65852000006</v>
      </c>
      <c r="R114" s="354">
        <f>+Yhteenveto[[#This Row],[Kunnan  peruspalvelujen valtionosuus ]]+Yhteenveto[[#This Row],[Veroperustemuutoksista johtuvien veromenetysten korvaus]]+Yhteenveto[[#This Row],[Kotikuntakorvaus, netto, vuoden 2023 tieto]]</f>
        <v>12369001.358178465</v>
      </c>
      <c r="S114" s="11"/>
      <c r="T114"/>
    </row>
    <row r="115" spans="1:20" ht="15">
      <c r="A115" s="35">
        <v>304</v>
      </c>
      <c r="B115" s="13" t="s">
        <v>121</v>
      </c>
      <c r="C115" s="15">
        <v>950</v>
      </c>
      <c r="D115" s="15">
        <v>778126.35</v>
      </c>
      <c r="E115" s="15">
        <v>663105.14921802888</v>
      </c>
      <c r="F115" s="240">
        <f>Yhteenveto[[#This Row],[Ikärakenne, laskennallinen kustannus]]+Yhteenveto[[#This Row],[Muut laskennalliset kustannukset ]]</f>
        <v>1441231.499218029</v>
      </c>
      <c r="G115" s="335">
        <v>1395.32</v>
      </c>
      <c r="H115" s="17">
        <v>1325554</v>
      </c>
      <c r="I115" s="352">
        <f>Yhteenveto[[#This Row],[Laskennalliset kustannukset yhteensä]]-Yhteenveto[[#This Row],[Omarahoitusosuus, €]]</f>
        <v>115677.49921802897</v>
      </c>
      <c r="J115" s="36">
        <v>137866.26086647785</v>
      </c>
      <c r="K115" s="37">
        <v>-402639.44737389707</v>
      </c>
      <c r="L115" s="240">
        <f>Yhteenveto[[#This Row],[Valtionosuus omarahoitusosuuden jälkeen (välisumma)]]+Yhteenveto[[#This Row],[Lisäosat yhteensä]]+Yhteenveto[[#This Row],[Valtionosuuteen tehtävät vähennykset ja lisäykset, netto]]</f>
        <v>-149095.68728939025</v>
      </c>
      <c r="M115" s="37">
        <v>-70231.826390961214</v>
      </c>
      <c r="N115" s="314">
        <f>SUM(Yhteenveto[[#This Row],[Valtionosuus ennen verotuloihin perustuvaa valtionosuuksien tasausta]]+Yhteenveto[[#This Row],[Verotuloihin perustuva valtionosuuksien tasaus]])</f>
        <v>-219327.51368035146</v>
      </c>
      <c r="O115" s="250">
        <v>178453.71086592949</v>
      </c>
      <c r="P115" s="387">
        <f>SUM(Yhteenveto[[#This Row],[Kunnan  peruspalvelujen valtionosuus ]:[Veroperustemuutoksista johtuvien veromenetysten korvaus]])</f>
        <v>-40873.802814421972</v>
      </c>
      <c r="Q115" s="37">
        <v>-169556.07600000003</v>
      </c>
      <c r="R115" s="354">
        <f>+Yhteenveto[[#This Row],[Kunnan  peruspalvelujen valtionosuus ]]+Yhteenveto[[#This Row],[Veroperustemuutoksista johtuvien veromenetysten korvaus]]+Yhteenveto[[#This Row],[Kotikuntakorvaus, netto, vuoden 2023 tieto]]</f>
        <v>-210429.878814422</v>
      </c>
      <c r="S115" s="11"/>
      <c r="T115"/>
    </row>
    <row r="116" spans="1:20" ht="15">
      <c r="A116" s="35">
        <v>305</v>
      </c>
      <c r="B116" s="13" t="s">
        <v>122</v>
      </c>
      <c r="C116" s="15">
        <v>15146</v>
      </c>
      <c r="D116" s="15">
        <v>21950524.280000001</v>
      </c>
      <c r="E116" s="15">
        <v>5989482.2467163317</v>
      </c>
      <c r="F116" s="240">
        <f>Yhteenveto[[#This Row],[Ikärakenne, laskennallinen kustannus]]+Yhteenveto[[#This Row],[Muut laskennalliset kustannukset ]]</f>
        <v>27940006.526716333</v>
      </c>
      <c r="G116" s="335">
        <v>1395.32</v>
      </c>
      <c r="H116" s="17">
        <v>21133516.719999999</v>
      </c>
      <c r="I116" s="352">
        <f>Yhteenveto[[#This Row],[Laskennalliset kustannukset yhteensä]]-Yhteenveto[[#This Row],[Omarahoitusosuus, €]]</f>
        <v>6806489.8067163341</v>
      </c>
      <c r="J116" s="36">
        <v>1326169.088919498</v>
      </c>
      <c r="K116" s="37">
        <v>990603.42547905399</v>
      </c>
      <c r="L116" s="240">
        <f>Yhteenveto[[#This Row],[Valtionosuus omarahoitusosuuden jälkeen (välisumma)]]+Yhteenveto[[#This Row],[Lisäosat yhteensä]]+Yhteenveto[[#This Row],[Valtionosuuteen tehtävät vähennykset ja lisäykset, netto]]</f>
        <v>9123262.3211148866</v>
      </c>
      <c r="M116" s="37">
        <v>4906829.9701422788</v>
      </c>
      <c r="N116" s="314">
        <f>SUM(Yhteenveto[[#This Row],[Valtionosuus ennen verotuloihin perustuvaa valtionosuuksien tasausta]]+Yhteenveto[[#This Row],[Verotuloihin perustuva valtionosuuksien tasaus]])</f>
        <v>14030092.291257165</v>
      </c>
      <c r="O116" s="250">
        <v>2807673.9339170968</v>
      </c>
      <c r="P116" s="387">
        <f>SUM(Yhteenveto[[#This Row],[Kunnan  peruspalvelujen valtionosuus ]:[Veroperustemuutoksista johtuvien veromenetysten korvaus]])</f>
        <v>16837766.225174263</v>
      </c>
      <c r="Q116" s="37">
        <v>-92735.274900000004</v>
      </c>
      <c r="R116" s="354">
        <f>+Yhteenveto[[#This Row],[Kunnan  peruspalvelujen valtionosuus ]]+Yhteenveto[[#This Row],[Veroperustemuutoksista johtuvien veromenetysten korvaus]]+Yhteenveto[[#This Row],[Kotikuntakorvaus, netto, vuoden 2023 tieto]]</f>
        <v>16745030.950274263</v>
      </c>
      <c r="S116" s="11"/>
      <c r="T116"/>
    </row>
    <row r="117" spans="1:20" ht="15">
      <c r="A117" s="35">
        <v>309</v>
      </c>
      <c r="B117" s="13" t="s">
        <v>123</v>
      </c>
      <c r="C117" s="15">
        <v>6457</v>
      </c>
      <c r="D117" s="15">
        <v>8365949.1799999997</v>
      </c>
      <c r="E117" s="15">
        <v>1834809.6335911588</v>
      </c>
      <c r="F117" s="240">
        <f>Yhteenveto[[#This Row],[Ikärakenne, laskennallinen kustannus]]+Yhteenveto[[#This Row],[Muut laskennalliset kustannukset ]]</f>
        <v>10200758.813591158</v>
      </c>
      <c r="G117" s="335">
        <v>1395.32</v>
      </c>
      <c r="H117" s="17">
        <v>9009581.2400000002</v>
      </c>
      <c r="I117" s="352">
        <f>Yhteenveto[[#This Row],[Laskennalliset kustannukset yhteensä]]-Yhteenveto[[#This Row],[Omarahoitusosuus, €]]</f>
        <v>1191177.5735911578</v>
      </c>
      <c r="J117" s="36">
        <v>379376.07815227041</v>
      </c>
      <c r="K117" s="37">
        <v>-3639700.2118678559</v>
      </c>
      <c r="L117" s="240">
        <f>Yhteenveto[[#This Row],[Valtionosuus omarahoitusosuuden jälkeen (välisumma)]]+Yhteenveto[[#This Row],[Lisäosat yhteensä]]+Yhteenveto[[#This Row],[Valtionosuuteen tehtävät vähennykset ja lisäykset, netto]]</f>
        <v>-2069146.5601244275</v>
      </c>
      <c r="M117" s="37">
        <v>4135316.5343848192</v>
      </c>
      <c r="N117" s="314">
        <f>SUM(Yhteenveto[[#This Row],[Valtionosuus ennen verotuloihin perustuvaa valtionosuuksien tasausta]]+Yhteenveto[[#This Row],[Verotuloihin perustuva valtionosuuksien tasaus]])</f>
        <v>2066169.9742603917</v>
      </c>
      <c r="O117" s="250">
        <v>1276978.9209401847</v>
      </c>
      <c r="P117" s="387">
        <f>SUM(Yhteenveto[[#This Row],[Kunnan  peruspalvelujen valtionosuus ]:[Veroperustemuutoksista johtuvien veromenetysten korvaus]])</f>
        <v>3343148.8952005766</v>
      </c>
      <c r="Q117" s="37">
        <v>-19082.495220000012</v>
      </c>
      <c r="R117" s="354">
        <f>+Yhteenveto[[#This Row],[Kunnan  peruspalvelujen valtionosuus ]]+Yhteenveto[[#This Row],[Veroperustemuutoksista johtuvien veromenetysten korvaus]]+Yhteenveto[[#This Row],[Kotikuntakorvaus, netto, vuoden 2023 tieto]]</f>
        <v>3324066.3999805767</v>
      </c>
      <c r="S117" s="11"/>
      <c r="T117"/>
    </row>
    <row r="118" spans="1:20" ht="15">
      <c r="A118" s="35">
        <v>312</v>
      </c>
      <c r="B118" s="13" t="s">
        <v>124</v>
      </c>
      <c r="C118" s="15">
        <v>1196</v>
      </c>
      <c r="D118" s="15">
        <v>1718776.26</v>
      </c>
      <c r="E118" s="15">
        <v>481492.32528514927</v>
      </c>
      <c r="F118" s="240">
        <f>Yhteenveto[[#This Row],[Ikärakenne, laskennallinen kustannus]]+Yhteenveto[[#This Row],[Muut laskennalliset kustannukset ]]</f>
        <v>2200268.5852851495</v>
      </c>
      <c r="G118" s="335">
        <v>1395.32</v>
      </c>
      <c r="H118" s="17">
        <v>1668802.72</v>
      </c>
      <c r="I118" s="352">
        <f>Yhteenveto[[#This Row],[Laskennalliset kustannukset yhteensä]]-Yhteenveto[[#This Row],[Omarahoitusosuus, €]]</f>
        <v>531465.86528514954</v>
      </c>
      <c r="J118" s="36">
        <v>190985.1401277213</v>
      </c>
      <c r="K118" s="37">
        <v>-273707.61825879477</v>
      </c>
      <c r="L118" s="240">
        <f>Yhteenveto[[#This Row],[Valtionosuus omarahoitusosuuden jälkeen (välisumma)]]+Yhteenveto[[#This Row],[Lisäosat yhteensä]]+Yhteenveto[[#This Row],[Valtionosuuteen tehtävät vähennykset ja lisäykset, netto]]</f>
        <v>448743.38715407602</v>
      </c>
      <c r="M118" s="37">
        <v>249560.04846851464</v>
      </c>
      <c r="N118" s="314">
        <f>SUM(Yhteenveto[[#This Row],[Valtionosuus ennen verotuloihin perustuvaa valtionosuuksien tasausta]]+Yhteenveto[[#This Row],[Verotuloihin perustuva valtionosuuksien tasaus]])</f>
        <v>698303.43562259059</v>
      </c>
      <c r="O118" s="250">
        <v>299612.69089624897</v>
      </c>
      <c r="P118" s="387">
        <f>SUM(Yhteenveto[[#This Row],[Kunnan  peruspalvelujen valtionosuus ]:[Veroperustemuutoksista johtuvien veromenetysten korvaus]])</f>
        <v>997916.1265188395</v>
      </c>
      <c r="Q118" s="37">
        <v>32721.348000000002</v>
      </c>
      <c r="R118" s="354">
        <f>+Yhteenveto[[#This Row],[Kunnan  peruspalvelujen valtionosuus ]]+Yhteenveto[[#This Row],[Veroperustemuutoksista johtuvien veromenetysten korvaus]]+Yhteenveto[[#This Row],[Kotikuntakorvaus, netto, vuoden 2023 tieto]]</f>
        <v>1030637.4745188395</v>
      </c>
      <c r="S118" s="11"/>
      <c r="T118"/>
    </row>
    <row r="119" spans="1:20" ht="15">
      <c r="A119" s="35">
        <v>316</v>
      </c>
      <c r="B119" s="13" t="s">
        <v>125</v>
      </c>
      <c r="C119" s="15">
        <v>4198</v>
      </c>
      <c r="D119" s="15">
        <v>5360623.5999999996</v>
      </c>
      <c r="E119" s="15">
        <v>947307.84141405113</v>
      </c>
      <c r="F119" s="240">
        <f>Yhteenveto[[#This Row],[Ikärakenne, laskennallinen kustannus]]+Yhteenveto[[#This Row],[Muut laskennalliset kustannukset ]]</f>
        <v>6307931.4414140508</v>
      </c>
      <c r="G119" s="335">
        <v>1395.32</v>
      </c>
      <c r="H119" s="17">
        <v>5857553.3599999994</v>
      </c>
      <c r="I119" s="352">
        <f>Yhteenveto[[#This Row],[Laskennalliset kustannukset yhteensä]]-Yhteenveto[[#This Row],[Omarahoitusosuus, €]]</f>
        <v>450378.08141405135</v>
      </c>
      <c r="J119" s="36">
        <v>126976.23790431183</v>
      </c>
      <c r="K119" s="37">
        <v>-1057325.5385716264</v>
      </c>
      <c r="L119" s="240">
        <f>Yhteenveto[[#This Row],[Valtionosuus omarahoitusosuuden jälkeen (välisumma)]]+Yhteenveto[[#This Row],[Lisäosat yhteensä]]+Yhteenveto[[#This Row],[Valtionosuuteen tehtävät vähennykset ja lisäykset, netto]]</f>
        <v>-479971.2192532632</v>
      </c>
      <c r="M119" s="37">
        <v>1832701.9645974478</v>
      </c>
      <c r="N119" s="314">
        <f>SUM(Yhteenveto[[#This Row],[Valtionosuus ennen verotuloihin perustuvaa valtionosuuksien tasausta]]+Yhteenveto[[#This Row],[Verotuloihin perustuva valtionosuuksien tasaus]])</f>
        <v>1352730.7453441846</v>
      </c>
      <c r="O119" s="250">
        <v>824322.4713088579</v>
      </c>
      <c r="P119" s="387">
        <f>SUM(Yhteenveto[[#This Row],[Kunnan  peruspalvelujen valtionosuus ]:[Veroperustemuutoksista johtuvien veromenetysten korvaus]])</f>
        <v>2177053.2166530425</v>
      </c>
      <c r="Q119" s="37">
        <v>-221999.47283999994</v>
      </c>
      <c r="R119" s="354">
        <f>+Yhteenveto[[#This Row],[Kunnan  peruspalvelujen valtionosuus ]]+Yhteenveto[[#This Row],[Veroperustemuutoksista johtuvien veromenetysten korvaus]]+Yhteenveto[[#This Row],[Kotikuntakorvaus, netto, vuoden 2023 tieto]]</f>
        <v>1955053.7438130425</v>
      </c>
      <c r="S119" s="11"/>
      <c r="T119"/>
    </row>
    <row r="120" spans="1:20" ht="15">
      <c r="A120" s="35">
        <v>317</v>
      </c>
      <c r="B120" s="13" t="s">
        <v>126</v>
      </c>
      <c r="C120" s="15">
        <v>2474</v>
      </c>
      <c r="D120" s="15">
        <v>4276353.1000000006</v>
      </c>
      <c r="E120" s="15">
        <v>805153.64423649048</v>
      </c>
      <c r="F120" s="240">
        <f>Yhteenveto[[#This Row],[Ikärakenne, laskennallinen kustannus]]+Yhteenveto[[#This Row],[Muut laskennalliset kustannukset ]]</f>
        <v>5081506.7442364907</v>
      </c>
      <c r="G120" s="335">
        <v>1395.32</v>
      </c>
      <c r="H120" s="17">
        <v>3452021.6799999997</v>
      </c>
      <c r="I120" s="352">
        <f>Yhteenveto[[#This Row],[Laskennalliset kustannukset yhteensä]]-Yhteenveto[[#This Row],[Omarahoitusosuus, €]]</f>
        <v>1629485.064236491</v>
      </c>
      <c r="J120" s="36">
        <v>367423.7199677077</v>
      </c>
      <c r="K120" s="37">
        <v>944440.27379620285</v>
      </c>
      <c r="L120" s="240">
        <f>Yhteenveto[[#This Row],[Valtionosuus omarahoitusosuuden jälkeen (välisumma)]]+Yhteenveto[[#This Row],[Lisäosat yhteensä]]+Yhteenveto[[#This Row],[Valtionosuuteen tehtävät vähennykset ja lisäykset, netto]]</f>
        <v>2941349.0580004016</v>
      </c>
      <c r="M120" s="37">
        <v>1495002.7612097908</v>
      </c>
      <c r="N120" s="314">
        <f>SUM(Yhteenveto[[#This Row],[Valtionosuus ennen verotuloihin perustuvaa valtionosuuksien tasausta]]+Yhteenveto[[#This Row],[Verotuloihin perustuva valtionosuuksien tasaus]])</f>
        <v>4436351.8192101922</v>
      </c>
      <c r="O120" s="250">
        <v>601934.44651720556</v>
      </c>
      <c r="P120" s="387">
        <f>SUM(Yhteenveto[[#This Row],[Kunnan  peruspalvelujen valtionosuus ]:[Veroperustemuutoksista johtuvien veromenetysten korvaus]])</f>
        <v>5038286.265727398</v>
      </c>
      <c r="Q120" s="37">
        <v>-26772.011999999999</v>
      </c>
      <c r="R120" s="354">
        <f>+Yhteenveto[[#This Row],[Kunnan  peruspalvelujen valtionosuus ]]+Yhteenveto[[#This Row],[Veroperustemuutoksista johtuvien veromenetysten korvaus]]+Yhteenveto[[#This Row],[Kotikuntakorvaus, netto, vuoden 2023 tieto]]</f>
        <v>5011514.2537273979</v>
      </c>
      <c r="S120" s="11"/>
      <c r="T120"/>
    </row>
    <row r="121" spans="1:20" ht="15">
      <c r="A121" s="35">
        <v>320</v>
      </c>
      <c r="B121" s="13" t="s">
        <v>127</v>
      </c>
      <c r="C121" s="15">
        <v>6996</v>
      </c>
      <c r="D121" s="15">
        <v>6712842.1800000006</v>
      </c>
      <c r="E121" s="15">
        <v>3875938.5800434174</v>
      </c>
      <c r="F121" s="240">
        <f>Yhteenveto[[#This Row],[Ikärakenne, laskennallinen kustannus]]+Yhteenveto[[#This Row],[Muut laskennalliset kustannukset ]]</f>
        <v>10588780.760043418</v>
      </c>
      <c r="G121" s="335">
        <v>1395.32</v>
      </c>
      <c r="H121" s="17">
        <v>9761658.7199999988</v>
      </c>
      <c r="I121" s="352">
        <f>Yhteenveto[[#This Row],[Laskennalliset kustannukset yhteensä]]-Yhteenveto[[#This Row],[Omarahoitusosuus, €]]</f>
        <v>827122.04004341923</v>
      </c>
      <c r="J121" s="36">
        <v>1174900.6385173239</v>
      </c>
      <c r="K121" s="37">
        <v>260553.55451963586</v>
      </c>
      <c r="L121" s="240">
        <f>Yhteenveto[[#This Row],[Valtionosuus omarahoitusosuuden jälkeen (välisumma)]]+Yhteenveto[[#This Row],[Lisäosat yhteensä]]+Yhteenveto[[#This Row],[Valtionosuuteen tehtävät vähennykset ja lisäykset, netto]]</f>
        <v>2262576.2330803787</v>
      </c>
      <c r="M121" s="37">
        <v>2935103.0388998752</v>
      </c>
      <c r="N121" s="314">
        <f>SUM(Yhteenveto[[#This Row],[Valtionosuus ennen verotuloihin perustuvaa valtionosuuksien tasausta]]+Yhteenveto[[#This Row],[Verotuloihin perustuva valtionosuuksien tasaus]])</f>
        <v>5197679.271980254</v>
      </c>
      <c r="O121" s="250">
        <v>1359963.1674853477</v>
      </c>
      <c r="P121" s="387">
        <f>SUM(Yhteenveto[[#This Row],[Kunnan  peruspalvelujen valtionosuus ]:[Veroperustemuutoksista johtuvien veromenetysten korvaus]])</f>
        <v>6557642.4394656019</v>
      </c>
      <c r="Q121" s="37">
        <v>-110062.716</v>
      </c>
      <c r="R121" s="354">
        <f>+Yhteenveto[[#This Row],[Kunnan  peruspalvelujen valtionosuus ]]+Yhteenveto[[#This Row],[Veroperustemuutoksista johtuvien veromenetysten korvaus]]+Yhteenveto[[#This Row],[Kotikuntakorvaus, netto, vuoden 2023 tieto]]</f>
        <v>6447579.7234656019</v>
      </c>
      <c r="S121" s="11"/>
      <c r="T121"/>
    </row>
    <row r="122" spans="1:20" ht="15">
      <c r="A122" s="35">
        <v>322</v>
      </c>
      <c r="B122" s="13" t="s">
        <v>128</v>
      </c>
      <c r="C122" s="15">
        <v>6549</v>
      </c>
      <c r="D122" s="15">
        <v>7702267.3200000003</v>
      </c>
      <c r="E122" s="15">
        <v>5519677.5693960004</v>
      </c>
      <c r="F122" s="240">
        <f>Yhteenveto[[#This Row],[Ikärakenne, laskennallinen kustannus]]+Yhteenveto[[#This Row],[Muut laskennalliset kustannukset ]]</f>
        <v>13221944.889396001</v>
      </c>
      <c r="G122" s="335">
        <v>1395.32</v>
      </c>
      <c r="H122" s="17">
        <v>9137950.6799999997</v>
      </c>
      <c r="I122" s="352">
        <f>Yhteenveto[[#This Row],[Laskennalliset kustannukset yhteensä]]-Yhteenveto[[#This Row],[Omarahoitusosuus, €]]</f>
        <v>4083994.209396001</v>
      </c>
      <c r="J122" s="36">
        <v>980022.30509533337</v>
      </c>
      <c r="K122" s="37">
        <v>1367129.8565931995</v>
      </c>
      <c r="L122" s="240">
        <f>Yhteenveto[[#This Row],[Valtionosuus omarahoitusosuuden jälkeen (välisumma)]]+Yhteenveto[[#This Row],[Lisäosat yhteensä]]+Yhteenveto[[#This Row],[Valtionosuuteen tehtävät vähennykset ja lisäykset, netto]]</f>
        <v>6431146.3710845336</v>
      </c>
      <c r="M122" s="37">
        <v>2223084.7785190321</v>
      </c>
      <c r="N122" s="314">
        <f>SUM(Yhteenveto[[#This Row],[Valtionosuus ennen verotuloihin perustuvaa valtionosuuksien tasausta]]+Yhteenveto[[#This Row],[Verotuloihin perustuva valtionosuuksien tasaus]])</f>
        <v>8654231.1496035662</v>
      </c>
      <c r="O122" s="250">
        <v>1284656.8671159013</v>
      </c>
      <c r="P122" s="387">
        <f>SUM(Yhteenveto[[#This Row],[Kunnan  peruspalvelujen valtionosuus ]:[Veroperustemuutoksista johtuvien veromenetysten korvaus]])</f>
        <v>9938888.0167194679</v>
      </c>
      <c r="Q122" s="37">
        <v>75680.015921999962</v>
      </c>
      <c r="R122" s="354">
        <f>+Yhteenveto[[#This Row],[Kunnan  peruspalvelujen valtionosuus ]]+Yhteenveto[[#This Row],[Veroperustemuutoksista johtuvien veromenetysten korvaus]]+Yhteenveto[[#This Row],[Kotikuntakorvaus, netto, vuoden 2023 tieto]]</f>
        <v>10014568.032641469</v>
      </c>
      <c r="S122" s="11"/>
      <c r="T122"/>
    </row>
    <row r="123" spans="1:20" ht="15">
      <c r="A123" s="35">
        <v>398</v>
      </c>
      <c r="B123" s="13" t="s">
        <v>129</v>
      </c>
      <c r="C123" s="15">
        <v>120175</v>
      </c>
      <c r="D123" s="15">
        <v>165478502.80000001</v>
      </c>
      <c r="E123" s="15">
        <v>33673290.555703811</v>
      </c>
      <c r="F123" s="240">
        <f>Yhteenveto[[#This Row],[Ikärakenne, laskennallinen kustannus]]+Yhteenveto[[#This Row],[Muut laskennalliset kustannukset ]]</f>
        <v>199151793.35570383</v>
      </c>
      <c r="G123" s="335">
        <v>1395.32</v>
      </c>
      <c r="H123" s="17">
        <v>167682581</v>
      </c>
      <c r="I123" s="352">
        <f>Yhteenveto[[#This Row],[Laskennalliset kustannukset yhteensä]]-Yhteenveto[[#This Row],[Omarahoitusosuus, €]]</f>
        <v>31469212.355703831</v>
      </c>
      <c r="J123" s="36">
        <v>4372837.9037780445</v>
      </c>
      <c r="K123" s="37">
        <v>8265344.2019974031</v>
      </c>
      <c r="L123" s="240">
        <f>Yhteenveto[[#This Row],[Valtionosuus omarahoitusosuuden jälkeen (välisumma)]]+Yhteenveto[[#This Row],[Lisäosat yhteensä]]+Yhteenveto[[#This Row],[Valtionosuuteen tehtävät vähennykset ja lisäykset, netto]]</f>
        <v>44107394.461479276</v>
      </c>
      <c r="M123" s="37">
        <v>22916386.51617609</v>
      </c>
      <c r="N123" s="314">
        <f>SUM(Yhteenveto[[#This Row],[Valtionosuus ennen verotuloihin perustuvaa valtionosuuksien tasausta]]+Yhteenveto[[#This Row],[Verotuloihin perustuva valtionosuuksien tasaus]])</f>
        <v>67023780.977655366</v>
      </c>
      <c r="O123" s="250">
        <v>18621317.636290349</v>
      </c>
      <c r="P123" s="387">
        <f>SUM(Yhteenveto[[#This Row],[Kunnan  peruspalvelujen valtionosuus ]:[Veroperustemuutoksista johtuvien veromenetysten korvaus]])</f>
        <v>85645098.613945723</v>
      </c>
      <c r="Q123" s="37">
        <v>-7784728.4660099987</v>
      </c>
      <c r="R123" s="354">
        <f>+Yhteenveto[[#This Row],[Kunnan  peruspalvelujen valtionosuus ]]+Yhteenveto[[#This Row],[Veroperustemuutoksista johtuvien veromenetysten korvaus]]+Yhteenveto[[#This Row],[Kotikuntakorvaus, netto, vuoden 2023 tieto]]</f>
        <v>77860370.147935718</v>
      </c>
      <c r="S123" s="11"/>
      <c r="T123"/>
    </row>
    <row r="124" spans="1:20" ht="15">
      <c r="A124" s="35">
        <v>399</v>
      </c>
      <c r="B124" s="13" t="s">
        <v>130</v>
      </c>
      <c r="C124" s="15">
        <v>7817</v>
      </c>
      <c r="D124" s="15">
        <v>14309609.039999999</v>
      </c>
      <c r="E124" s="15">
        <v>1051209.1666960793</v>
      </c>
      <c r="F124" s="240">
        <f>Yhteenveto[[#This Row],[Ikärakenne, laskennallinen kustannus]]+Yhteenveto[[#This Row],[Muut laskennalliset kustannukset ]]</f>
        <v>15360818.206696078</v>
      </c>
      <c r="G124" s="335">
        <v>1395.32</v>
      </c>
      <c r="H124" s="17">
        <v>10907216.439999999</v>
      </c>
      <c r="I124" s="352">
        <f>Yhteenveto[[#This Row],[Laskennalliset kustannukset yhteensä]]-Yhteenveto[[#This Row],[Omarahoitusosuus, €]]</f>
        <v>4453601.7666960787</v>
      </c>
      <c r="J124" s="36">
        <v>197611.26625497651</v>
      </c>
      <c r="K124" s="37">
        <v>-4006082.2246961426</v>
      </c>
      <c r="L124" s="240">
        <f>Yhteenveto[[#This Row],[Valtionosuus omarahoitusosuuden jälkeen (välisumma)]]+Yhteenveto[[#This Row],[Lisäosat yhteensä]]+Yhteenveto[[#This Row],[Valtionosuuteen tehtävät vähennykset ja lisäykset, netto]]</f>
        <v>645130.8082549125</v>
      </c>
      <c r="M124" s="37">
        <v>2963416.6517284643</v>
      </c>
      <c r="N124" s="314">
        <f>SUM(Yhteenveto[[#This Row],[Valtionosuus ennen verotuloihin perustuvaa valtionosuuksien tasausta]]+Yhteenveto[[#This Row],[Verotuloihin perustuva valtionosuuksien tasaus]])</f>
        <v>3608547.4599833768</v>
      </c>
      <c r="O124" s="250">
        <v>1310584.0736909111</v>
      </c>
      <c r="P124" s="387">
        <f>SUM(Yhteenveto[[#This Row],[Kunnan  peruspalvelujen valtionosuus ]:[Veroperustemuutoksista johtuvien veromenetysten korvaus]])</f>
        <v>4919131.5336742876</v>
      </c>
      <c r="Q124" s="37">
        <v>73147.086120000007</v>
      </c>
      <c r="R124" s="354">
        <f>+Yhteenveto[[#This Row],[Kunnan  peruspalvelujen valtionosuus ]]+Yhteenveto[[#This Row],[Veroperustemuutoksista johtuvien veromenetysten korvaus]]+Yhteenveto[[#This Row],[Kotikuntakorvaus, netto, vuoden 2023 tieto]]</f>
        <v>4992278.6197942877</v>
      </c>
      <c r="S124" s="11"/>
      <c r="T124"/>
    </row>
    <row r="125" spans="1:20" ht="15">
      <c r="A125" s="35">
        <v>400</v>
      </c>
      <c r="B125" s="13" t="s">
        <v>131</v>
      </c>
      <c r="C125" s="15">
        <v>8366</v>
      </c>
      <c r="D125" s="15">
        <v>13079155.550000001</v>
      </c>
      <c r="E125" s="15">
        <v>2627454.4776533805</v>
      </c>
      <c r="F125" s="240">
        <f>Yhteenveto[[#This Row],[Ikärakenne, laskennallinen kustannus]]+Yhteenveto[[#This Row],[Muut laskennalliset kustannukset ]]</f>
        <v>15706610.027653381</v>
      </c>
      <c r="G125" s="335">
        <v>1395.32</v>
      </c>
      <c r="H125" s="17">
        <v>11673247.119999999</v>
      </c>
      <c r="I125" s="352">
        <f>Yhteenveto[[#This Row],[Laskennalliset kustannukset yhteensä]]-Yhteenveto[[#This Row],[Omarahoitusosuus, €]]</f>
        <v>4033362.907653382</v>
      </c>
      <c r="J125" s="36">
        <v>202057.36352906545</v>
      </c>
      <c r="K125" s="37">
        <v>2089026.8651557101</v>
      </c>
      <c r="L125" s="240">
        <f>Yhteenveto[[#This Row],[Valtionosuus omarahoitusosuuden jälkeen (välisumma)]]+Yhteenveto[[#This Row],[Lisäosat yhteensä]]+Yhteenveto[[#This Row],[Valtionosuuteen tehtävät vähennykset ja lisäykset, netto]]</f>
        <v>6324447.1363381576</v>
      </c>
      <c r="M125" s="37">
        <v>2958225.5754981507</v>
      </c>
      <c r="N125" s="314">
        <f>SUM(Yhteenveto[[#This Row],[Valtionosuus ennen verotuloihin perustuvaa valtionosuuksien tasausta]]+Yhteenveto[[#This Row],[Verotuloihin perustuva valtionosuuksien tasaus]])</f>
        <v>9282672.7118363082</v>
      </c>
      <c r="O125" s="250">
        <v>1731501.6497970312</v>
      </c>
      <c r="P125" s="387">
        <f>SUM(Yhteenveto[[#This Row],[Kunnan  peruspalvelujen valtionosuus ]:[Veroperustemuutoksista johtuvien veromenetysten korvaus]])</f>
        <v>11014174.36163334</v>
      </c>
      <c r="Q125" s="37">
        <v>214101.72930000001</v>
      </c>
      <c r="R125" s="354">
        <f>+Yhteenveto[[#This Row],[Kunnan  peruspalvelujen valtionosuus ]]+Yhteenveto[[#This Row],[Veroperustemuutoksista johtuvien veromenetysten korvaus]]+Yhteenveto[[#This Row],[Kotikuntakorvaus, netto, vuoden 2023 tieto]]</f>
        <v>11228276.09093334</v>
      </c>
      <c r="S125" s="11"/>
      <c r="T125"/>
    </row>
    <row r="126" spans="1:20" ht="15">
      <c r="A126" s="35">
        <v>402</v>
      </c>
      <c r="B126" s="13" t="s">
        <v>132</v>
      </c>
      <c r="C126" s="15">
        <v>9099</v>
      </c>
      <c r="D126" s="15">
        <v>12984935.540000001</v>
      </c>
      <c r="E126" s="15">
        <v>2104761.7652884419</v>
      </c>
      <c r="F126" s="240">
        <f>Yhteenveto[[#This Row],[Ikärakenne, laskennallinen kustannus]]+Yhteenveto[[#This Row],[Muut laskennalliset kustannukset ]]</f>
        <v>15089697.305288443</v>
      </c>
      <c r="G126" s="335">
        <v>1395.32</v>
      </c>
      <c r="H126" s="17">
        <v>12696016.68</v>
      </c>
      <c r="I126" s="352">
        <f>Yhteenveto[[#This Row],[Laskennalliset kustannukset yhteensä]]-Yhteenveto[[#This Row],[Omarahoitusosuus, €]]</f>
        <v>2393680.6252884436</v>
      </c>
      <c r="J126" s="36">
        <v>515226.93414278526</v>
      </c>
      <c r="K126" s="37">
        <v>-4647351.6944778841</v>
      </c>
      <c r="L126" s="240">
        <f>Yhteenveto[[#This Row],[Valtionosuus omarahoitusosuuden jälkeen (välisumma)]]+Yhteenveto[[#This Row],[Lisäosat yhteensä]]+Yhteenveto[[#This Row],[Valtionosuuteen tehtävät vähennykset ja lisäykset, netto]]</f>
        <v>-1738444.1350466553</v>
      </c>
      <c r="M126" s="37">
        <v>5101196.1554673798</v>
      </c>
      <c r="N126" s="314">
        <f>SUM(Yhteenveto[[#This Row],[Valtionosuus ennen verotuloihin perustuvaa valtionosuuksien tasausta]]+Yhteenveto[[#This Row],[Verotuloihin perustuva valtionosuuksien tasaus]])</f>
        <v>3362752.0204207245</v>
      </c>
      <c r="O126" s="250">
        <v>1928035.0540898496</v>
      </c>
      <c r="P126" s="387">
        <f>SUM(Yhteenveto[[#This Row],[Kunnan  peruspalvelujen valtionosuus ]:[Veroperustemuutoksista johtuvien veromenetysten korvaus]])</f>
        <v>5290787.0745105743</v>
      </c>
      <c r="Q126" s="37">
        <v>255018.28764</v>
      </c>
      <c r="R126" s="354">
        <f>+Yhteenveto[[#This Row],[Kunnan  peruspalvelujen valtionosuus ]]+Yhteenveto[[#This Row],[Veroperustemuutoksista johtuvien veromenetysten korvaus]]+Yhteenveto[[#This Row],[Kotikuntakorvaus, netto, vuoden 2023 tieto]]</f>
        <v>5545805.3621505741</v>
      </c>
      <c r="S126" s="11"/>
      <c r="T126"/>
    </row>
    <row r="127" spans="1:20" ht="15">
      <c r="A127" s="35">
        <v>403</v>
      </c>
      <c r="B127" s="13" t="s">
        <v>133</v>
      </c>
      <c r="C127" s="15">
        <v>2820</v>
      </c>
      <c r="D127" s="15">
        <v>3863771.98</v>
      </c>
      <c r="E127" s="15">
        <v>763276.96608025243</v>
      </c>
      <c r="F127" s="240">
        <f>Yhteenveto[[#This Row],[Ikärakenne, laskennallinen kustannus]]+Yhteenveto[[#This Row],[Muut laskennalliset kustannukset ]]</f>
        <v>4627048.9460802525</v>
      </c>
      <c r="G127" s="335">
        <v>1395.32</v>
      </c>
      <c r="H127" s="17">
        <v>3934802.4</v>
      </c>
      <c r="I127" s="352">
        <f>Yhteenveto[[#This Row],[Laskennalliset kustannukset yhteensä]]-Yhteenveto[[#This Row],[Omarahoitusosuus, €]]</f>
        <v>692246.54608025262</v>
      </c>
      <c r="J127" s="36">
        <v>266540.49304976431</v>
      </c>
      <c r="K127" s="37">
        <v>-448833.79088066588</v>
      </c>
      <c r="L127" s="240">
        <f>Yhteenveto[[#This Row],[Valtionosuus omarahoitusosuuden jälkeen (välisumma)]]+Yhteenveto[[#This Row],[Lisäosat yhteensä]]+Yhteenveto[[#This Row],[Valtionosuuteen tehtävät vähennykset ja lisäykset, netto]]</f>
        <v>509953.24824935105</v>
      </c>
      <c r="M127" s="37">
        <v>1610321.8364153835</v>
      </c>
      <c r="N127" s="314">
        <f>SUM(Yhteenveto[[#This Row],[Valtionosuus ennen verotuloihin perustuvaa valtionosuuksien tasausta]]+Yhteenveto[[#This Row],[Verotuloihin perustuva valtionosuuksien tasaus]])</f>
        <v>2120275.0846647345</v>
      </c>
      <c r="O127" s="250">
        <v>677388.87828071823</v>
      </c>
      <c r="P127" s="387">
        <f>SUM(Yhteenveto[[#This Row],[Kunnan  peruspalvelujen valtionosuus ]:[Veroperustemuutoksista johtuvien veromenetysten korvaus]])</f>
        <v>2797663.9629454529</v>
      </c>
      <c r="Q127" s="37">
        <v>-62468.027999999991</v>
      </c>
      <c r="R127" s="354">
        <f>+Yhteenveto[[#This Row],[Kunnan  peruspalvelujen valtionosuus ]]+Yhteenveto[[#This Row],[Veroperustemuutoksista johtuvien veromenetysten korvaus]]+Yhteenveto[[#This Row],[Kotikuntakorvaus, netto, vuoden 2023 tieto]]</f>
        <v>2735195.934945453</v>
      </c>
      <c r="S127" s="11"/>
      <c r="T127"/>
    </row>
    <row r="128" spans="1:20" ht="15">
      <c r="A128" s="35">
        <v>405</v>
      </c>
      <c r="B128" s="13" t="s">
        <v>134</v>
      </c>
      <c r="C128" s="15">
        <v>72650</v>
      </c>
      <c r="D128" s="15">
        <v>94901286.590000004</v>
      </c>
      <c r="E128" s="15">
        <v>19474774.085831985</v>
      </c>
      <c r="F128" s="240">
        <f>Yhteenveto[[#This Row],[Ikärakenne, laskennallinen kustannus]]+Yhteenveto[[#This Row],[Muut laskennalliset kustannukset ]]</f>
        <v>114376060.67583199</v>
      </c>
      <c r="G128" s="335">
        <v>1395.32</v>
      </c>
      <c r="H128" s="17">
        <v>101369998</v>
      </c>
      <c r="I128" s="352">
        <f>Yhteenveto[[#This Row],[Laskennalliset kustannukset yhteensä]]-Yhteenveto[[#This Row],[Omarahoitusosuus, €]]</f>
        <v>13006062.675831988</v>
      </c>
      <c r="J128" s="36">
        <v>2696728.8433529972</v>
      </c>
      <c r="K128" s="37">
        <v>-7916820.5237344736</v>
      </c>
      <c r="L128" s="240">
        <f>Yhteenveto[[#This Row],[Valtionosuus omarahoitusosuuden jälkeen (välisumma)]]+Yhteenveto[[#This Row],[Lisäosat yhteensä]]+Yhteenveto[[#This Row],[Valtionosuuteen tehtävät vähennykset ja lisäykset, netto]]</f>
        <v>7785970.9954505125</v>
      </c>
      <c r="M128" s="37">
        <v>13063698.275507746</v>
      </c>
      <c r="N128" s="314">
        <f>SUM(Yhteenveto[[#This Row],[Valtionosuus ennen verotuloihin perustuvaa valtionosuuksien tasausta]]+Yhteenveto[[#This Row],[Verotuloihin perustuva valtionosuuksien tasaus]])</f>
        <v>20849669.27095826</v>
      </c>
      <c r="O128" s="250">
        <v>11767291.497942574</v>
      </c>
      <c r="P128" s="387">
        <f>SUM(Yhteenveto[[#This Row],[Kunnan  peruspalvelujen valtionosuus ]:[Veroperustemuutoksista johtuvien veromenetysten korvaus]])</f>
        <v>32616960.768900834</v>
      </c>
      <c r="Q128" s="37">
        <v>-2169841.8259199988</v>
      </c>
      <c r="R128" s="354">
        <f>+Yhteenveto[[#This Row],[Kunnan  peruspalvelujen valtionosuus ]]+Yhteenveto[[#This Row],[Veroperustemuutoksista johtuvien veromenetysten korvaus]]+Yhteenveto[[#This Row],[Kotikuntakorvaus, netto, vuoden 2023 tieto]]</f>
        <v>30447118.942980833</v>
      </c>
      <c r="S128" s="11"/>
      <c r="T128"/>
    </row>
    <row r="129" spans="1:20" ht="15">
      <c r="A129" s="35">
        <v>407</v>
      </c>
      <c r="B129" s="13" t="s">
        <v>135</v>
      </c>
      <c r="C129" s="15">
        <v>2518</v>
      </c>
      <c r="D129" s="15">
        <v>3628029.7000000007</v>
      </c>
      <c r="E129" s="15">
        <v>1115876.8309624216</v>
      </c>
      <c r="F129" s="240">
        <f>Yhteenveto[[#This Row],[Ikärakenne, laskennallinen kustannus]]+Yhteenveto[[#This Row],[Muut laskennalliset kustannukset ]]</f>
        <v>4743906.5309624225</v>
      </c>
      <c r="G129" s="335">
        <v>1395.32</v>
      </c>
      <c r="H129" s="17">
        <v>3513415.76</v>
      </c>
      <c r="I129" s="352">
        <f>Yhteenveto[[#This Row],[Laskennalliset kustannukset yhteensä]]-Yhteenveto[[#This Row],[Omarahoitusosuus, €]]</f>
        <v>1230490.7709624227</v>
      </c>
      <c r="J129" s="36">
        <v>104267.62311633445</v>
      </c>
      <c r="K129" s="37">
        <v>20920.776096009184</v>
      </c>
      <c r="L129" s="240">
        <f>Yhteenveto[[#This Row],[Valtionosuus omarahoitusosuuden jälkeen (välisumma)]]+Yhteenveto[[#This Row],[Lisäosat yhteensä]]+Yhteenveto[[#This Row],[Valtionosuuteen tehtävät vähennykset ja lisäykset, netto]]</f>
        <v>1355679.1701747663</v>
      </c>
      <c r="M129" s="37">
        <v>1212817.2005244379</v>
      </c>
      <c r="N129" s="314">
        <f>SUM(Yhteenveto[[#This Row],[Valtionosuus ennen verotuloihin perustuvaa valtionosuuksien tasausta]]+Yhteenveto[[#This Row],[Verotuloihin perustuva valtionosuuksien tasaus]])</f>
        <v>2568496.3706992045</v>
      </c>
      <c r="O129" s="250">
        <v>646402.50388279732</v>
      </c>
      <c r="P129" s="387">
        <f>SUM(Yhteenveto[[#This Row],[Kunnan  peruspalvelujen valtionosuus ]:[Veroperustemuutoksista johtuvien veromenetysten korvaus]])</f>
        <v>3214898.8745820019</v>
      </c>
      <c r="Q129" s="37">
        <v>-1035883.5109800001</v>
      </c>
      <c r="R129" s="354">
        <f>+Yhteenveto[[#This Row],[Kunnan  peruspalvelujen valtionosuus ]]+Yhteenveto[[#This Row],[Veroperustemuutoksista johtuvien veromenetysten korvaus]]+Yhteenveto[[#This Row],[Kotikuntakorvaus, netto, vuoden 2023 tieto]]</f>
        <v>2179015.3636020017</v>
      </c>
      <c r="S129" s="11"/>
      <c r="T129"/>
    </row>
    <row r="130" spans="1:20" ht="15">
      <c r="A130" s="35">
        <v>408</v>
      </c>
      <c r="B130" s="13" t="s">
        <v>136</v>
      </c>
      <c r="C130" s="15">
        <v>14099</v>
      </c>
      <c r="D130" s="15">
        <v>23555112.109999999</v>
      </c>
      <c r="E130" s="15">
        <v>2142683.9406745187</v>
      </c>
      <c r="F130" s="240">
        <f>Yhteenveto[[#This Row],[Ikärakenne, laskennallinen kustannus]]+Yhteenveto[[#This Row],[Muut laskennalliset kustannukset ]]</f>
        <v>25697796.050674517</v>
      </c>
      <c r="G130" s="335">
        <v>1395.32</v>
      </c>
      <c r="H130" s="17">
        <v>19672616.68</v>
      </c>
      <c r="I130" s="352">
        <f>Yhteenveto[[#This Row],[Laskennalliset kustannukset yhteensä]]-Yhteenveto[[#This Row],[Omarahoitusosuus, €]]</f>
        <v>6025179.370674517</v>
      </c>
      <c r="J130" s="36">
        <v>429970.73589250224</v>
      </c>
      <c r="K130" s="37">
        <v>-1749580.2949695038</v>
      </c>
      <c r="L130" s="240">
        <f>Yhteenveto[[#This Row],[Valtionosuus omarahoitusosuuden jälkeen (välisumma)]]+Yhteenveto[[#This Row],[Lisäosat yhteensä]]+Yhteenveto[[#This Row],[Valtionosuuteen tehtävät vähennykset ja lisäykset, netto]]</f>
        <v>4705569.8115975158</v>
      </c>
      <c r="M130" s="37">
        <v>6318294.2449714402</v>
      </c>
      <c r="N130" s="314">
        <f>SUM(Yhteenveto[[#This Row],[Valtionosuus ennen verotuloihin perustuvaa valtionosuuksien tasausta]]+Yhteenveto[[#This Row],[Verotuloihin perustuva valtionosuuksien tasaus]])</f>
        <v>11023864.056568956</v>
      </c>
      <c r="O130" s="250">
        <v>2586538.8412399357</v>
      </c>
      <c r="P130" s="387">
        <f>SUM(Yhteenveto[[#This Row],[Kunnan  peruspalvelujen valtionosuus ]:[Veroperustemuutoksista johtuvien veromenetysten korvaus]])</f>
        <v>13610402.897808891</v>
      </c>
      <c r="Q130" s="37">
        <v>-59418.993300000002</v>
      </c>
      <c r="R130" s="354">
        <f>+Yhteenveto[[#This Row],[Kunnan  peruspalvelujen valtionosuus ]]+Yhteenveto[[#This Row],[Veroperustemuutoksista johtuvien veromenetysten korvaus]]+Yhteenveto[[#This Row],[Kotikuntakorvaus, netto, vuoden 2023 tieto]]</f>
        <v>13550983.904508891</v>
      </c>
      <c r="S130" s="11"/>
      <c r="T130"/>
    </row>
    <row r="131" spans="1:20" ht="15">
      <c r="A131" s="35">
        <v>410</v>
      </c>
      <c r="B131" s="13" t="s">
        <v>137</v>
      </c>
      <c r="C131" s="15">
        <v>18775</v>
      </c>
      <c r="D131" s="15">
        <v>38772488.090000004</v>
      </c>
      <c r="E131" s="15">
        <v>2514909.7490160777</v>
      </c>
      <c r="F131" s="240">
        <f>Yhteenveto[[#This Row],[Ikärakenne, laskennallinen kustannus]]+Yhteenveto[[#This Row],[Muut laskennalliset kustannukset ]]</f>
        <v>41287397.83901608</v>
      </c>
      <c r="G131" s="335">
        <v>1395.32</v>
      </c>
      <c r="H131" s="17">
        <v>26197133</v>
      </c>
      <c r="I131" s="352">
        <f>Yhteenveto[[#This Row],[Laskennalliset kustannukset yhteensä]]-Yhteenveto[[#This Row],[Omarahoitusosuus, €]]</f>
        <v>15090264.83901608</v>
      </c>
      <c r="J131" s="36">
        <v>498766.0900054255</v>
      </c>
      <c r="K131" s="37">
        <v>-7740286.6877286779</v>
      </c>
      <c r="L131" s="240">
        <f>Yhteenveto[[#This Row],[Valtionosuus omarahoitusosuuden jälkeen (välisumma)]]+Yhteenveto[[#This Row],[Lisäosat yhteensä]]+Yhteenveto[[#This Row],[Valtionosuuteen tehtävät vähennykset ja lisäykset, netto]]</f>
        <v>7848744.2412928278</v>
      </c>
      <c r="M131" s="37">
        <v>7584495.2456094855</v>
      </c>
      <c r="N131" s="314">
        <f>SUM(Yhteenveto[[#This Row],[Valtionosuus ennen verotuloihin perustuvaa valtionosuuksien tasausta]]+Yhteenveto[[#This Row],[Verotuloihin perustuva valtionosuuksien tasaus]])</f>
        <v>15433239.486902313</v>
      </c>
      <c r="O131" s="250">
        <v>2702645.9503730419</v>
      </c>
      <c r="P131" s="387">
        <f>SUM(Yhteenveto[[#This Row],[Kunnan  peruspalvelujen valtionosuus ]:[Veroperustemuutoksista johtuvien veromenetysten korvaus]])</f>
        <v>18135885.437275354</v>
      </c>
      <c r="Q131" s="37">
        <v>202530.27078000025</v>
      </c>
      <c r="R131" s="354">
        <f>+Yhteenveto[[#This Row],[Kunnan  peruspalvelujen valtionosuus ]]+Yhteenveto[[#This Row],[Veroperustemuutoksista johtuvien veromenetysten korvaus]]+Yhteenveto[[#This Row],[Kotikuntakorvaus, netto, vuoden 2023 tieto]]</f>
        <v>18338415.708055355</v>
      </c>
      <c r="S131" s="11"/>
      <c r="T131"/>
    </row>
    <row r="132" spans="1:20" ht="15">
      <c r="A132" s="35">
        <v>416</v>
      </c>
      <c r="B132" s="13" t="s">
        <v>138</v>
      </c>
      <c r="C132" s="15">
        <v>2886</v>
      </c>
      <c r="D132" s="15">
        <v>4806770.8199999994</v>
      </c>
      <c r="E132" s="15">
        <v>529845.75241774786</v>
      </c>
      <c r="F132" s="240">
        <f>Yhteenveto[[#This Row],[Ikärakenne, laskennallinen kustannus]]+Yhteenveto[[#This Row],[Muut laskennalliset kustannukset ]]</f>
        <v>5336616.5724177472</v>
      </c>
      <c r="G132" s="335">
        <v>1395.32</v>
      </c>
      <c r="H132" s="17">
        <v>4026893.52</v>
      </c>
      <c r="I132" s="352">
        <f>Yhteenveto[[#This Row],[Laskennalliset kustannukset yhteensä]]-Yhteenveto[[#This Row],[Omarahoitusosuus, €]]</f>
        <v>1309723.0524177472</v>
      </c>
      <c r="J132" s="36">
        <v>65012.554882499637</v>
      </c>
      <c r="K132" s="37">
        <v>-940285.43711142545</v>
      </c>
      <c r="L132" s="240">
        <f>Yhteenveto[[#This Row],[Valtionosuus omarahoitusosuuden jälkeen (välisumma)]]+Yhteenveto[[#This Row],[Lisäosat yhteensä]]+Yhteenveto[[#This Row],[Valtionosuuteen tehtävät vähennykset ja lisäykset, netto]]</f>
        <v>434450.17018882139</v>
      </c>
      <c r="M132" s="37">
        <v>1302713.5702659104</v>
      </c>
      <c r="N132" s="314">
        <f>SUM(Yhteenveto[[#This Row],[Valtionosuus ennen verotuloihin perustuvaa valtionosuuksien tasausta]]+Yhteenveto[[#This Row],[Verotuloihin perustuva valtionosuuksien tasaus]])</f>
        <v>1737163.7404547317</v>
      </c>
      <c r="O132" s="250">
        <v>520566.78582973854</v>
      </c>
      <c r="P132" s="387">
        <f>SUM(Yhteenveto[[#This Row],[Kunnan  peruspalvelujen valtionosuus ]:[Veroperustemuutoksista johtuvien veromenetysten korvaus]])</f>
        <v>2257730.5262844702</v>
      </c>
      <c r="Q132" s="37">
        <v>43132.685999999994</v>
      </c>
      <c r="R132" s="354">
        <f>+Yhteenveto[[#This Row],[Kunnan  peruspalvelujen valtionosuus ]]+Yhteenveto[[#This Row],[Veroperustemuutoksista johtuvien veromenetysten korvaus]]+Yhteenveto[[#This Row],[Kotikuntakorvaus, netto, vuoden 2023 tieto]]</f>
        <v>2300863.2122844704</v>
      </c>
      <c r="S132" s="11"/>
      <c r="T132"/>
    </row>
    <row r="133" spans="1:20" ht="15">
      <c r="A133" s="35">
        <v>418</v>
      </c>
      <c r="B133" s="13" t="s">
        <v>139</v>
      </c>
      <c r="C133" s="15">
        <v>24580</v>
      </c>
      <c r="D133" s="15">
        <v>50635007.620000012</v>
      </c>
      <c r="E133" s="15">
        <v>2884880.5735641313</v>
      </c>
      <c r="F133" s="240">
        <f>Yhteenveto[[#This Row],[Ikärakenne, laskennallinen kustannus]]+Yhteenveto[[#This Row],[Muut laskennalliset kustannukset ]]</f>
        <v>53519888.193564147</v>
      </c>
      <c r="G133" s="335">
        <v>1395.32</v>
      </c>
      <c r="H133" s="17">
        <v>34296965.600000001</v>
      </c>
      <c r="I133" s="352">
        <f>Yhteenveto[[#This Row],[Laskennalliset kustannukset yhteensä]]-Yhteenveto[[#This Row],[Omarahoitusosuus, €]]</f>
        <v>19222922.593564145</v>
      </c>
      <c r="J133" s="36">
        <v>1159031.0899928422</v>
      </c>
      <c r="K133" s="37">
        <v>-2148484.4923180472</v>
      </c>
      <c r="L133" s="240">
        <f>Yhteenveto[[#This Row],[Valtionosuus omarahoitusosuuden jälkeen (välisumma)]]+Yhteenveto[[#This Row],[Lisäosat yhteensä]]+Yhteenveto[[#This Row],[Valtionosuuteen tehtävät vähennykset ja lisäykset, netto]]</f>
        <v>18233469.19123894</v>
      </c>
      <c r="M133" s="37">
        <v>1976556.0552485785</v>
      </c>
      <c r="N133" s="314">
        <f>SUM(Yhteenveto[[#This Row],[Valtionosuus ennen verotuloihin perustuvaa valtionosuuksien tasausta]]+Yhteenveto[[#This Row],[Verotuloihin perustuva valtionosuuksien tasaus]])</f>
        <v>20210025.246487517</v>
      </c>
      <c r="O133" s="250">
        <v>2860755.4582508262</v>
      </c>
      <c r="P133" s="387">
        <f>SUM(Yhteenveto[[#This Row],[Kunnan  peruspalvelujen valtionosuus ]:[Veroperustemuutoksista johtuvien veromenetysten korvaus]])</f>
        <v>23070780.704738341</v>
      </c>
      <c r="Q133" s="37">
        <v>-488049.31675800006</v>
      </c>
      <c r="R133" s="354">
        <f>+Yhteenveto[[#This Row],[Kunnan  peruspalvelujen valtionosuus ]]+Yhteenveto[[#This Row],[Veroperustemuutoksista johtuvien veromenetysten korvaus]]+Yhteenveto[[#This Row],[Kotikuntakorvaus, netto, vuoden 2023 tieto]]</f>
        <v>22582731.387980342</v>
      </c>
      <c r="S133" s="11"/>
      <c r="T133"/>
    </row>
    <row r="134" spans="1:20" ht="15">
      <c r="A134" s="35">
        <v>420</v>
      </c>
      <c r="B134" s="39" t="s">
        <v>140</v>
      </c>
      <c r="C134" s="15">
        <v>9177</v>
      </c>
      <c r="D134" s="15">
        <v>12048831.719999999</v>
      </c>
      <c r="E134" s="15">
        <v>1975619.4044563312</v>
      </c>
      <c r="F134" s="240">
        <f>Yhteenveto[[#This Row],[Ikärakenne, laskennallinen kustannus]]+Yhteenveto[[#This Row],[Muut laskennalliset kustannukset ]]</f>
        <v>14024451.124456329</v>
      </c>
      <c r="G134" s="335">
        <v>1395.32</v>
      </c>
      <c r="H134" s="17">
        <v>12804851.639999999</v>
      </c>
      <c r="I134" s="352">
        <f>Yhteenveto[[#This Row],[Laskennalliset kustannukset yhteensä]]-Yhteenveto[[#This Row],[Omarahoitusosuus, €]]</f>
        <v>1219599.4844563305</v>
      </c>
      <c r="J134" s="36">
        <v>263780.52220402815</v>
      </c>
      <c r="K134" s="37">
        <v>-3650844.7877265639</v>
      </c>
      <c r="L134" s="240">
        <f>Yhteenveto[[#This Row],[Valtionosuus omarahoitusosuuden jälkeen (välisumma)]]+Yhteenveto[[#This Row],[Lisäosat yhteensä]]+Yhteenveto[[#This Row],[Valtionosuuteen tehtävät vähennykset ja lisäykset, netto]]</f>
        <v>-2167464.7810662054</v>
      </c>
      <c r="M134" s="37">
        <v>2691061.7002468868</v>
      </c>
      <c r="N134" s="314">
        <f>SUM(Yhteenveto[[#This Row],[Valtionosuus ennen verotuloihin perustuvaa valtionosuuksien tasausta]]+Yhteenveto[[#This Row],[Verotuloihin perustuva valtionosuuksien tasaus]])</f>
        <v>523596.91918068146</v>
      </c>
      <c r="O134" s="250">
        <v>1704418.515409946</v>
      </c>
      <c r="P134" s="387">
        <f>SUM(Yhteenveto[[#This Row],[Kunnan  peruspalvelujen valtionosuus ]:[Veroperustemuutoksista johtuvien veromenetysten korvaus]])</f>
        <v>2228015.4345906274</v>
      </c>
      <c r="Q134" s="37">
        <v>-135035.05386000001</v>
      </c>
      <c r="R134" s="354">
        <f>+Yhteenveto[[#This Row],[Kunnan  peruspalvelujen valtionosuus ]]+Yhteenveto[[#This Row],[Veroperustemuutoksista johtuvien veromenetysten korvaus]]+Yhteenveto[[#This Row],[Kotikuntakorvaus, netto, vuoden 2023 tieto]]</f>
        <v>2092980.3807306273</v>
      </c>
      <c r="S134" s="11"/>
      <c r="T134"/>
    </row>
    <row r="135" spans="1:20" ht="15">
      <c r="A135" s="35">
        <v>421</v>
      </c>
      <c r="B135" s="13" t="s">
        <v>141</v>
      </c>
      <c r="C135" s="15">
        <v>695</v>
      </c>
      <c r="D135" s="15">
        <v>1066155.3499999999</v>
      </c>
      <c r="E135" s="15">
        <v>446171.3973745025</v>
      </c>
      <c r="F135" s="240">
        <f>Yhteenveto[[#This Row],[Ikärakenne, laskennallinen kustannus]]+Yhteenveto[[#This Row],[Muut laskennalliset kustannukset ]]</f>
        <v>1512326.7473745025</v>
      </c>
      <c r="G135" s="335">
        <v>1395.32</v>
      </c>
      <c r="H135" s="17">
        <v>969747.39999999991</v>
      </c>
      <c r="I135" s="352">
        <f>Yhteenveto[[#This Row],[Laskennalliset kustannukset yhteensä]]-Yhteenveto[[#This Row],[Omarahoitusosuus, €]]</f>
        <v>542579.34737450257</v>
      </c>
      <c r="J135" s="36">
        <v>226616.61913488695</v>
      </c>
      <c r="K135" s="37">
        <v>-563532.56162370986</v>
      </c>
      <c r="L135" s="240">
        <f>Yhteenveto[[#This Row],[Valtionosuus omarahoitusosuuden jälkeen (välisumma)]]+Yhteenveto[[#This Row],[Lisäosat yhteensä]]+Yhteenveto[[#This Row],[Valtionosuuteen tehtävät vähennykset ja lisäykset, netto]]</f>
        <v>205663.4048856796</v>
      </c>
      <c r="M135" s="37">
        <v>247252.39589867202</v>
      </c>
      <c r="N135" s="314">
        <f>SUM(Yhteenveto[[#This Row],[Valtionosuus ennen verotuloihin perustuvaa valtionosuuksien tasausta]]+Yhteenveto[[#This Row],[Verotuloihin perustuva valtionosuuksien tasaus]])</f>
        <v>452915.80078435165</v>
      </c>
      <c r="O135" s="250">
        <v>170678.23145751891</v>
      </c>
      <c r="P135" s="387">
        <f>SUM(Yhteenveto[[#This Row],[Kunnan  peruspalvelujen valtionosuus ]:[Veroperustemuutoksista johtuvien veromenetysten korvaus]])</f>
        <v>623594.03224187053</v>
      </c>
      <c r="Q135" s="37">
        <v>4462.0020000000004</v>
      </c>
      <c r="R135" s="354">
        <f>+Yhteenveto[[#This Row],[Kunnan  peruspalvelujen valtionosuus ]]+Yhteenveto[[#This Row],[Veroperustemuutoksista johtuvien veromenetysten korvaus]]+Yhteenveto[[#This Row],[Kotikuntakorvaus, netto, vuoden 2023 tieto]]</f>
        <v>628056.03424187051</v>
      </c>
      <c r="S135" s="11"/>
      <c r="T135"/>
    </row>
    <row r="136" spans="1:20" ht="15">
      <c r="A136" s="35">
        <v>422</v>
      </c>
      <c r="B136" s="13" t="s">
        <v>142</v>
      </c>
      <c r="C136" s="15">
        <v>10372</v>
      </c>
      <c r="D136" s="15">
        <v>10248513.059999999</v>
      </c>
      <c r="E136" s="15">
        <v>5074970.5654513175</v>
      </c>
      <c r="F136" s="240">
        <f>Yhteenveto[[#This Row],[Ikärakenne, laskennallinen kustannus]]+Yhteenveto[[#This Row],[Muut laskennalliset kustannukset ]]</f>
        <v>15323483.625451315</v>
      </c>
      <c r="G136" s="335">
        <v>1395.32</v>
      </c>
      <c r="H136" s="17">
        <v>14472259.039999999</v>
      </c>
      <c r="I136" s="352">
        <f>Yhteenveto[[#This Row],[Laskennalliset kustannukset yhteensä]]-Yhteenveto[[#This Row],[Omarahoitusosuus, €]]</f>
        <v>851224.58545131609</v>
      </c>
      <c r="J136" s="36">
        <v>1492679.8904979394</v>
      </c>
      <c r="K136" s="37">
        <v>-1860560.0407520053</v>
      </c>
      <c r="L136" s="240">
        <f>Yhteenveto[[#This Row],[Valtionosuus omarahoitusosuuden jälkeen (välisumma)]]+Yhteenveto[[#This Row],[Lisäosat yhteensä]]+Yhteenveto[[#This Row],[Valtionosuuteen tehtävät vähennykset ja lisäykset, netto]]</f>
        <v>483344.43519725045</v>
      </c>
      <c r="M136" s="37">
        <v>3796319.076138298</v>
      </c>
      <c r="N136" s="314">
        <f>SUM(Yhteenveto[[#This Row],[Valtionosuus ennen verotuloihin perustuvaa valtionosuuksien tasausta]]+Yhteenveto[[#This Row],[Verotuloihin perustuva valtionosuuksien tasaus]])</f>
        <v>4279663.511335548</v>
      </c>
      <c r="O136" s="250">
        <v>2108074.0513347564</v>
      </c>
      <c r="P136" s="387">
        <f>SUM(Yhteenveto[[#This Row],[Kunnan  peruspalvelujen valtionosuus ]:[Veroperustemuutoksista johtuvien veromenetysten korvaus]])</f>
        <v>6387737.5626703044</v>
      </c>
      <c r="Q136" s="37">
        <v>97197.276899999968</v>
      </c>
      <c r="R136" s="354">
        <f>+Yhteenveto[[#This Row],[Kunnan  peruspalvelujen valtionosuus ]]+Yhteenveto[[#This Row],[Veroperustemuutoksista johtuvien veromenetysten korvaus]]+Yhteenveto[[#This Row],[Kotikuntakorvaus, netto, vuoden 2023 tieto]]</f>
        <v>6484934.8395703044</v>
      </c>
      <c r="S136" s="11"/>
      <c r="T136"/>
    </row>
    <row r="137" spans="1:20" ht="15">
      <c r="A137" s="35">
        <v>423</v>
      </c>
      <c r="B137" s="13" t="s">
        <v>143</v>
      </c>
      <c r="C137" s="15">
        <v>20497</v>
      </c>
      <c r="D137" s="15">
        <v>37680893.850000001</v>
      </c>
      <c r="E137" s="15">
        <v>2782743.373095734</v>
      </c>
      <c r="F137" s="240">
        <f>Yhteenveto[[#This Row],[Ikärakenne, laskennallinen kustannus]]+Yhteenveto[[#This Row],[Muut laskennalliset kustannukset ]]</f>
        <v>40463637.223095737</v>
      </c>
      <c r="G137" s="335">
        <v>1395.32</v>
      </c>
      <c r="H137" s="17">
        <v>28599874.039999999</v>
      </c>
      <c r="I137" s="352">
        <f>Yhteenveto[[#This Row],[Laskennalliset kustannukset yhteensä]]-Yhteenveto[[#This Row],[Omarahoitusosuus, €]]</f>
        <v>11863763.183095738</v>
      </c>
      <c r="J137" s="36">
        <v>757356.98218983633</v>
      </c>
      <c r="K137" s="37">
        <v>2106487.8263596212</v>
      </c>
      <c r="L137" s="240">
        <f>Yhteenveto[[#This Row],[Valtionosuus omarahoitusosuuden jälkeen (välisumma)]]+Yhteenveto[[#This Row],[Lisäosat yhteensä]]+Yhteenveto[[#This Row],[Valtionosuuteen tehtävät vähennykset ja lisäykset, netto]]</f>
        <v>14727607.991645195</v>
      </c>
      <c r="M137" s="37">
        <v>2030475.4038558395</v>
      </c>
      <c r="N137" s="314">
        <f>SUM(Yhteenveto[[#This Row],[Valtionosuus ennen verotuloihin perustuvaa valtionosuuksien tasausta]]+Yhteenveto[[#This Row],[Verotuloihin perustuva valtionosuuksien tasaus]])</f>
        <v>16758083.395501034</v>
      </c>
      <c r="O137" s="250">
        <v>2549206.3025237476</v>
      </c>
      <c r="P137" s="387">
        <f>SUM(Yhteenveto[[#This Row],[Kunnan  peruspalvelujen valtionosuus ]:[Veroperustemuutoksista johtuvien veromenetysten korvaus]])</f>
        <v>19307289.698024783</v>
      </c>
      <c r="Q137" s="37">
        <v>-863055.30018000002</v>
      </c>
      <c r="R137" s="354">
        <f>+Yhteenveto[[#This Row],[Kunnan  peruspalvelujen valtionosuus ]]+Yhteenveto[[#This Row],[Veroperustemuutoksista johtuvien veromenetysten korvaus]]+Yhteenveto[[#This Row],[Kotikuntakorvaus, netto, vuoden 2023 tieto]]</f>
        <v>18444234.397844784</v>
      </c>
      <c r="S137" s="11"/>
      <c r="T137"/>
    </row>
    <row r="138" spans="1:20" ht="15">
      <c r="A138" s="35">
        <v>425</v>
      </c>
      <c r="B138" s="13" t="s">
        <v>144</v>
      </c>
      <c r="C138" s="15">
        <v>10258</v>
      </c>
      <c r="D138" s="15">
        <v>29887629.420000002</v>
      </c>
      <c r="E138" s="15">
        <v>1130341.4606931824</v>
      </c>
      <c r="F138" s="240">
        <f>Yhteenveto[[#This Row],[Ikärakenne, laskennallinen kustannus]]+Yhteenveto[[#This Row],[Muut laskennalliset kustannukset ]]</f>
        <v>31017970.880693182</v>
      </c>
      <c r="G138" s="335">
        <v>1395.32</v>
      </c>
      <c r="H138" s="17">
        <v>14313192.559999999</v>
      </c>
      <c r="I138" s="352">
        <f>Yhteenveto[[#This Row],[Laskennalliset kustannukset yhteensä]]-Yhteenveto[[#This Row],[Omarahoitusosuus, €]]</f>
        <v>16704778.320693184</v>
      </c>
      <c r="J138" s="36">
        <v>319525.37487151416</v>
      </c>
      <c r="K138" s="37">
        <v>-3392664.5606380748</v>
      </c>
      <c r="L138" s="240">
        <f>Yhteenveto[[#This Row],[Valtionosuus omarahoitusosuuden jälkeen (välisumma)]]+Yhteenveto[[#This Row],[Lisäosat yhteensä]]+Yhteenveto[[#This Row],[Valtionosuuteen tehtävät vähennykset ja lisäykset, netto]]</f>
        <v>13631639.134926625</v>
      </c>
      <c r="M138" s="37">
        <v>5161644.4012108855</v>
      </c>
      <c r="N138" s="314">
        <f>SUM(Yhteenveto[[#This Row],[Valtionosuus ennen verotuloihin perustuvaa valtionosuuksien tasausta]]+Yhteenveto[[#This Row],[Verotuloihin perustuva valtionosuuksien tasaus]])</f>
        <v>18793283.53613751</v>
      </c>
      <c r="O138" s="250">
        <v>1181789.0863604108</v>
      </c>
      <c r="P138" s="387">
        <f>SUM(Yhteenveto[[#This Row],[Kunnan  peruspalvelujen valtionosuus ]:[Veroperustemuutoksista johtuvien veromenetysten korvaus]])</f>
        <v>19975072.62249792</v>
      </c>
      <c r="Q138" s="37">
        <v>205519.81212000002</v>
      </c>
      <c r="R138" s="354">
        <f>+Yhteenveto[[#This Row],[Kunnan  peruspalvelujen valtionosuus ]]+Yhteenveto[[#This Row],[Veroperustemuutoksista johtuvien veromenetysten korvaus]]+Yhteenveto[[#This Row],[Kotikuntakorvaus, netto, vuoden 2023 tieto]]</f>
        <v>20180592.434617922</v>
      </c>
      <c r="S138" s="11"/>
      <c r="T138"/>
    </row>
    <row r="139" spans="1:20" ht="15">
      <c r="A139" s="35">
        <v>426</v>
      </c>
      <c r="B139" s="13" t="s">
        <v>145</v>
      </c>
      <c r="C139" s="15">
        <v>11962</v>
      </c>
      <c r="D139" s="15">
        <v>20458938.98</v>
      </c>
      <c r="E139" s="15">
        <v>2198021.2663591495</v>
      </c>
      <c r="F139" s="240">
        <f>Yhteenveto[[#This Row],[Ikärakenne, laskennallinen kustannus]]+Yhteenveto[[#This Row],[Muut laskennalliset kustannukset ]]</f>
        <v>22656960.246359151</v>
      </c>
      <c r="G139" s="335">
        <v>1395.32</v>
      </c>
      <c r="H139" s="17">
        <v>16690817.84</v>
      </c>
      <c r="I139" s="352">
        <f>Yhteenveto[[#This Row],[Laskennalliset kustannukset yhteensä]]-Yhteenveto[[#This Row],[Omarahoitusosuus, €]]</f>
        <v>5966142.406359151</v>
      </c>
      <c r="J139" s="36">
        <v>343860.63269637618</v>
      </c>
      <c r="K139" s="37">
        <v>-4050172.0111470148</v>
      </c>
      <c r="L139" s="240">
        <f>Yhteenveto[[#This Row],[Valtionosuus omarahoitusosuuden jälkeen (välisumma)]]+Yhteenveto[[#This Row],[Lisäosat yhteensä]]+Yhteenveto[[#This Row],[Valtionosuuteen tehtävät vähennykset ja lisäykset, netto]]</f>
        <v>2259831.0279085124</v>
      </c>
      <c r="M139" s="37">
        <v>6016538.1612146031</v>
      </c>
      <c r="N139" s="314">
        <f>SUM(Yhteenveto[[#This Row],[Valtionosuus ennen verotuloihin perustuvaa valtionosuuksien tasausta]]+Yhteenveto[[#This Row],[Verotuloihin perustuva valtionosuuksien tasaus]])</f>
        <v>8276369.1891231155</v>
      </c>
      <c r="O139" s="250">
        <v>2125343.5284419619</v>
      </c>
      <c r="P139" s="387">
        <f>SUM(Yhteenveto[[#This Row],[Kunnan  peruspalvelujen valtionosuus ]:[Veroperustemuutoksista johtuvien veromenetysten korvaus]])</f>
        <v>10401712.717565078</v>
      </c>
      <c r="Q139" s="37">
        <v>-756209.687622</v>
      </c>
      <c r="R139" s="354">
        <f>+Yhteenveto[[#This Row],[Kunnan  peruspalvelujen valtionosuus ]]+Yhteenveto[[#This Row],[Veroperustemuutoksista johtuvien veromenetysten korvaus]]+Yhteenveto[[#This Row],[Kotikuntakorvaus, netto, vuoden 2023 tieto]]</f>
        <v>9645503.0299430788</v>
      </c>
      <c r="S139" s="11"/>
      <c r="T139"/>
    </row>
    <row r="140" spans="1:20" ht="15">
      <c r="A140" s="35">
        <v>430</v>
      </c>
      <c r="B140" s="13" t="s">
        <v>146</v>
      </c>
      <c r="C140" s="15">
        <v>15392</v>
      </c>
      <c r="D140" s="15">
        <v>20137533.530000001</v>
      </c>
      <c r="E140" s="15">
        <v>3220912.5215468048</v>
      </c>
      <c r="F140" s="240">
        <f>Yhteenveto[[#This Row],[Ikärakenne, laskennallinen kustannus]]+Yhteenveto[[#This Row],[Muut laskennalliset kustannukset ]]</f>
        <v>23358446.051546805</v>
      </c>
      <c r="G140" s="335">
        <v>1395.32</v>
      </c>
      <c r="H140" s="17">
        <v>21476765.439999998</v>
      </c>
      <c r="I140" s="352">
        <f>Yhteenveto[[#This Row],[Laskennalliset kustannukset yhteensä]]-Yhteenveto[[#This Row],[Omarahoitusosuus, €]]</f>
        <v>1881680.611546807</v>
      </c>
      <c r="J140" s="36">
        <v>467582.98851463903</v>
      </c>
      <c r="K140" s="37">
        <v>-1031347.8236005419</v>
      </c>
      <c r="L140" s="240">
        <f>Yhteenveto[[#This Row],[Valtionosuus omarahoitusosuuden jälkeen (välisumma)]]+Yhteenveto[[#This Row],[Lisäosat yhteensä]]+Yhteenveto[[#This Row],[Valtionosuuteen tehtävät vähennykset ja lisäykset, netto]]</f>
        <v>1317915.7764609042</v>
      </c>
      <c r="M140" s="37">
        <v>6382022.8105347948</v>
      </c>
      <c r="N140" s="314">
        <f>SUM(Yhteenveto[[#This Row],[Valtionosuus ennen verotuloihin perustuvaa valtionosuuksien tasausta]]+Yhteenveto[[#This Row],[Verotuloihin perustuva valtionosuuksien tasaus]])</f>
        <v>7699938.5869956985</v>
      </c>
      <c r="O140" s="250">
        <v>3296325.8405596092</v>
      </c>
      <c r="P140" s="387">
        <f>SUM(Yhteenveto[[#This Row],[Kunnan  peruspalvelujen valtionosuus ]:[Veroperustemuutoksista johtuvien veromenetysten korvaus]])</f>
        <v>10996264.427555308</v>
      </c>
      <c r="Q140" s="37">
        <v>-15210.964817999862</v>
      </c>
      <c r="R140" s="354">
        <f>+Yhteenveto[[#This Row],[Kunnan  peruspalvelujen valtionosuus ]]+Yhteenveto[[#This Row],[Veroperustemuutoksista johtuvien veromenetysten korvaus]]+Yhteenveto[[#This Row],[Kotikuntakorvaus, netto, vuoden 2023 tieto]]</f>
        <v>10981053.462737307</v>
      </c>
      <c r="S140" s="11"/>
      <c r="T140"/>
    </row>
    <row r="141" spans="1:20" ht="15">
      <c r="A141" s="35">
        <v>433</v>
      </c>
      <c r="B141" s="13" t="s">
        <v>147</v>
      </c>
      <c r="C141" s="15">
        <v>7749</v>
      </c>
      <c r="D141" s="15">
        <v>12187768.609999999</v>
      </c>
      <c r="E141" s="15">
        <v>1418348.5970142873</v>
      </c>
      <c r="F141" s="240">
        <f>Yhteenveto[[#This Row],[Ikärakenne, laskennallinen kustannus]]+Yhteenveto[[#This Row],[Muut laskennalliset kustannukset ]]</f>
        <v>13606117.207014287</v>
      </c>
      <c r="G141" s="335">
        <v>1395.32</v>
      </c>
      <c r="H141" s="17">
        <v>10812334.68</v>
      </c>
      <c r="I141" s="352">
        <f>Yhteenveto[[#This Row],[Laskennalliset kustannukset yhteensä]]-Yhteenveto[[#This Row],[Omarahoitusosuus, €]]</f>
        <v>2793782.5270142872</v>
      </c>
      <c r="J141" s="36">
        <v>162950.67517924076</v>
      </c>
      <c r="K141" s="37">
        <v>-188446.80633766623</v>
      </c>
      <c r="L141" s="240">
        <f>Yhteenveto[[#This Row],[Valtionosuus omarahoitusosuuden jälkeen (välisumma)]]+Yhteenveto[[#This Row],[Lisäosat yhteensä]]+Yhteenveto[[#This Row],[Valtionosuuteen tehtävät vähennykset ja lisäykset, netto]]</f>
        <v>2768286.3958558617</v>
      </c>
      <c r="M141" s="37">
        <v>2300453.2424658118</v>
      </c>
      <c r="N141" s="314">
        <f>SUM(Yhteenveto[[#This Row],[Valtionosuus ennen verotuloihin perustuvaa valtionosuuksien tasausta]]+Yhteenveto[[#This Row],[Verotuloihin perustuva valtionosuuksien tasaus]])</f>
        <v>5068739.6383216735</v>
      </c>
      <c r="O141" s="250">
        <v>1447150.4737576186</v>
      </c>
      <c r="P141" s="387">
        <f>SUM(Yhteenveto[[#This Row],[Kunnan  peruspalvelujen valtionosuus ]:[Veroperustemuutoksista johtuvien veromenetysten korvaus]])</f>
        <v>6515890.1120792925</v>
      </c>
      <c r="Q141" s="37">
        <v>-33420.394980000012</v>
      </c>
      <c r="R141" s="354">
        <f>+Yhteenveto[[#This Row],[Kunnan  peruspalvelujen valtionosuus ]]+Yhteenveto[[#This Row],[Veroperustemuutoksista johtuvien veromenetysten korvaus]]+Yhteenveto[[#This Row],[Kotikuntakorvaus, netto, vuoden 2023 tieto]]</f>
        <v>6482469.7170992922</v>
      </c>
      <c r="S141" s="11"/>
      <c r="T141"/>
    </row>
    <row r="142" spans="1:20" ht="15">
      <c r="A142" s="35">
        <v>434</v>
      </c>
      <c r="B142" s="13" t="s">
        <v>148</v>
      </c>
      <c r="C142" s="15">
        <v>14568</v>
      </c>
      <c r="D142" s="15">
        <v>18831199.699999999</v>
      </c>
      <c r="E142" s="15">
        <v>5579413.7603004631</v>
      </c>
      <c r="F142" s="240">
        <f>Yhteenveto[[#This Row],[Ikärakenne, laskennallinen kustannus]]+Yhteenveto[[#This Row],[Muut laskennalliset kustannukset ]]</f>
        <v>24410613.46030046</v>
      </c>
      <c r="G142" s="335">
        <v>1395.32</v>
      </c>
      <c r="H142" s="17">
        <v>20327021.759999998</v>
      </c>
      <c r="I142" s="352">
        <f>Yhteenveto[[#This Row],[Laskennalliset kustannukset yhteensä]]-Yhteenveto[[#This Row],[Omarahoitusosuus, €]]</f>
        <v>4083591.7003004625</v>
      </c>
      <c r="J142" s="36">
        <v>418240.42244174087</v>
      </c>
      <c r="K142" s="37">
        <v>2043836.8000624368</v>
      </c>
      <c r="L142" s="240">
        <f>Yhteenveto[[#This Row],[Valtionosuus omarahoitusosuuden jälkeen (välisumma)]]+Yhteenveto[[#This Row],[Lisäosat yhteensä]]+Yhteenveto[[#This Row],[Valtionosuuteen tehtävät vähennykset ja lisäykset, netto]]</f>
        <v>6545668.9228046397</v>
      </c>
      <c r="M142" s="37">
        <v>1111043.3431365776</v>
      </c>
      <c r="N142" s="314">
        <f>SUM(Yhteenveto[[#This Row],[Valtionosuus ennen verotuloihin perustuvaa valtionosuuksien tasausta]]+Yhteenveto[[#This Row],[Verotuloihin perustuva valtionosuuksien tasaus]])</f>
        <v>7656712.2659412175</v>
      </c>
      <c r="O142" s="250">
        <v>2637210.0523182191</v>
      </c>
      <c r="P142" s="387">
        <f>SUM(Yhteenveto[[#This Row],[Kunnan  peruspalvelujen valtionosuus ]:[Veroperustemuutoksista johtuvien veromenetysten korvaus]])</f>
        <v>10293922.318259437</v>
      </c>
      <c r="Q142" s="37">
        <v>908314.87379999971</v>
      </c>
      <c r="R142" s="354">
        <f>+Yhteenveto[[#This Row],[Kunnan  peruspalvelujen valtionosuus ]]+Yhteenveto[[#This Row],[Veroperustemuutoksista johtuvien veromenetysten korvaus]]+Yhteenveto[[#This Row],[Kotikuntakorvaus, netto, vuoden 2023 tieto]]</f>
        <v>11202237.192059437</v>
      </c>
      <c r="S142" s="11"/>
      <c r="T142"/>
    </row>
    <row r="143" spans="1:20" ht="15">
      <c r="A143" s="35">
        <v>435</v>
      </c>
      <c r="B143" s="13" t="s">
        <v>149</v>
      </c>
      <c r="C143" s="15">
        <v>692</v>
      </c>
      <c r="D143" s="15">
        <v>504516.92000000004</v>
      </c>
      <c r="E143" s="15">
        <v>342956.21802969824</v>
      </c>
      <c r="F143" s="240">
        <f>Yhteenveto[[#This Row],[Ikärakenne, laskennallinen kustannus]]+Yhteenveto[[#This Row],[Muut laskennalliset kustannukset ]]</f>
        <v>847473.13802969828</v>
      </c>
      <c r="G143" s="335">
        <v>1395.32</v>
      </c>
      <c r="H143" s="17">
        <v>965561.44</v>
      </c>
      <c r="I143" s="352">
        <f>Yhteenveto[[#This Row],[Laskennalliset kustannukset yhteensä]]-Yhteenveto[[#This Row],[Omarahoitusosuus, €]]</f>
        <v>-118088.30197030166</v>
      </c>
      <c r="J143" s="36">
        <v>211866.68080884402</v>
      </c>
      <c r="K143" s="37">
        <v>513193.42052865337</v>
      </c>
      <c r="L143" s="240">
        <f>Yhteenveto[[#This Row],[Valtionosuus omarahoitusosuuden jälkeen (välisumma)]]+Yhteenveto[[#This Row],[Lisäosat yhteensä]]+Yhteenveto[[#This Row],[Valtionosuuteen tehtävät vähennykset ja lisäykset, netto]]</f>
        <v>606971.79936719569</v>
      </c>
      <c r="M143" s="37">
        <v>92941.827610869586</v>
      </c>
      <c r="N143" s="314">
        <f>SUM(Yhteenveto[[#This Row],[Valtionosuus ennen verotuloihin perustuvaa valtionosuuksien tasausta]]+Yhteenveto[[#This Row],[Verotuloihin perustuva valtionosuuksien tasaus]])</f>
        <v>699913.62697806524</v>
      </c>
      <c r="O143" s="250">
        <v>152462.34818397037</v>
      </c>
      <c r="P143" s="387">
        <f>SUM(Yhteenveto[[#This Row],[Kunnan  peruspalvelujen valtionosuus ]:[Veroperustemuutoksista johtuvien veromenetysten korvaus]])</f>
        <v>852375.97516203555</v>
      </c>
      <c r="Q143" s="37">
        <v>-62319.294600000008</v>
      </c>
      <c r="R143" s="354">
        <f>+Yhteenveto[[#This Row],[Kunnan  peruspalvelujen valtionosuus ]]+Yhteenveto[[#This Row],[Veroperustemuutoksista johtuvien veromenetysten korvaus]]+Yhteenveto[[#This Row],[Kotikuntakorvaus, netto, vuoden 2023 tieto]]</f>
        <v>790056.68056203553</v>
      </c>
      <c r="S143" s="11"/>
      <c r="T143"/>
    </row>
    <row r="144" spans="1:20" ht="15">
      <c r="A144" s="35">
        <v>436</v>
      </c>
      <c r="B144" s="13" t="s">
        <v>150</v>
      </c>
      <c r="C144" s="15">
        <v>1988</v>
      </c>
      <c r="D144" s="15">
        <v>4769002.7299999995</v>
      </c>
      <c r="E144" s="15">
        <v>350534.17217205354</v>
      </c>
      <c r="F144" s="240">
        <f>Yhteenveto[[#This Row],[Ikärakenne, laskennallinen kustannus]]+Yhteenveto[[#This Row],[Muut laskennalliset kustannukset ]]</f>
        <v>5119536.9021720532</v>
      </c>
      <c r="G144" s="335">
        <v>1395.32</v>
      </c>
      <c r="H144" s="17">
        <v>2773896.1599999997</v>
      </c>
      <c r="I144" s="352">
        <f>Yhteenveto[[#This Row],[Laskennalliset kustannukset yhteensä]]-Yhteenveto[[#This Row],[Omarahoitusosuus, €]]</f>
        <v>2345640.7421720535</v>
      </c>
      <c r="J144" s="36">
        <v>50625.759129286162</v>
      </c>
      <c r="K144" s="37">
        <v>-368654.21691128972</v>
      </c>
      <c r="L144" s="240">
        <f>Yhteenveto[[#This Row],[Valtionosuus omarahoitusosuuden jälkeen (välisumma)]]+Yhteenveto[[#This Row],[Lisäosat yhteensä]]+Yhteenveto[[#This Row],[Valtionosuuteen tehtävät vähennykset ja lisäykset, netto]]</f>
        <v>2027612.28439005</v>
      </c>
      <c r="M144" s="37">
        <v>1429611.5281211394</v>
      </c>
      <c r="N144" s="314">
        <f>SUM(Yhteenveto[[#This Row],[Valtionosuus ennen verotuloihin perustuvaa valtionosuuksien tasausta]]+Yhteenveto[[#This Row],[Verotuloihin perustuva valtionosuuksien tasaus]])</f>
        <v>3457223.8125111894</v>
      </c>
      <c r="O144" s="250">
        <v>327241.03448915156</v>
      </c>
      <c r="P144" s="387">
        <f>SUM(Yhteenveto[[#This Row],[Kunnan  peruspalvelujen valtionosuus ]:[Veroperustemuutoksista johtuvien veromenetysten korvaus]])</f>
        <v>3784464.8470003409</v>
      </c>
      <c r="Q144" s="37">
        <v>-44872.866780000011</v>
      </c>
      <c r="R144" s="354">
        <f>+Yhteenveto[[#This Row],[Kunnan  peruspalvelujen valtionosuus ]]+Yhteenveto[[#This Row],[Veroperustemuutoksista johtuvien veromenetysten korvaus]]+Yhteenveto[[#This Row],[Kotikuntakorvaus, netto, vuoden 2023 tieto]]</f>
        <v>3739591.9802203411</v>
      </c>
      <c r="S144" s="11"/>
      <c r="T144"/>
    </row>
    <row r="145" spans="1:20" ht="15">
      <c r="A145" s="35">
        <v>440</v>
      </c>
      <c r="B145" s="13" t="s">
        <v>151</v>
      </c>
      <c r="C145" s="15">
        <v>5732</v>
      </c>
      <c r="D145" s="15">
        <v>15786590.6</v>
      </c>
      <c r="E145" s="15">
        <v>2767176.0824656845</v>
      </c>
      <c r="F145" s="240">
        <f>Yhteenveto[[#This Row],[Ikärakenne, laskennallinen kustannus]]+Yhteenveto[[#This Row],[Muut laskennalliset kustannukset ]]</f>
        <v>18553766.682465684</v>
      </c>
      <c r="G145" s="335">
        <v>1395.32</v>
      </c>
      <c r="H145" s="17">
        <v>7997974.2399999993</v>
      </c>
      <c r="I145" s="352">
        <f>Yhteenveto[[#This Row],[Laskennalliset kustannukset yhteensä]]-Yhteenveto[[#This Row],[Omarahoitusosuus, €]]</f>
        <v>10555792.442465685</v>
      </c>
      <c r="J145" s="36">
        <v>268407.43690849654</v>
      </c>
      <c r="K145" s="37">
        <v>-2216304.0372253084</v>
      </c>
      <c r="L145" s="240">
        <f>Yhteenveto[[#This Row],[Valtionosuus omarahoitusosuuden jälkeen (välisumma)]]+Yhteenveto[[#This Row],[Lisäosat yhteensä]]+Yhteenveto[[#This Row],[Valtionosuuteen tehtävät vähennykset ja lisäykset, netto]]</f>
        <v>8607895.842148874</v>
      </c>
      <c r="M145" s="37">
        <v>3040687.1294465577</v>
      </c>
      <c r="N145" s="314">
        <f>SUM(Yhteenveto[[#This Row],[Valtionosuus ennen verotuloihin perustuvaa valtionosuuksien tasausta]]+Yhteenveto[[#This Row],[Verotuloihin perustuva valtionosuuksien tasaus]])</f>
        <v>11648582.971595433</v>
      </c>
      <c r="O145" s="250">
        <v>774559.38061253994</v>
      </c>
      <c r="P145" s="387">
        <f>SUM(Yhteenveto[[#This Row],[Kunnan  peruspalvelujen valtionosuus ]:[Veroperustemuutoksista johtuvien veromenetysten korvaus]])</f>
        <v>12423142.352207972</v>
      </c>
      <c r="Q145" s="37">
        <v>-184578.14939999999</v>
      </c>
      <c r="R145" s="354">
        <f>+Yhteenveto[[#This Row],[Kunnan  peruspalvelujen valtionosuus ]]+Yhteenveto[[#This Row],[Veroperustemuutoksista johtuvien veromenetysten korvaus]]+Yhteenveto[[#This Row],[Kotikuntakorvaus, netto, vuoden 2023 tieto]]</f>
        <v>12238564.202807972</v>
      </c>
      <c r="S145" s="11"/>
      <c r="T145"/>
    </row>
    <row r="146" spans="1:20" ht="15">
      <c r="A146" s="35">
        <v>441</v>
      </c>
      <c r="B146" s="13" t="s">
        <v>152</v>
      </c>
      <c r="C146" s="15">
        <v>4421</v>
      </c>
      <c r="D146" s="15">
        <v>5195372.49</v>
      </c>
      <c r="E146" s="15">
        <v>1388726.1882184902</v>
      </c>
      <c r="F146" s="240">
        <f>Yhteenveto[[#This Row],[Ikärakenne, laskennallinen kustannus]]+Yhteenveto[[#This Row],[Muut laskennalliset kustannukset ]]</f>
        <v>6584098.6782184904</v>
      </c>
      <c r="G146" s="335">
        <v>1395.32</v>
      </c>
      <c r="H146" s="17">
        <v>6168709.7199999997</v>
      </c>
      <c r="I146" s="352">
        <f>Yhteenveto[[#This Row],[Laskennalliset kustannukset yhteensä]]-Yhteenveto[[#This Row],[Omarahoitusosuus, €]]</f>
        <v>415388.9582184907</v>
      </c>
      <c r="J146" s="36">
        <v>301063.13499276864</v>
      </c>
      <c r="K146" s="37">
        <v>-1506835.7127422183</v>
      </c>
      <c r="L146" s="240">
        <f>Yhteenveto[[#This Row],[Valtionosuus omarahoitusosuuden jälkeen (välisumma)]]+Yhteenveto[[#This Row],[Lisäosat yhteensä]]+Yhteenveto[[#This Row],[Valtionosuuteen tehtävät vähennykset ja lisäykset, netto]]</f>
        <v>-790383.61953095894</v>
      </c>
      <c r="M146" s="37">
        <v>1156151.4754008988</v>
      </c>
      <c r="N146" s="314">
        <f>SUM(Yhteenveto[[#This Row],[Valtionosuus ennen verotuloihin perustuvaa valtionosuuksien tasausta]]+Yhteenveto[[#This Row],[Verotuloihin perustuva valtionosuuksien tasaus]])</f>
        <v>365767.8558699399</v>
      </c>
      <c r="O146" s="250">
        <v>894585.92947752739</v>
      </c>
      <c r="P146" s="387">
        <f>SUM(Yhteenveto[[#This Row],[Kunnan  peruspalvelujen valtionosuus ]:[Veroperustemuutoksista johtuvien veromenetysten korvaus]])</f>
        <v>1260353.7853474673</v>
      </c>
      <c r="Q146" s="37">
        <v>-27768.525780000011</v>
      </c>
      <c r="R146" s="354">
        <f>+Yhteenveto[[#This Row],[Kunnan  peruspalvelujen valtionosuus ]]+Yhteenveto[[#This Row],[Veroperustemuutoksista johtuvien veromenetysten korvaus]]+Yhteenveto[[#This Row],[Kotikuntakorvaus, netto, vuoden 2023 tieto]]</f>
        <v>1232585.2595674673</v>
      </c>
      <c r="S146" s="11"/>
      <c r="T146"/>
    </row>
    <row r="147" spans="1:20" ht="15">
      <c r="A147" s="35">
        <v>444</v>
      </c>
      <c r="B147" s="13" t="s">
        <v>153</v>
      </c>
      <c r="C147" s="15">
        <v>45811</v>
      </c>
      <c r="D147" s="15">
        <v>68659132.519999996</v>
      </c>
      <c r="E147" s="15">
        <v>10894521.568602653</v>
      </c>
      <c r="F147" s="240">
        <f>Yhteenveto[[#This Row],[Ikärakenne, laskennallinen kustannus]]+Yhteenveto[[#This Row],[Muut laskennalliset kustannukset ]]</f>
        <v>79553654.088602647</v>
      </c>
      <c r="G147" s="335">
        <v>1395.32</v>
      </c>
      <c r="H147" s="17">
        <v>63921004.519999996</v>
      </c>
      <c r="I147" s="352">
        <f>Yhteenveto[[#This Row],[Laskennalliset kustannukset yhteensä]]-Yhteenveto[[#This Row],[Omarahoitusosuus, €]]</f>
        <v>15632649.568602651</v>
      </c>
      <c r="J147" s="36">
        <v>1359008.7207186839</v>
      </c>
      <c r="K147" s="37">
        <v>-967912.54873661604</v>
      </c>
      <c r="L147" s="240">
        <f>Yhteenveto[[#This Row],[Valtionosuus omarahoitusosuuden jälkeen (välisumma)]]+Yhteenveto[[#This Row],[Lisäosat yhteensä]]+Yhteenveto[[#This Row],[Valtionosuuteen tehtävät vähennykset ja lisäykset, netto]]</f>
        <v>16023745.74058472</v>
      </c>
      <c r="M147" s="37">
        <v>6529776.8894639406</v>
      </c>
      <c r="N147" s="314">
        <f>SUM(Yhteenveto[[#This Row],[Valtionosuus ennen verotuloihin perustuvaa valtionosuuksien tasausta]]+Yhteenveto[[#This Row],[Verotuloihin perustuva valtionosuuksien tasaus]])</f>
        <v>22553522.630048662</v>
      </c>
      <c r="O147" s="250">
        <v>7235214.5431186706</v>
      </c>
      <c r="P147" s="387">
        <f>SUM(Yhteenveto[[#This Row],[Kunnan  peruspalvelujen valtionosuus ]:[Veroperustemuutoksista johtuvien veromenetysten korvaus]])</f>
        <v>29788737.173167333</v>
      </c>
      <c r="Q147" s="37">
        <v>2508637.1757780006</v>
      </c>
      <c r="R147" s="354">
        <f>+Yhteenveto[[#This Row],[Kunnan  peruspalvelujen valtionosuus ]]+Yhteenveto[[#This Row],[Veroperustemuutoksista johtuvien veromenetysten korvaus]]+Yhteenveto[[#This Row],[Kotikuntakorvaus, netto, vuoden 2023 tieto]]</f>
        <v>32297374.348945335</v>
      </c>
      <c r="S147" s="11"/>
      <c r="T147"/>
    </row>
    <row r="148" spans="1:20" ht="15">
      <c r="A148" s="35">
        <v>445</v>
      </c>
      <c r="B148" s="13" t="s">
        <v>154</v>
      </c>
      <c r="C148" s="15">
        <v>14991</v>
      </c>
      <c r="D148" s="15">
        <v>21723028.949999999</v>
      </c>
      <c r="E148" s="15">
        <v>11368495.24103225</v>
      </c>
      <c r="F148" s="240">
        <f>Yhteenveto[[#This Row],[Ikärakenne, laskennallinen kustannus]]+Yhteenveto[[#This Row],[Muut laskennalliset kustannukset ]]</f>
        <v>33091524.191032249</v>
      </c>
      <c r="G148" s="335">
        <v>1395.32</v>
      </c>
      <c r="H148" s="17">
        <v>20917242.119999997</v>
      </c>
      <c r="I148" s="352">
        <f>Yhteenveto[[#This Row],[Laskennalliset kustannukset yhteensä]]-Yhteenveto[[#This Row],[Omarahoitusosuus, €]]</f>
        <v>12174282.071032252</v>
      </c>
      <c r="J148" s="36">
        <v>414996.98628337344</v>
      </c>
      <c r="K148" s="37">
        <v>-6464412.5859156158</v>
      </c>
      <c r="L148" s="240">
        <f>Yhteenveto[[#This Row],[Valtionosuus omarahoitusosuuden jälkeen (välisumma)]]+Yhteenveto[[#This Row],[Lisäosat yhteensä]]+Yhteenveto[[#This Row],[Valtionosuuteen tehtävät vähennykset ja lisäykset, netto]]</f>
        <v>6124866.4714000095</v>
      </c>
      <c r="M148" s="37">
        <v>473200.61489634623</v>
      </c>
      <c r="N148" s="314">
        <f>SUM(Yhteenveto[[#This Row],[Valtionosuus ennen verotuloihin perustuvaa valtionosuuksien tasausta]]+Yhteenveto[[#This Row],[Verotuloihin perustuva valtionosuuksien tasaus]])</f>
        <v>6598067.0862963554</v>
      </c>
      <c r="O148" s="250">
        <v>2387369.7186029251</v>
      </c>
      <c r="P148" s="387">
        <f>SUM(Yhteenveto[[#This Row],[Kunnan  peruspalvelujen valtionosuus ]:[Veroperustemuutoksista johtuvien veromenetysten korvaus]])</f>
        <v>8985436.8048992809</v>
      </c>
      <c r="Q148" s="37">
        <v>-11437.59845999995</v>
      </c>
      <c r="R148" s="354">
        <f>+Yhteenveto[[#This Row],[Kunnan  peruspalvelujen valtionosuus ]]+Yhteenveto[[#This Row],[Veroperustemuutoksista johtuvien veromenetysten korvaus]]+Yhteenveto[[#This Row],[Kotikuntakorvaus, netto, vuoden 2023 tieto]]</f>
        <v>8973999.2064392809</v>
      </c>
      <c r="S148" s="11"/>
      <c r="T148"/>
    </row>
    <row r="149" spans="1:20" ht="15">
      <c r="A149" s="35">
        <v>475</v>
      </c>
      <c r="B149" s="13" t="s">
        <v>155</v>
      </c>
      <c r="C149" s="15">
        <v>5479</v>
      </c>
      <c r="D149" s="15">
        <v>8443111.1500000004</v>
      </c>
      <c r="E149" s="15">
        <v>4791567.6533962032</v>
      </c>
      <c r="F149" s="240">
        <f>Yhteenveto[[#This Row],[Ikärakenne, laskennallinen kustannus]]+Yhteenveto[[#This Row],[Muut laskennalliset kustannukset ]]</f>
        <v>13234678.803396203</v>
      </c>
      <c r="G149" s="335">
        <v>1395.32</v>
      </c>
      <c r="H149" s="17">
        <v>7644958.2799999993</v>
      </c>
      <c r="I149" s="352">
        <f>Yhteenveto[[#This Row],[Laskennalliset kustannukset yhteensä]]-Yhteenveto[[#This Row],[Omarahoitusosuus, €]]</f>
        <v>5589720.5233962033</v>
      </c>
      <c r="J149" s="36">
        <v>173670.85866459287</v>
      </c>
      <c r="K149" s="37">
        <v>-2291388.4825803991</v>
      </c>
      <c r="L149" s="240">
        <f>Yhteenveto[[#This Row],[Valtionosuus omarahoitusosuuden jälkeen (välisumma)]]+Yhteenveto[[#This Row],[Lisäosat yhteensä]]+Yhteenveto[[#This Row],[Valtionosuuteen tehtävät vähennykset ja lisäykset, netto]]</f>
        <v>3472002.8994803969</v>
      </c>
      <c r="M149" s="37">
        <v>1792268.7094228193</v>
      </c>
      <c r="N149" s="314">
        <f>SUM(Yhteenveto[[#This Row],[Valtionosuus ennen verotuloihin perustuvaa valtionosuuksien tasausta]]+Yhteenveto[[#This Row],[Verotuloihin perustuva valtionosuuksien tasaus]])</f>
        <v>5264271.6089032162</v>
      </c>
      <c r="O149" s="250">
        <v>1110692.6557968678</v>
      </c>
      <c r="P149" s="387">
        <f>SUM(Yhteenveto[[#This Row],[Kunnan  peruspalvelujen valtionosuus ]:[Veroperustemuutoksista johtuvien veromenetysten korvaus]])</f>
        <v>6374964.264700084</v>
      </c>
      <c r="Q149" s="37">
        <v>629157.15534000017</v>
      </c>
      <c r="R149" s="354">
        <f>+Yhteenveto[[#This Row],[Kunnan  peruspalvelujen valtionosuus ]]+Yhteenveto[[#This Row],[Veroperustemuutoksista johtuvien veromenetysten korvaus]]+Yhteenveto[[#This Row],[Kotikuntakorvaus, netto, vuoden 2023 tieto]]</f>
        <v>7004121.420040084</v>
      </c>
      <c r="S149" s="11"/>
      <c r="T149"/>
    </row>
    <row r="150" spans="1:20" ht="15">
      <c r="A150" s="35">
        <v>480</v>
      </c>
      <c r="B150" s="13" t="s">
        <v>156</v>
      </c>
      <c r="C150" s="15">
        <v>1978</v>
      </c>
      <c r="D150" s="15">
        <v>3116804.93</v>
      </c>
      <c r="E150" s="15">
        <v>400394.27020220429</v>
      </c>
      <c r="F150" s="240">
        <f>Yhteenveto[[#This Row],[Ikärakenne, laskennallinen kustannus]]+Yhteenveto[[#This Row],[Muut laskennalliset kustannukset ]]</f>
        <v>3517199.2002022043</v>
      </c>
      <c r="G150" s="335">
        <v>1395.32</v>
      </c>
      <c r="H150" s="17">
        <v>2759942.96</v>
      </c>
      <c r="I150" s="352">
        <f>Yhteenveto[[#This Row],[Laskennalliset kustannukset yhteensä]]-Yhteenveto[[#This Row],[Omarahoitusosuus, €]]</f>
        <v>757256.24020220432</v>
      </c>
      <c r="J150" s="36">
        <v>38801.815701030275</v>
      </c>
      <c r="K150" s="37">
        <v>97471.823648757301</v>
      </c>
      <c r="L150" s="240">
        <f>Yhteenveto[[#This Row],[Valtionosuus omarahoitusosuuden jälkeen (välisumma)]]+Yhteenveto[[#This Row],[Lisäosat yhteensä]]+Yhteenveto[[#This Row],[Valtionosuuteen tehtävät vähennykset ja lisäykset, netto]]</f>
        <v>893529.87955199194</v>
      </c>
      <c r="M150" s="37">
        <v>958405.60256565036</v>
      </c>
      <c r="N150" s="314">
        <f>SUM(Yhteenveto[[#This Row],[Valtionosuus ennen verotuloihin perustuvaa valtionosuuksien tasausta]]+Yhteenveto[[#This Row],[Verotuloihin perustuva valtionosuuksien tasaus]])</f>
        <v>1851935.4821176422</v>
      </c>
      <c r="O150" s="250">
        <v>434711.46423178533</v>
      </c>
      <c r="P150" s="387">
        <f>SUM(Yhteenveto[[#This Row],[Kunnan  peruspalvelujen valtionosuus ]:[Veroperustemuutoksista johtuvien veromenetysten korvaus]])</f>
        <v>2286646.9463494276</v>
      </c>
      <c r="Q150" s="37">
        <v>-634868.51789999986</v>
      </c>
      <c r="R150" s="354">
        <f>+Yhteenveto[[#This Row],[Kunnan  peruspalvelujen valtionosuus ]]+Yhteenveto[[#This Row],[Veroperustemuutoksista johtuvien veromenetysten korvaus]]+Yhteenveto[[#This Row],[Kotikuntakorvaus, netto, vuoden 2023 tieto]]</f>
        <v>1651778.4284494277</v>
      </c>
      <c r="S150" s="11"/>
      <c r="T150"/>
    </row>
    <row r="151" spans="1:20" ht="15">
      <c r="A151" s="35">
        <v>481</v>
      </c>
      <c r="B151" s="13" t="s">
        <v>157</v>
      </c>
      <c r="C151" s="15">
        <v>9642</v>
      </c>
      <c r="D151" s="15">
        <v>17956628.120000001</v>
      </c>
      <c r="E151" s="15">
        <v>1047865.8674140635</v>
      </c>
      <c r="F151" s="240">
        <f>Yhteenveto[[#This Row],[Ikärakenne, laskennallinen kustannus]]+Yhteenveto[[#This Row],[Muut laskennalliset kustannukset ]]</f>
        <v>19004493.987414066</v>
      </c>
      <c r="G151" s="335">
        <v>1395.32</v>
      </c>
      <c r="H151" s="17">
        <v>13453675.439999999</v>
      </c>
      <c r="I151" s="352">
        <f>Yhteenveto[[#This Row],[Laskennalliset kustannukset yhteensä]]-Yhteenveto[[#This Row],[Omarahoitusosuus, €]]</f>
        <v>5550818.5474140663</v>
      </c>
      <c r="J151" s="36">
        <v>305687.08714502974</v>
      </c>
      <c r="K151" s="37">
        <v>-713607.55914066138</v>
      </c>
      <c r="L151" s="240">
        <f>Yhteenveto[[#This Row],[Valtionosuus omarahoitusosuuden jälkeen (välisumma)]]+Yhteenveto[[#This Row],[Lisäosat yhteensä]]+Yhteenveto[[#This Row],[Valtionosuuteen tehtävät vähennykset ja lisäykset, netto]]</f>
        <v>5142898.0754184341</v>
      </c>
      <c r="M151" s="37">
        <v>968712.22588659963</v>
      </c>
      <c r="N151" s="314">
        <f>SUM(Yhteenveto[[#This Row],[Valtionosuus ennen verotuloihin perustuvaa valtionosuuksien tasausta]]+Yhteenveto[[#This Row],[Verotuloihin perustuva valtionosuuksien tasaus]])</f>
        <v>6111610.3013050333</v>
      </c>
      <c r="O151" s="250">
        <v>1246009.7461402339</v>
      </c>
      <c r="P151" s="387">
        <f>SUM(Yhteenveto[[#This Row],[Kunnan  peruspalvelujen valtionosuus ]:[Veroperustemuutoksista johtuvien veromenetysten korvaus]])</f>
        <v>7357620.0474452674</v>
      </c>
      <c r="Q151" s="37">
        <v>-154489.38257999992</v>
      </c>
      <c r="R151" s="354">
        <f>+Yhteenveto[[#This Row],[Kunnan  peruspalvelujen valtionosuus ]]+Yhteenveto[[#This Row],[Veroperustemuutoksista johtuvien veromenetysten korvaus]]+Yhteenveto[[#This Row],[Kotikuntakorvaus, netto, vuoden 2023 tieto]]</f>
        <v>7203130.6648652675</v>
      </c>
      <c r="S151" s="11"/>
      <c r="T151"/>
    </row>
    <row r="152" spans="1:20" ht="15">
      <c r="A152" s="35">
        <v>483</v>
      </c>
      <c r="B152" s="13" t="s">
        <v>158</v>
      </c>
      <c r="C152" s="15">
        <v>1067</v>
      </c>
      <c r="D152" s="15">
        <v>2382835.6800000002</v>
      </c>
      <c r="E152" s="15">
        <v>262716.14632426342</v>
      </c>
      <c r="F152" s="240">
        <f>Yhteenveto[[#This Row],[Ikärakenne, laskennallinen kustannus]]+Yhteenveto[[#This Row],[Muut laskennalliset kustannukset ]]</f>
        <v>2645551.8263242636</v>
      </c>
      <c r="G152" s="335">
        <v>1395.32</v>
      </c>
      <c r="H152" s="17">
        <v>1488806.44</v>
      </c>
      <c r="I152" s="352">
        <f>Yhteenveto[[#This Row],[Laskennalliset kustannukset yhteensä]]-Yhteenveto[[#This Row],[Omarahoitusosuus, €]]</f>
        <v>1156745.3863242636</v>
      </c>
      <c r="J152" s="36">
        <v>50563.699856988751</v>
      </c>
      <c r="K152" s="37">
        <v>-656115.9999218575</v>
      </c>
      <c r="L152" s="240">
        <f>Yhteenveto[[#This Row],[Valtionosuus omarahoitusosuuden jälkeen (välisumma)]]+Yhteenveto[[#This Row],[Lisäosat yhteensä]]+Yhteenveto[[#This Row],[Valtionosuuteen tehtävät vähennykset ja lisäykset, netto]]</f>
        <v>551193.086259395</v>
      </c>
      <c r="M152" s="37">
        <v>996068.50453338434</v>
      </c>
      <c r="N152" s="314">
        <f>SUM(Yhteenveto[[#This Row],[Valtionosuus ennen verotuloihin perustuvaa valtionosuuksien tasausta]]+Yhteenveto[[#This Row],[Verotuloihin perustuva valtionosuuksien tasaus]])</f>
        <v>1547261.5907927793</v>
      </c>
      <c r="O152" s="250">
        <v>242082.55180715496</v>
      </c>
      <c r="P152" s="387">
        <f>SUM(Yhteenveto[[#This Row],[Kunnan  peruspalvelujen valtionosuus ]:[Veroperustemuutoksista johtuvien veromenetysten korvaus]])</f>
        <v>1789344.1425999342</v>
      </c>
      <c r="Q152" s="37">
        <v>-11898.671999999999</v>
      </c>
      <c r="R152" s="354">
        <f>+Yhteenveto[[#This Row],[Kunnan  peruspalvelujen valtionosuus ]]+Yhteenveto[[#This Row],[Veroperustemuutoksista johtuvien veromenetysten korvaus]]+Yhteenveto[[#This Row],[Kotikuntakorvaus, netto, vuoden 2023 tieto]]</f>
        <v>1777445.4705999342</v>
      </c>
      <c r="S152" s="11"/>
      <c r="T152"/>
    </row>
    <row r="153" spans="1:20" ht="15">
      <c r="A153" s="35">
        <v>484</v>
      </c>
      <c r="B153" s="13" t="s">
        <v>159</v>
      </c>
      <c r="C153" s="15">
        <v>2967</v>
      </c>
      <c r="D153" s="15">
        <v>4071476.52</v>
      </c>
      <c r="E153" s="15">
        <v>738663.9365831766</v>
      </c>
      <c r="F153" s="240">
        <f>Yhteenveto[[#This Row],[Ikärakenne, laskennallinen kustannus]]+Yhteenveto[[#This Row],[Muut laskennalliset kustannukset ]]</f>
        <v>4810140.4565831767</v>
      </c>
      <c r="G153" s="335">
        <v>1395.32</v>
      </c>
      <c r="H153" s="17">
        <v>4139914.44</v>
      </c>
      <c r="I153" s="352">
        <f>Yhteenveto[[#This Row],[Laskennalliset kustannukset yhteensä]]-Yhteenveto[[#This Row],[Omarahoitusosuus, €]]</f>
        <v>670226.0165831768</v>
      </c>
      <c r="J153" s="36">
        <v>239976.73924798833</v>
      </c>
      <c r="K153" s="37">
        <v>-398335.78247170767</v>
      </c>
      <c r="L153" s="240">
        <f>Yhteenveto[[#This Row],[Valtionosuus omarahoitusosuuden jälkeen (välisumma)]]+Yhteenveto[[#This Row],[Lisäosat yhteensä]]+Yhteenveto[[#This Row],[Valtionosuuteen tehtävät vähennykset ja lisäykset, netto]]</f>
        <v>511866.97335945745</v>
      </c>
      <c r="M153" s="37">
        <v>1076160.5163867939</v>
      </c>
      <c r="N153" s="314">
        <f>SUM(Yhteenveto[[#This Row],[Valtionosuus ennen verotuloihin perustuvaa valtionosuuksien tasausta]]+Yhteenveto[[#This Row],[Verotuloihin perustuva valtionosuuksien tasaus]])</f>
        <v>1588027.4897462514</v>
      </c>
      <c r="O153" s="250">
        <v>610721.55244257487</v>
      </c>
      <c r="P153" s="387">
        <f>SUM(Yhteenveto[[#This Row],[Kunnan  peruspalvelujen valtionosuus ]:[Veroperustemuutoksista johtuvien veromenetysten korvaus]])</f>
        <v>2198749.042188826</v>
      </c>
      <c r="Q153" s="37">
        <v>53544.024000000005</v>
      </c>
      <c r="R153" s="354">
        <f>+Yhteenveto[[#This Row],[Kunnan  peruspalvelujen valtionosuus ]]+Yhteenveto[[#This Row],[Veroperustemuutoksista johtuvien veromenetysten korvaus]]+Yhteenveto[[#This Row],[Kotikuntakorvaus, netto, vuoden 2023 tieto]]</f>
        <v>2252293.0661888262</v>
      </c>
      <c r="S153" s="11"/>
      <c r="T153"/>
    </row>
    <row r="154" spans="1:20" ht="15">
      <c r="A154" s="35">
        <v>489</v>
      </c>
      <c r="B154" s="13" t="s">
        <v>160</v>
      </c>
      <c r="C154" s="15">
        <v>1791</v>
      </c>
      <c r="D154" s="15">
        <v>1786447.54</v>
      </c>
      <c r="E154" s="15">
        <v>675407.83165945462</v>
      </c>
      <c r="F154" s="240">
        <f>Yhteenveto[[#This Row],[Ikärakenne, laskennallinen kustannus]]+Yhteenveto[[#This Row],[Muut laskennalliset kustannukset ]]</f>
        <v>2461855.3716594549</v>
      </c>
      <c r="G154" s="335">
        <v>1395.32</v>
      </c>
      <c r="H154" s="17">
        <v>2499018.12</v>
      </c>
      <c r="I154" s="352">
        <f>Yhteenveto[[#This Row],[Laskennalliset kustannukset yhteensä]]-Yhteenveto[[#This Row],[Omarahoitusosuus, €]]</f>
        <v>-37162.748340545222</v>
      </c>
      <c r="J154" s="36">
        <v>240294.50214224841</v>
      </c>
      <c r="K154" s="37">
        <v>702934.52433102624</v>
      </c>
      <c r="L154" s="240">
        <f>Yhteenveto[[#This Row],[Valtionosuus omarahoitusosuuden jälkeen (välisumma)]]+Yhteenveto[[#This Row],[Lisäosat yhteensä]]+Yhteenveto[[#This Row],[Valtionosuuteen tehtävät vähennykset ja lisäykset, netto]]</f>
        <v>906066.27813272947</v>
      </c>
      <c r="M154" s="37">
        <v>936482.80715467304</v>
      </c>
      <c r="N154" s="314">
        <f>SUM(Yhteenveto[[#This Row],[Valtionosuus ennen verotuloihin perustuvaa valtionosuuksien tasausta]]+Yhteenveto[[#This Row],[Verotuloihin perustuva valtionosuuksien tasaus]])</f>
        <v>1842549.0852874024</v>
      </c>
      <c r="O154" s="250">
        <v>430872.63129516761</v>
      </c>
      <c r="P154" s="387">
        <f>SUM(Yhteenveto[[#This Row],[Kunnan  peruspalvelujen valtionosuus ]:[Veroperustemuutoksista johtuvien veromenetysten korvaus]])</f>
        <v>2273421.7165825702</v>
      </c>
      <c r="Q154" s="37">
        <v>-1239767.2557000001</v>
      </c>
      <c r="R154" s="354">
        <f>+Yhteenveto[[#This Row],[Kunnan  peruspalvelujen valtionosuus ]]+Yhteenveto[[#This Row],[Veroperustemuutoksista johtuvien veromenetysten korvaus]]+Yhteenveto[[#This Row],[Kotikuntakorvaus, netto, vuoden 2023 tieto]]</f>
        <v>1033654.4608825701</v>
      </c>
      <c r="S154" s="11"/>
      <c r="T154"/>
    </row>
    <row r="155" spans="1:20" ht="15">
      <c r="A155" s="35">
        <v>491</v>
      </c>
      <c r="B155" s="13" t="s">
        <v>161</v>
      </c>
      <c r="C155" s="15">
        <v>51980</v>
      </c>
      <c r="D155" s="15">
        <v>69217825.560000002</v>
      </c>
      <c r="E155" s="15">
        <v>11057649.51772929</v>
      </c>
      <c r="F155" s="240">
        <f>Yhteenveto[[#This Row],[Ikärakenne, laskennallinen kustannus]]+Yhteenveto[[#This Row],[Muut laskennalliset kustannukset ]]</f>
        <v>80275475.077729285</v>
      </c>
      <c r="G155" s="335">
        <v>1395.32</v>
      </c>
      <c r="H155" s="17">
        <v>72528733.599999994</v>
      </c>
      <c r="I155" s="352">
        <f>Yhteenveto[[#This Row],[Laskennalliset kustannukset yhteensä]]-Yhteenveto[[#This Row],[Omarahoitusosuus, €]]</f>
        <v>7746741.4777292907</v>
      </c>
      <c r="J155" s="36">
        <v>1725677.46692674</v>
      </c>
      <c r="K155" s="37">
        <v>-23856661.546229385</v>
      </c>
      <c r="L155" s="240">
        <f>Yhteenveto[[#This Row],[Valtionosuus omarahoitusosuuden jälkeen (välisumma)]]+Yhteenveto[[#This Row],[Lisäosat yhteensä]]+Yhteenveto[[#This Row],[Valtionosuuteen tehtävät vähennykset ja lisäykset, netto]]</f>
        <v>-14384242.601573354</v>
      </c>
      <c r="M155" s="37">
        <v>12362894.250335168</v>
      </c>
      <c r="N155" s="314">
        <f>SUM(Yhteenveto[[#This Row],[Valtionosuus ennen verotuloihin perustuvaa valtionosuuksien tasausta]]+Yhteenveto[[#This Row],[Verotuloihin perustuva valtionosuuksien tasaus]])</f>
        <v>-2021348.3512381855</v>
      </c>
      <c r="O155" s="250">
        <v>9052961.8927258905</v>
      </c>
      <c r="P155" s="387">
        <f>SUM(Yhteenveto[[#This Row],[Kunnan  peruspalvelujen valtionosuus ]:[Veroperustemuutoksista johtuvien veromenetysten korvaus]])</f>
        <v>7031613.541487705</v>
      </c>
      <c r="Q155" s="37">
        <v>123244.95724199992</v>
      </c>
      <c r="R155" s="354">
        <f>+Yhteenveto[[#This Row],[Kunnan  peruspalvelujen valtionosuus ]]+Yhteenveto[[#This Row],[Veroperustemuutoksista johtuvien veromenetysten korvaus]]+Yhteenveto[[#This Row],[Kotikuntakorvaus, netto, vuoden 2023 tieto]]</f>
        <v>7154858.4987297049</v>
      </c>
      <c r="S155" s="11"/>
      <c r="T155"/>
    </row>
    <row r="156" spans="1:20" ht="15">
      <c r="A156" s="35">
        <v>494</v>
      </c>
      <c r="B156" s="13" t="s">
        <v>162</v>
      </c>
      <c r="C156" s="15">
        <v>8882</v>
      </c>
      <c r="D156" s="15">
        <v>19206700.489999998</v>
      </c>
      <c r="E156" s="15">
        <v>1612288.1550418106</v>
      </c>
      <c r="F156" s="240">
        <f>Yhteenveto[[#This Row],[Ikärakenne, laskennallinen kustannus]]+Yhteenveto[[#This Row],[Muut laskennalliset kustannukset ]]</f>
        <v>20818988.645041808</v>
      </c>
      <c r="G156" s="335">
        <v>1395.32</v>
      </c>
      <c r="H156" s="17">
        <v>12393232.24</v>
      </c>
      <c r="I156" s="352">
        <f>Yhteenveto[[#This Row],[Laskennalliset kustannukset yhteensä]]-Yhteenveto[[#This Row],[Omarahoitusosuus, €]]</f>
        <v>8425756.4050418083</v>
      </c>
      <c r="J156" s="36">
        <v>289292.66098587681</v>
      </c>
      <c r="K156" s="37">
        <v>-4902614.0143175032</v>
      </c>
      <c r="L156" s="240">
        <f>Yhteenveto[[#This Row],[Valtionosuus omarahoitusosuuden jälkeen (välisumma)]]+Yhteenveto[[#This Row],[Lisäosat yhteensä]]+Yhteenveto[[#This Row],[Valtionosuuteen tehtävät vähennykset ja lisäykset, netto]]</f>
        <v>3812435.0517101828</v>
      </c>
      <c r="M156" s="37">
        <v>5130637.4946096847</v>
      </c>
      <c r="N156" s="314">
        <f>SUM(Yhteenveto[[#This Row],[Valtionosuus ennen verotuloihin perustuvaa valtionosuuksien tasausta]]+Yhteenveto[[#This Row],[Verotuloihin perustuva valtionosuuksien tasaus]])</f>
        <v>8943072.5463198684</v>
      </c>
      <c r="O156" s="250">
        <v>1374040.431105312</v>
      </c>
      <c r="P156" s="387">
        <f>SUM(Yhteenveto[[#This Row],[Kunnan  peruspalvelujen valtionosuus ]:[Veroperustemuutoksista johtuvien veromenetysten korvaus]])</f>
        <v>10317112.97742518</v>
      </c>
      <c r="Q156" s="37">
        <v>66721.803240000008</v>
      </c>
      <c r="R156" s="354">
        <f>+Yhteenveto[[#This Row],[Kunnan  peruspalvelujen valtionosuus ]]+Yhteenveto[[#This Row],[Veroperustemuutoksista johtuvien veromenetysten korvaus]]+Yhteenveto[[#This Row],[Kotikuntakorvaus, netto, vuoden 2023 tieto]]</f>
        <v>10383834.78066518</v>
      </c>
      <c r="S156" s="11"/>
      <c r="T156"/>
    </row>
    <row r="157" spans="1:20" ht="15">
      <c r="A157" s="35">
        <v>495</v>
      </c>
      <c r="B157" s="13" t="s">
        <v>163</v>
      </c>
      <c r="C157" s="15">
        <v>1477</v>
      </c>
      <c r="D157" s="15">
        <v>1926197.57</v>
      </c>
      <c r="E157" s="15">
        <v>772416.76337058004</v>
      </c>
      <c r="F157" s="240">
        <f>Yhteenveto[[#This Row],[Ikärakenne, laskennallinen kustannus]]+Yhteenveto[[#This Row],[Muut laskennalliset kustannukset ]]</f>
        <v>2698614.3333705803</v>
      </c>
      <c r="G157" s="335">
        <v>1395.32</v>
      </c>
      <c r="H157" s="17">
        <v>2060887.64</v>
      </c>
      <c r="I157" s="352">
        <f>Yhteenveto[[#This Row],[Laskennalliset kustannukset yhteensä]]-Yhteenveto[[#This Row],[Omarahoitusosuus, €]]</f>
        <v>637726.69337058044</v>
      </c>
      <c r="J157" s="36">
        <v>122897.23893834175</v>
      </c>
      <c r="K157" s="37">
        <v>-145300.54428175988</v>
      </c>
      <c r="L157" s="240">
        <f>Yhteenveto[[#This Row],[Valtionosuus omarahoitusosuuden jälkeen (välisumma)]]+Yhteenveto[[#This Row],[Lisäosat yhteensä]]+Yhteenveto[[#This Row],[Valtionosuuteen tehtävät vähennykset ja lisäykset, netto]]</f>
        <v>615323.38802716229</v>
      </c>
      <c r="M157" s="37">
        <v>293923.30456928094</v>
      </c>
      <c r="N157" s="314">
        <f>SUM(Yhteenveto[[#This Row],[Valtionosuus ennen verotuloihin perustuvaa valtionosuuksien tasausta]]+Yhteenveto[[#This Row],[Verotuloihin perustuva valtionosuuksien tasaus]])</f>
        <v>909246.69259644323</v>
      </c>
      <c r="O157" s="250">
        <v>336241.3271583122</v>
      </c>
      <c r="P157" s="387">
        <f>SUM(Yhteenveto[[#This Row],[Kunnan  peruspalvelujen valtionosuus ]:[Veroperustemuutoksista johtuvien veromenetysten korvaus]])</f>
        <v>1245488.0197547553</v>
      </c>
      <c r="Q157" s="37">
        <v>-73920.49980000002</v>
      </c>
      <c r="R157" s="354">
        <f>+Yhteenveto[[#This Row],[Kunnan  peruspalvelujen valtionosuus ]]+Yhteenveto[[#This Row],[Veroperustemuutoksista johtuvien veromenetysten korvaus]]+Yhteenveto[[#This Row],[Kotikuntakorvaus, netto, vuoden 2023 tieto]]</f>
        <v>1171567.5199547552</v>
      </c>
      <c r="S157" s="11"/>
      <c r="T157"/>
    </row>
    <row r="158" spans="1:20" ht="15">
      <c r="A158" s="35">
        <v>498</v>
      </c>
      <c r="B158" s="13" t="s">
        <v>164</v>
      </c>
      <c r="C158" s="15">
        <v>2281</v>
      </c>
      <c r="D158" s="15">
        <v>3116925.0199999996</v>
      </c>
      <c r="E158" s="15">
        <v>1902777.868581227</v>
      </c>
      <c r="F158" s="240">
        <f>Yhteenveto[[#This Row],[Ikärakenne, laskennallinen kustannus]]+Yhteenveto[[#This Row],[Muut laskennalliset kustannukset ]]</f>
        <v>5019702.8885812266</v>
      </c>
      <c r="G158" s="335">
        <v>1395.32</v>
      </c>
      <c r="H158" s="17">
        <v>3182724.92</v>
      </c>
      <c r="I158" s="352">
        <f>Yhteenveto[[#This Row],[Laskennalliset kustannukset yhteensä]]-Yhteenveto[[#This Row],[Omarahoitusosuus, €]]</f>
        <v>1836977.9685812267</v>
      </c>
      <c r="J158" s="36">
        <v>872254.51010228961</v>
      </c>
      <c r="K158" s="37">
        <v>92382.639606480923</v>
      </c>
      <c r="L158" s="240">
        <f>Yhteenveto[[#This Row],[Valtionosuus omarahoitusosuuden jälkeen (välisumma)]]+Yhteenveto[[#This Row],[Lisäosat yhteensä]]+Yhteenveto[[#This Row],[Valtionosuuteen tehtävät vähennykset ja lisäykset, netto]]</f>
        <v>2801615.1182899973</v>
      </c>
      <c r="M158" s="37">
        <v>159782.67139176364</v>
      </c>
      <c r="N158" s="314">
        <f>SUM(Yhteenveto[[#This Row],[Valtionosuus ennen verotuloihin perustuvaa valtionosuuksien tasausta]]+Yhteenveto[[#This Row],[Verotuloihin perustuva valtionosuuksien tasaus]])</f>
        <v>2961397.7896817611</v>
      </c>
      <c r="O158" s="250">
        <v>449175.24510816851</v>
      </c>
      <c r="P158" s="387">
        <f>SUM(Yhteenveto[[#This Row],[Kunnan  peruspalvelujen valtionosuus ]:[Veroperustemuutoksista johtuvien veromenetysten korvaus]])</f>
        <v>3410573.0347899296</v>
      </c>
      <c r="Q158" s="37">
        <v>-26831.505359999996</v>
      </c>
      <c r="R158" s="354">
        <f>+Yhteenveto[[#This Row],[Kunnan  peruspalvelujen valtionosuus ]]+Yhteenveto[[#This Row],[Veroperustemuutoksista johtuvien veromenetysten korvaus]]+Yhteenveto[[#This Row],[Kotikuntakorvaus, netto, vuoden 2023 tieto]]</f>
        <v>3383741.5294299298</v>
      </c>
      <c r="S158" s="11"/>
      <c r="T158"/>
    </row>
    <row r="159" spans="1:20" ht="15">
      <c r="A159" s="35">
        <v>499</v>
      </c>
      <c r="B159" s="13" t="s">
        <v>165</v>
      </c>
      <c r="C159" s="15">
        <v>19662</v>
      </c>
      <c r="D159" s="15">
        <v>36122162.900000006</v>
      </c>
      <c r="E159" s="15">
        <v>7212342.9809308965</v>
      </c>
      <c r="F159" s="240">
        <f>Yhteenveto[[#This Row],[Ikärakenne, laskennallinen kustannus]]+Yhteenveto[[#This Row],[Muut laskennalliset kustannukset ]]</f>
        <v>43334505.880930901</v>
      </c>
      <c r="G159" s="335">
        <v>1395.32</v>
      </c>
      <c r="H159" s="17">
        <v>27434781.84</v>
      </c>
      <c r="I159" s="352">
        <f>Yhteenveto[[#This Row],[Laskennalliset kustannukset yhteensä]]-Yhteenveto[[#This Row],[Omarahoitusosuus, €]]</f>
        <v>15899724.040930901</v>
      </c>
      <c r="J159" s="36">
        <v>636714.06464496802</v>
      </c>
      <c r="K159" s="37">
        <v>-546318.62167463219</v>
      </c>
      <c r="L159" s="240">
        <f>Yhteenveto[[#This Row],[Valtionosuus omarahoitusosuuden jälkeen (välisumma)]]+Yhteenveto[[#This Row],[Lisäosat yhteensä]]+Yhteenveto[[#This Row],[Valtionosuuteen tehtävät vähennykset ja lisäykset, netto]]</f>
        <v>15990119.483901236</v>
      </c>
      <c r="M159" s="37">
        <v>4264444.1194837848</v>
      </c>
      <c r="N159" s="314">
        <f>SUM(Yhteenveto[[#This Row],[Valtionosuus ennen verotuloihin perustuvaa valtionosuuksien tasausta]]+Yhteenveto[[#This Row],[Verotuloihin perustuva valtionosuuksien tasaus]])</f>
        <v>20254563.60338502</v>
      </c>
      <c r="O159" s="250">
        <v>2877022.7459386881</v>
      </c>
      <c r="P159" s="387">
        <f>SUM(Yhteenveto[[#This Row],[Kunnan  peruspalvelujen valtionosuus ]:[Veroperustemuutoksista johtuvien veromenetysten korvaus]])</f>
        <v>23131586.349323709</v>
      </c>
      <c r="Q159" s="37">
        <v>466903.88928</v>
      </c>
      <c r="R159" s="354">
        <f>+Yhteenveto[[#This Row],[Kunnan  peruspalvelujen valtionosuus ]]+Yhteenveto[[#This Row],[Veroperustemuutoksista johtuvien veromenetysten korvaus]]+Yhteenveto[[#This Row],[Kotikuntakorvaus, netto, vuoden 2023 tieto]]</f>
        <v>23598490.238603707</v>
      </c>
      <c r="S159" s="11"/>
      <c r="T159"/>
    </row>
    <row r="160" spans="1:20" ht="15">
      <c r="A160" s="35">
        <v>500</v>
      </c>
      <c r="B160" s="13" t="s">
        <v>166</v>
      </c>
      <c r="C160" s="15">
        <v>10486</v>
      </c>
      <c r="D160" s="15">
        <v>21166848.150000002</v>
      </c>
      <c r="E160" s="15">
        <v>1147568.7779741413</v>
      </c>
      <c r="F160" s="240">
        <f>Yhteenveto[[#This Row],[Ikärakenne, laskennallinen kustannus]]+Yhteenveto[[#This Row],[Muut laskennalliset kustannukset ]]</f>
        <v>22314416.927974142</v>
      </c>
      <c r="G160" s="335">
        <v>1395.32</v>
      </c>
      <c r="H160" s="17">
        <v>14631325.52</v>
      </c>
      <c r="I160" s="352">
        <f>Yhteenveto[[#This Row],[Laskennalliset kustannukset yhteensä]]-Yhteenveto[[#This Row],[Omarahoitusosuus, €]]</f>
        <v>7683091.4079741426</v>
      </c>
      <c r="J160" s="36">
        <v>397676.43416976382</v>
      </c>
      <c r="K160" s="37">
        <v>3332434.5147511973</v>
      </c>
      <c r="L160" s="240">
        <f>Yhteenveto[[#This Row],[Valtionosuus omarahoitusosuuden jälkeen (välisumma)]]+Yhteenveto[[#This Row],[Lisäosat yhteensä]]+Yhteenveto[[#This Row],[Valtionosuuteen tehtävät vähennykset ja lisäykset, netto]]</f>
        <v>11413202.356895104</v>
      </c>
      <c r="M160" s="37">
        <v>1219551.9847111679</v>
      </c>
      <c r="N160" s="314">
        <f>SUM(Yhteenveto[[#This Row],[Valtionosuus ennen verotuloihin perustuvaa valtionosuuksien tasausta]]+Yhteenveto[[#This Row],[Verotuloihin perustuva valtionosuuksien tasaus]])</f>
        <v>12632754.341606272</v>
      </c>
      <c r="O160" s="250">
        <v>1060687.6753249294</v>
      </c>
      <c r="P160" s="387">
        <f>SUM(Yhteenveto[[#This Row],[Kunnan  peruspalvelujen valtionosuus ]:[Veroperustemuutoksista johtuvien veromenetysten korvaus]])</f>
        <v>13693442.016931202</v>
      </c>
      <c r="Q160" s="37">
        <v>-160429.79457600001</v>
      </c>
      <c r="R160" s="354">
        <f>+Yhteenveto[[#This Row],[Kunnan  peruspalvelujen valtionosuus ]]+Yhteenveto[[#This Row],[Veroperustemuutoksista johtuvien veromenetysten korvaus]]+Yhteenveto[[#This Row],[Kotikuntakorvaus, netto, vuoden 2023 tieto]]</f>
        <v>13533012.222355202</v>
      </c>
      <c r="S160" s="11"/>
      <c r="T160"/>
    </row>
    <row r="161" spans="1:20" ht="15">
      <c r="A161" s="35">
        <v>503</v>
      </c>
      <c r="B161" s="13" t="s">
        <v>167</v>
      </c>
      <c r="C161" s="15">
        <v>7539</v>
      </c>
      <c r="D161" s="15">
        <v>10998427.75</v>
      </c>
      <c r="E161" s="15">
        <v>1364364.5221457582</v>
      </c>
      <c r="F161" s="240">
        <f>Yhteenveto[[#This Row],[Ikärakenne, laskennallinen kustannus]]+Yhteenveto[[#This Row],[Muut laskennalliset kustannukset ]]</f>
        <v>12362792.272145757</v>
      </c>
      <c r="G161" s="335">
        <v>1395.32</v>
      </c>
      <c r="H161" s="17">
        <v>10519317.48</v>
      </c>
      <c r="I161" s="352">
        <f>Yhteenveto[[#This Row],[Laskennalliset kustannukset yhteensä]]-Yhteenveto[[#This Row],[Omarahoitusosuus, €]]</f>
        <v>1843474.792145757</v>
      </c>
      <c r="J161" s="36">
        <v>185162.49303307061</v>
      </c>
      <c r="K161" s="37">
        <v>-1496543.2160636359</v>
      </c>
      <c r="L161" s="240">
        <f>Yhteenveto[[#This Row],[Valtionosuus omarahoitusosuuden jälkeen (välisumma)]]+Yhteenveto[[#This Row],[Lisäosat yhteensä]]+Yhteenveto[[#This Row],[Valtionosuuteen tehtävät vähennykset ja lisäykset, netto]]</f>
        <v>532094.0691151917</v>
      </c>
      <c r="M161" s="37">
        <v>3062845.6712526693</v>
      </c>
      <c r="N161" s="314">
        <f>SUM(Yhteenveto[[#This Row],[Valtionosuus ennen verotuloihin perustuvaa valtionosuuksien tasausta]]+Yhteenveto[[#This Row],[Verotuloihin perustuva valtionosuuksien tasaus]])</f>
        <v>3594939.740367861</v>
      </c>
      <c r="O161" s="250">
        <v>1428197.2164594252</v>
      </c>
      <c r="P161" s="387">
        <f>SUM(Yhteenveto[[#This Row],[Kunnan  peruspalvelujen valtionosuus ]:[Veroperustemuutoksista johtuvien veromenetysten korvaus]])</f>
        <v>5023136.9568272866</v>
      </c>
      <c r="Q161" s="37">
        <v>124013.90892000007</v>
      </c>
      <c r="R161" s="354">
        <f>+Yhteenveto[[#This Row],[Kunnan  peruspalvelujen valtionosuus ]]+Yhteenveto[[#This Row],[Veroperustemuutoksista johtuvien veromenetysten korvaus]]+Yhteenveto[[#This Row],[Kotikuntakorvaus, netto, vuoden 2023 tieto]]</f>
        <v>5147150.8657472869</v>
      </c>
      <c r="S161" s="11"/>
      <c r="T161"/>
    </row>
    <row r="162" spans="1:20" ht="15">
      <c r="A162" s="35">
        <v>504</v>
      </c>
      <c r="B162" s="13" t="s">
        <v>168</v>
      </c>
      <c r="C162" s="15">
        <v>1764</v>
      </c>
      <c r="D162" s="15">
        <v>2494687.8200000003</v>
      </c>
      <c r="E162" s="15">
        <v>539180.61359587347</v>
      </c>
      <c r="F162" s="240">
        <f>Yhteenveto[[#This Row],[Ikärakenne, laskennallinen kustannus]]+Yhteenveto[[#This Row],[Muut laskennalliset kustannukset ]]</f>
        <v>3033868.4335958739</v>
      </c>
      <c r="G162" s="335">
        <v>1395.32</v>
      </c>
      <c r="H162" s="17">
        <v>2461344.48</v>
      </c>
      <c r="I162" s="352">
        <f>Yhteenveto[[#This Row],[Laskennalliset kustannukset yhteensä]]-Yhteenveto[[#This Row],[Omarahoitusosuus, €]]</f>
        <v>572523.9535958739</v>
      </c>
      <c r="J162" s="36">
        <v>46603.613253947238</v>
      </c>
      <c r="K162" s="37">
        <v>-655760.24939115031</v>
      </c>
      <c r="L162" s="240">
        <f>Yhteenveto[[#This Row],[Valtionosuus omarahoitusosuuden jälkeen (välisumma)]]+Yhteenveto[[#This Row],[Lisäosat yhteensä]]+Yhteenveto[[#This Row],[Valtionosuuteen tehtävät vähennykset ja lisäykset, netto]]</f>
        <v>-36632.682541329181</v>
      </c>
      <c r="M162" s="37">
        <v>771174.10527828976</v>
      </c>
      <c r="N162" s="314">
        <f>SUM(Yhteenveto[[#This Row],[Valtionosuus ennen verotuloihin perustuvaa valtionosuuksien tasausta]]+Yhteenveto[[#This Row],[Verotuloihin perustuva valtionosuuksien tasaus]])</f>
        <v>734541.42273696058</v>
      </c>
      <c r="O162" s="250">
        <v>390940.42536514922</v>
      </c>
      <c r="P162" s="387">
        <f>SUM(Yhteenveto[[#This Row],[Kunnan  peruspalvelujen valtionosuus ]:[Veroperustemuutoksista johtuvien veromenetysten korvaus]])</f>
        <v>1125481.8481021097</v>
      </c>
      <c r="Q162" s="37">
        <v>-814211.25162</v>
      </c>
      <c r="R162" s="354">
        <f>+Yhteenveto[[#This Row],[Kunnan  peruspalvelujen valtionosuus ]]+Yhteenveto[[#This Row],[Veroperustemuutoksista johtuvien veromenetysten korvaus]]+Yhteenveto[[#This Row],[Kotikuntakorvaus, netto, vuoden 2023 tieto]]</f>
        <v>311270.59648210974</v>
      </c>
      <c r="S162" s="11"/>
      <c r="T162"/>
    </row>
    <row r="163" spans="1:20" ht="15">
      <c r="A163" s="35">
        <v>505</v>
      </c>
      <c r="B163" s="13" t="s">
        <v>169</v>
      </c>
      <c r="C163" s="15">
        <v>20912</v>
      </c>
      <c r="D163" s="15">
        <v>38049649.879999995</v>
      </c>
      <c r="E163" s="15">
        <v>3702273.6323831985</v>
      </c>
      <c r="F163" s="240">
        <f>Yhteenveto[[#This Row],[Ikärakenne, laskennallinen kustannus]]+Yhteenveto[[#This Row],[Muut laskennalliset kustannukset ]]</f>
        <v>41751923.512383193</v>
      </c>
      <c r="G163" s="335">
        <v>1395.32</v>
      </c>
      <c r="H163" s="17">
        <v>29178931.84</v>
      </c>
      <c r="I163" s="352">
        <f>Yhteenveto[[#This Row],[Laskennalliset kustannukset yhteensä]]-Yhteenveto[[#This Row],[Omarahoitusosuus, €]]</f>
        <v>12572991.672383193</v>
      </c>
      <c r="J163" s="36">
        <v>611417.27780066908</v>
      </c>
      <c r="K163" s="37">
        <v>-2308980.7356334566</v>
      </c>
      <c r="L163" s="240">
        <f>Yhteenveto[[#This Row],[Valtionosuus omarahoitusosuuden jälkeen (välisumma)]]+Yhteenveto[[#This Row],[Lisäosat yhteensä]]+Yhteenveto[[#This Row],[Valtionosuuteen tehtävät vähennykset ja lisäykset, netto]]</f>
        <v>10875428.214550406</v>
      </c>
      <c r="M163" s="37">
        <v>3564774.4189919899</v>
      </c>
      <c r="N163" s="314">
        <f>SUM(Yhteenveto[[#This Row],[Valtionosuus ennen verotuloihin perustuvaa valtionosuuksien tasausta]]+Yhteenveto[[#This Row],[Verotuloihin perustuva valtionosuuksien tasaus]])</f>
        <v>14440202.633542396</v>
      </c>
      <c r="O163" s="250">
        <v>3175444.3478564438</v>
      </c>
      <c r="P163" s="387">
        <f>SUM(Yhteenveto[[#This Row],[Kunnan  peruspalvelujen valtionosuus ]:[Veroperustemuutoksista johtuvien veromenetysten korvaus]])</f>
        <v>17615646.98139884</v>
      </c>
      <c r="Q163" s="37">
        <v>-1587610.05828</v>
      </c>
      <c r="R163" s="354">
        <f>+Yhteenveto[[#This Row],[Kunnan  peruspalvelujen valtionosuus ]]+Yhteenveto[[#This Row],[Veroperustemuutoksista johtuvien veromenetysten korvaus]]+Yhteenveto[[#This Row],[Kotikuntakorvaus, netto, vuoden 2023 tieto]]</f>
        <v>16028036.923118839</v>
      </c>
      <c r="S163" s="11"/>
      <c r="T163"/>
    </row>
    <row r="164" spans="1:20" ht="15">
      <c r="A164" s="35">
        <v>507</v>
      </c>
      <c r="B164" s="13" t="s">
        <v>170</v>
      </c>
      <c r="C164" s="15">
        <v>5564</v>
      </c>
      <c r="D164" s="15">
        <v>6113899.209999999</v>
      </c>
      <c r="E164" s="15">
        <v>1592910.3404026087</v>
      </c>
      <c r="F164" s="240">
        <f>Yhteenveto[[#This Row],[Ikärakenne, laskennallinen kustannus]]+Yhteenveto[[#This Row],[Muut laskennalliset kustannukset ]]</f>
        <v>7706809.5504026078</v>
      </c>
      <c r="G164" s="335">
        <v>1395.32</v>
      </c>
      <c r="H164" s="17">
        <v>7763560.4799999995</v>
      </c>
      <c r="I164" s="352">
        <f>Yhteenveto[[#This Row],[Laskennalliset kustannukset yhteensä]]-Yhteenveto[[#This Row],[Omarahoitusosuus, €]]</f>
        <v>-56750.929597391747</v>
      </c>
      <c r="J164" s="36">
        <v>433704.70677111129</v>
      </c>
      <c r="K164" s="37">
        <v>-1945657.3590271345</v>
      </c>
      <c r="L164" s="240">
        <f>Yhteenveto[[#This Row],[Valtionosuus omarahoitusosuuden jälkeen (välisumma)]]+Yhteenveto[[#This Row],[Lisäosat yhteensä]]+Yhteenveto[[#This Row],[Valtionosuuteen tehtävät vähennykset ja lisäykset, netto]]</f>
        <v>-1568703.5818534149</v>
      </c>
      <c r="M164" s="37">
        <v>1111841.435209377</v>
      </c>
      <c r="N164" s="314">
        <f>SUM(Yhteenveto[[#This Row],[Valtionosuus ennen verotuloihin perustuvaa valtionosuuksien tasausta]]+Yhteenveto[[#This Row],[Verotuloihin perustuva valtionosuuksien tasaus]])</f>
        <v>-456862.14664403792</v>
      </c>
      <c r="O164" s="250">
        <v>1123321.8325463182</v>
      </c>
      <c r="P164" s="387">
        <f>SUM(Yhteenveto[[#This Row],[Kunnan  peruspalvelujen valtionosuus ]:[Veroperustemuutoksista johtuvien veromenetysten korvaus]])</f>
        <v>666459.68590228027</v>
      </c>
      <c r="Q164" s="37">
        <v>156824.49696000002</v>
      </c>
      <c r="R164" s="354">
        <f>+Yhteenveto[[#This Row],[Kunnan  peruspalvelujen valtionosuus ]]+Yhteenveto[[#This Row],[Veroperustemuutoksista johtuvien veromenetysten korvaus]]+Yhteenveto[[#This Row],[Kotikuntakorvaus, netto, vuoden 2023 tieto]]</f>
        <v>823284.18286228029</v>
      </c>
      <c r="S164" s="11"/>
      <c r="T164"/>
    </row>
    <row r="165" spans="1:20" ht="15">
      <c r="A165" s="35">
        <v>508</v>
      </c>
      <c r="B165" s="13" t="s">
        <v>171</v>
      </c>
      <c r="C165" s="15">
        <v>9360</v>
      </c>
      <c r="D165" s="15">
        <v>10726170.439999999</v>
      </c>
      <c r="E165" s="15">
        <v>1736913.2049357176</v>
      </c>
      <c r="F165" s="240">
        <f>Yhteenveto[[#This Row],[Ikärakenne, laskennallinen kustannus]]+Yhteenveto[[#This Row],[Muut laskennalliset kustannukset ]]</f>
        <v>12463083.644935718</v>
      </c>
      <c r="G165" s="335">
        <v>1395.32</v>
      </c>
      <c r="H165" s="17">
        <v>13060195.199999999</v>
      </c>
      <c r="I165" s="352">
        <f>Yhteenveto[[#This Row],[Laskennalliset kustannukset yhteensä]]-Yhteenveto[[#This Row],[Omarahoitusosuus, €]]</f>
        <v>-597111.55506428145</v>
      </c>
      <c r="J165" s="36">
        <v>626925.10947738111</v>
      </c>
      <c r="K165" s="37">
        <v>-2131203.8475724808</v>
      </c>
      <c r="L165" s="240">
        <f>Yhteenveto[[#This Row],[Valtionosuus omarahoitusosuuden jälkeen (välisumma)]]+Yhteenveto[[#This Row],[Lisäosat yhteensä]]+Yhteenveto[[#This Row],[Valtionosuuteen tehtävät vähennykset ja lisäykset, netto]]</f>
        <v>-2101390.293159381</v>
      </c>
      <c r="M165" s="37">
        <v>2594639.8917291341</v>
      </c>
      <c r="N165" s="314">
        <f>SUM(Yhteenveto[[#This Row],[Valtionosuus ennen verotuloihin perustuvaa valtionosuuksien tasausta]]+Yhteenveto[[#This Row],[Verotuloihin perustuva valtionosuuksien tasaus]])</f>
        <v>493249.59856975311</v>
      </c>
      <c r="O165" s="250">
        <v>1704841.8369275278</v>
      </c>
      <c r="P165" s="387">
        <f>SUM(Yhteenveto[[#This Row],[Kunnan  peruspalvelujen valtionosuus ]:[Veroperustemuutoksista johtuvien veromenetysten korvaus]])</f>
        <v>2198091.4354972811</v>
      </c>
      <c r="Q165" s="37">
        <v>181380.38129999998</v>
      </c>
      <c r="R165" s="354">
        <f>+Yhteenveto[[#This Row],[Kunnan  peruspalvelujen valtionosuus ]]+Yhteenveto[[#This Row],[Veroperustemuutoksista johtuvien veromenetysten korvaus]]+Yhteenveto[[#This Row],[Kotikuntakorvaus, netto, vuoden 2023 tieto]]</f>
        <v>2379471.8167972811</v>
      </c>
      <c r="S165" s="11"/>
      <c r="T165"/>
    </row>
    <row r="166" spans="1:20" ht="15">
      <c r="A166" s="35">
        <v>529</v>
      </c>
      <c r="B166" s="13" t="s">
        <v>172</v>
      </c>
      <c r="C166" s="15">
        <v>19850</v>
      </c>
      <c r="D166" s="15">
        <v>28833261.59</v>
      </c>
      <c r="E166" s="15">
        <v>4018839.7530114735</v>
      </c>
      <c r="F166" s="240">
        <f>Yhteenveto[[#This Row],[Ikärakenne, laskennallinen kustannus]]+Yhteenveto[[#This Row],[Muut laskennalliset kustannukset ]]</f>
        <v>32852101.343011472</v>
      </c>
      <c r="G166" s="335">
        <v>1395.32</v>
      </c>
      <c r="H166" s="17">
        <v>27697102</v>
      </c>
      <c r="I166" s="352">
        <f>Yhteenveto[[#This Row],[Laskennalliset kustannukset yhteensä]]-Yhteenveto[[#This Row],[Omarahoitusosuus, €]]</f>
        <v>5154999.3430114724</v>
      </c>
      <c r="J166" s="36">
        <v>795370.61330750829</v>
      </c>
      <c r="K166" s="37">
        <v>2894721.0851923651</v>
      </c>
      <c r="L166" s="240">
        <f>Yhteenveto[[#This Row],[Valtionosuus omarahoitusosuuden jälkeen (välisumma)]]+Yhteenveto[[#This Row],[Lisäosat yhteensä]]+Yhteenveto[[#This Row],[Valtionosuuteen tehtävät vähennykset ja lisäykset, netto]]</f>
        <v>8845091.0415113457</v>
      </c>
      <c r="M166" s="37">
        <v>-622151.54931338411</v>
      </c>
      <c r="N166" s="314">
        <f>SUM(Yhteenveto[[#This Row],[Valtionosuus ennen verotuloihin perustuvaa valtionosuuksien tasausta]]+Yhteenveto[[#This Row],[Verotuloihin perustuva valtionosuuksien tasaus]])</f>
        <v>8222939.4921979615</v>
      </c>
      <c r="O166" s="250">
        <v>2344078.2478704993</v>
      </c>
      <c r="P166" s="387">
        <f>SUM(Yhteenveto[[#This Row],[Kunnan  peruspalvelujen valtionosuus ]:[Veroperustemuutoksista johtuvien veromenetysten korvaus]])</f>
        <v>10567017.740068462</v>
      </c>
      <c r="Q166" s="37">
        <v>-272896.04232000001</v>
      </c>
      <c r="R166" s="354">
        <f>+Yhteenveto[[#This Row],[Kunnan  peruspalvelujen valtionosuus ]]+Yhteenveto[[#This Row],[Veroperustemuutoksista johtuvien veromenetysten korvaus]]+Yhteenveto[[#This Row],[Kotikuntakorvaus, netto, vuoden 2023 tieto]]</f>
        <v>10294121.697748462</v>
      </c>
      <c r="S166" s="11"/>
      <c r="T166"/>
    </row>
    <row r="167" spans="1:20" ht="15">
      <c r="A167" s="35">
        <v>531</v>
      </c>
      <c r="B167" s="13" t="s">
        <v>173</v>
      </c>
      <c r="C167" s="15">
        <v>5072</v>
      </c>
      <c r="D167" s="15">
        <v>7000197.5500000007</v>
      </c>
      <c r="E167" s="15">
        <v>677875.05261161109</v>
      </c>
      <c r="F167" s="240">
        <f>Yhteenveto[[#This Row],[Ikärakenne, laskennallinen kustannus]]+Yhteenveto[[#This Row],[Muut laskennalliset kustannukset ]]</f>
        <v>7678072.6026116116</v>
      </c>
      <c r="G167" s="335">
        <v>1395.32</v>
      </c>
      <c r="H167" s="17">
        <v>7077063.04</v>
      </c>
      <c r="I167" s="352">
        <f>Yhteenveto[[#This Row],[Laskennalliset kustannukset yhteensä]]-Yhteenveto[[#This Row],[Omarahoitusosuus, €]]</f>
        <v>601009.56261161156</v>
      </c>
      <c r="J167" s="36">
        <v>134581.56852898406</v>
      </c>
      <c r="K167" s="37">
        <v>-2444719.9613702036</v>
      </c>
      <c r="L167" s="240">
        <f>Yhteenveto[[#This Row],[Valtionosuus omarahoitusosuuden jälkeen (välisumma)]]+Yhteenveto[[#This Row],[Lisäosat yhteensä]]+Yhteenveto[[#This Row],[Valtionosuuteen tehtävät vähennykset ja lisäykset, netto]]</f>
        <v>-1709128.8302296079</v>
      </c>
      <c r="M167" s="37">
        <v>2278792.8886034852</v>
      </c>
      <c r="N167" s="314">
        <f>SUM(Yhteenveto[[#This Row],[Valtionosuus ennen verotuloihin perustuvaa valtionosuuksien tasausta]]+Yhteenveto[[#This Row],[Verotuloihin perustuva valtionosuuksien tasaus]])</f>
        <v>569664.05837387731</v>
      </c>
      <c r="O167" s="250">
        <v>900616.31668610463</v>
      </c>
      <c r="P167" s="387">
        <f>SUM(Yhteenveto[[#This Row],[Kunnan  peruspalvelujen valtionosuus ]:[Veroperustemuutoksista johtuvien veromenetysten korvaus]])</f>
        <v>1470280.3750599818</v>
      </c>
      <c r="Q167" s="37">
        <v>11352.82042199999</v>
      </c>
      <c r="R167" s="354">
        <f>+Yhteenveto[[#This Row],[Kunnan  peruspalvelujen valtionosuus ]]+Yhteenveto[[#This Row],[Veroperustemuutoksista johtuvien veromenetysten korvaus]]+Yhteenveto[[#This Row],[Kotikuntakorvaus, netto, vuoden 2023 tieto]]</f>
        <v>1481633.1954819818</v>
      </c>
      <c r="S167" s="11"/>
      <c r="T167"/>
    </row>
    <row r="168" spans="1:20" ht="15">
      <c r="A168" s="35">
        <v>535</v>
      </c>
      <c r="B168" s="13" t="s">
        <v>174</v>
      </c>
      <c r="C168" s="15">
        <v>10419</v>
      </c>
      <c r="D168" s="15">
        <v>21828100.379999999</v>
      </c>
      <c r="E168" s="15">
        <v>1316687.8155895367</v>
      </c>
      <c r="F168" s="240">
        <f>Yhteenveto[[#This Row],[Ikärakenne, laskennallinen kustannus]]+Yhteenveto[[#This Row],[Muut laskennalliset kustannukset ]]</f>
        <v>23144788.195589535</v>
      </c>
      <c r="G168" s="335">
        <v>1395.32</v>
      </c>
      <c r="H168" s="17">
        <v>14537839.08</v>
      </c>
      <c r="I168" s="352">
        <f>Yhteenveto[[#This Row],[Laskennalliset kustannukset yhteensä]]-Yhteenveto[[#This Row],[Omarahoitusosuus, €]]</f>
        <v>8606949.1155895349</v>
      </c>
      <c r="J168" s="36">
        <v>392814.90313611215</v>
      </c>
      <c r="K168" s="37">
        <v>-966003.80876215943</v>
      </c>
      <c r="L168" s="240">
        <f>Yhteenveto[[#This Row],[Valtionosuus omarahoitusosuuden jälkeen (välisumma)]]+Yhteenveto[[#This Row],[Lisäosat yhteensä]]+Yhteenveto[[#This Row],[Valtionosuuteen tehtävät vähennykset ja lisäykset, netto]]</f>
        <v>8033760.2099634875</v>
      </c>
      <c r="M168" s="37">
        <v>6710616.022680833</v>
      </c>
      <c r="N168" s="314">
        <f>SUM(Yhteenveto[[#This Row],[Valtionosuus ennen verotuloihin perustuvaa valtionosuuksien tasausta]]+Yhteenveto[[#This Row],[Verotuloihin perustuva valtionosuuksien tasaus]])</f>
        <v>14744376.23264432</v>
      </c>
      <c r="O168" s="250">
        <v>2022697.2322881706</v>
      </c>
      <c r="P168" s="387">
        <f>SUM(Yhteenveto[[#This Row],[Kunnan  peruspalvelujen valtionosuus ]:[Veroperustemuutoksista johtuvien veromenetysten korvaus]])</f>
        <v>16767073.46493249</v>
      </c>
      <c r="Q168" s="37">
        <v>-89492.886780000059</v>
      </c>
      <c r="R168" s="354">
        <f>+Yhteenveto[[#This Row],[Kunnan  peruspalvelujen valtionosuus ]]+Yhteenveto[[#This Row],[Veroperustemuutoksista johtuvien veromenetysten korvaus]]+Yhteenveto[[#This Row],[Kotikuntakorvaus, netto, vuoden 2023 tieto]]</f>
        <v>16677580.578152491</v>
      </c>
      <c r="S168" s="11"/>
      <c r="T168"/>
    </row>
    <row r="169" spans="1:20" ht="15">
      <c r="A169" s="35">
        <v>536</v>
      </c>
      <c r="B169" s="13" t="s">
        <v>175</v>
      </c>
      <c r="C169" s="15">
        <v>35346</v>
      </c>
      <c r="D169" s="15">
        <v>61139760.790000007</v>
      </c>
      <c r="E169" s="15">
        <v>4729167.6365485862</v>
      </c>
      <c r="F169" s="240">
        <f>Yhteenveto[[#This Row],[Ikärakenne, laskennallinen kustannus]]+Yhteenveto[[#This Row],[Muut laskennalliset kustannukset ]]</f>
        <v>65868928.426548593</v>
      </c>
      <c r="G169" s="335">
        <v>1395.32</v>
      </c>
      <c r="H169" s="17">
        <v>49318980.719999999</v>
      </c>
      <c r="I169" s="352">
        <f>Yhteenveto[[#This Row],[Laskennalliset kustannukset yhteensä]]-Yhteenveto[[#This Row],[Omarahoitusosuus, €]]</f>
        <v>16549947.706548594</v>
      </c>
      <c r="J169" s="36">
        <v>1577715.4820789928</v>
      </c>
      <c r="K169" s="37">
        <v>-7563546.3076676736</v>
      </c>
      <c r="L169" s="240">
        <f>Yhteenveto[[#This Row],[Valtionosuus omarahoitusosuuden jälkeen (välisumma)]]+Yhteenveto[[#This Row],[Lisäosat yhteensä]]+Yhteenveto[[#This Row],[Valtionosuuteen tehtävät vähennykset ja lisäykset, netto]]</f>
        <v>10564116.880959913</v>
      </c>
      <c r="M169" s="37">
        <v>5870664.2446419951</v>
      </c>
      <c r="N169" s="314">
        <f>SUM(Yhteenveto[[#This Row],[Valtionosuus ennen verotuloihin perustuvaa valtionosuuksien tasausta]]+Yhteenveto[[#This Row],[Verotuloihin perustuva valtionosuuksien tasaus]])</f>
        <v>16434781.125601908</v>
      </c>
      <c r="O169" s="250">
        <v>4374720.9806612972</v>
      </c>
      <c r="P169" s="387">
        <f>SUM(Yhteenveto[[#This Row],[Kunnan  peruspalvelujen valtionosuus ]:[Veroperustemuutoksista johtuvien veromenetysten korvaus]])</f>
        <v>20809502.106263205</v>
      </c>
      <c r="Q169" s="37">
        <v>-217414.0221180002</v>
      </c>
      <c r="R169" s="354">
        <f>+Yhteenveto[[#This Row],[Kunnan  peruspalvelujen valtionosuus ]]+Yhteenveto[[#This Row],[Veroperustemuutoksista johtuvien veromenetysten korvaus]]+Yhteenveto[[#This Row],[Kotikuntakorvaus, netto, vuoden 2023 tieto]]</f>
        <v>20592088.084145207</v>
      </c>
      <c r="S169" s="11"/>
      <c r="T169"/>
    </row>
    <row r="170" spans="1:20" ht="15">
      <c r="A170" s="35">
        <v>538</v>
      </c>
      <c r="B170" s="13" t="s">
        <v>176</v>
      </c>
      <c r="C170" s="15">
        <v>4644</v>
      </c>
      <c r="D170" s="15">
        <v>8536237</v>
      </c>
      <c r="E170" s="15">
        <v>607368.29877301864</v>
      </c>
      <c r="F170" s="240">
        <f>Yhteenveto[[#This Row],[Ikärakenne, laskennallinen kustannus]]+Yhteenveto[[#This Row],[Muut laskennalliset kustannukset ]]</f>
        <v>9143605.2987730186</v>
      </c>
      <c r="G170" s="335">
        <v>1395.32</v>
      </c>
      <c r="H170" s="17">
        <v>6479866.0800000001</v>
      </c>
      <c r="I170" s="352">
        <f>Yhteenveto[[#This Row],[Laskennalliset kustannukset yhteensä]]-Yhteenveto[[#This Row],[Omarahoitusosuus, €]]</f>
        <v>2663739.2187730186</v>
      </c>
      <c r="J170" s="36">
        <v>115306.05900472282</v>
      </c>
      <c r="K170" s="37">
        <v>-636470.22353878478</v>
      </c>
      <c r="L170" s="240">
        <f>Yhteenveto[[#This Row],[Valtionosuus omarahoitusosuuden jälkeen (välisumma)]]+Yhteenveto[[#This Row],[Lisäosat yhteensä]]+Yhteenveto[[#This Row],[Valtionosuuteen tehtävät vähennykset ja lisäykset, netto]]</f>
        <v>2142575.0542389564</v>
      </c>
      <c r="M170" s="37">
        <v>1924766.6590977237</v>
      </c>
      <c r="N170" s="314">
        <f>SUM(Yhteenveto[[#This Row],[Valtionosuus ennen verotuloihin perustuvaa valtionosuuksien tasausta]]+Yhteenveto[[#This Row],[Verotuloihin perustuva valtionosuuksien tasaus]])</f>
        <v>4067341.7133366801</v>
      </c>
      <c r="O170" s="250">
        <v>799760.2898536697</v>
      </c>
      <c r="P170" s="387">
        <f>SUM(Yhteenveto[[#This Row],[Kunnan  peruspalvelujen valtionosuus ]:[Veroperustemuutoksista johtuvien veromenetysten korvaus]])</f>
        <v>4867102.0031903498</v>
      </c>
      <c r="Q170" s="37">
        <v>-83216.337300000014</v>
      </c>
      <c r="R170" s="354">
        <f>+Yhteenveto[[#This Row],[Kunnan  peruspalvelujen valtionosuus ]]+Yhteenveto[[#This Row],[Veroperustemuutoksista johtuvien veromenetysten korvaus]]+Yhteenveto[[#This Row],[Kotikuntakorvaus, netto, vuoden 2023 tieto]]</f>
        <v>4783885.66589035</v>
      </c>
      <c r="S170" s="11"/>
      <c r="T170"/>
    </row>
    <row r="171" spans="1:20" ht="15">
      <c r="A171" s="35">
        <v>541</v>
      </c>
      <c r="B171" s="13" t="s">
        <v>177</v>
      </c>
      <c r="C171" s="15">
        <v>9243</v>
      </c>
      <c r="D171" s="15">
        <v>10508025.220000001</v>
      </c>
      <c r="E171" s="15">
        <v>3316028.2828116617</v>
      </c>
      <c r="F171" s="240">
        <f>Yhteenveto[[#This Row],[Ikärakenne, laskennallinen kustannus]]+Yhteenveto[[#This Row],[Muut laskennalliset kustannukset ]]</f>
        <v>13824053.502811663</v>
      </c>
      <c r="G171" s="335">
        <v>1395.32</v>
      </c>
      <c r="H171" s="17">
        <v>12896942.76</v>
      </c>
      <c r="I171" s="352">
        <f>Yhteenveto[[#This Row],[Laskennalliset kustannukset yhteensä]]-Yhteenveto[[#This Row],[Omarahoitusosuus, €]]</f>
        <v>927110.74281166308</v>
      </c>
      <c r="J171" s="36">
        <v>1316917.2577553063</v>
      </c>
      <c r="K171" s="37">
        <v>2663777.916697145</v>
      </c>
      <c r="L171" s="240">
        <f>Yhteenveto[[#This Row],[Valtionosuus omarahoitusosuuden jälkeen (välisumma)]]+Yhteenveto[[#This Row],[Lisäosat yhteensä]]+Yhteenveto[[#This Row],[Valtionosuuteen tehtävät vähennykset ja lisäykset, netto]]</f>
        <v>4907805.9172641151</v>
      </c>
      <c r="M171" s="37">
        <v>4866320.8828202579</v>
      </c>
      <c r="N171" s="314">
        <f>SUM(Yhteenveto[[#This Row],[Valtionosuus ennen verotuloihin perustuvaa valtionosuuksien tasausta]]+Yhteenveto[[#This Row],[Verotuloihin perustuva valtionosuuksien tasaus]])</f>
        <v>9774126.800084373</v>
      </c>
      <c r="O171" s="250">
        <v>2053374.3183873468</v>
      </c>
      <c r="P171" s="387">
        <f>SUM(Yhteenveto[[#This Row],[Kunnan  peruspalvelujen valtionosuus ]:[Veroperustemuutoksista johtuvien veromenetysten korvaus]])</f>
        <v>11827501.118471719</v>
      </c>
      <c r="Q171" s="37">
        <v>-84852.404700000028</v>
      </c>
      <c r="R171" s="354">
        <f>+Yhteenveto[[#This Row],[Kunnan  peruspalvelujen valtionosuus ]]+Yhteenveto[[#This Row],[Veroperustemuutoksista johtuvien veromenetysten korvaus]]+Yhteenveto[[#This Row],[Kotikuntakorvaus, netto, vuoden 2023 tieto]]</f>
        <v>11742648.713771719</v>
      </c>
      <c r="S171" s="11"/>
      <c r="T171"/>
    </row>
    <row r="172" spans="1:20" ht="15">
      <c r="A172" s="35">
        <v>543</v>
      </c>
      <c r="B172" s="13" t="s">
        <v>178</v>
      </c>
      <c r="C172" s="15">
        <v>44458</v>
      </c>
      <c r="D172" s="15">
        <v>82698751.199999988</v>
      </c>
      <c r="E172" s="15">
        <v>9374750.366092585</v>
      </c>
      <c r="F172" s="240">
        <f>Yhteenveto[[#This Row],[Ikärakenne, laskennallinen kustannus]]+Yhteenveto[[#This Row],[Muut laskennalliset kustannukset ]]</f>
        <v>92073501.566092581</v>
      </c>
      <c r="G172" s="335">
        <v>1395.32</v>
      </c>
      <c r="H172" s="17">
        <v>62033136.559999995</v>
      </c>
      <c r="I172" s="352">
        <f>Yhteenveto[[#This Row],[Laskennalliset kustannukset yhteensä]]-Yhteenveto[[#This Row],[Omarahoitusosuus, €]]</f>
        <v>30040365.006092586</v>
      </c>
      <c r="J172" s="36">
        <v>1691404.1055525648</v>
      </c>
      <c r="K172" s="37">
        <v>4303787.2406414822</v>
      </c>
      <c r="L172" s="240">
        <f>Yhteenveto[[#This Row],[Valtionosuus omarahoitusosuuden jälkeen (välisumma)]]+Yhteenveto[[#This Row],[Lisäosat yhteensä]]+Yhteenveto[[#This Row],[Valtionosuuteen tehtävät vähennykset ja lisäykset, netto]]</f>
        <v>36035556.352286637</v>
      </c>
      <c r="M172" s="37">
        <v>-223903.55227764152</v>
      </c>
      <c r="N172" s="314">
        <f>SUM(Yhteenveto[[#This Row],[Valtionosuus ennen verotuloihin perustuvaa valtionosuuksien tasausta]]+Yhteenveto[[#This Row],[Verotuloihin perustuva valtionosuuksien tasaus]])</f>
        <v>35811652.800008997</v>
      </c>
      <c r="O172" s="250">
        <v>5299037.0792488419</v>
      </c>
      <c r="P172" s="387">
        <f>SUM(Yhteenveto[[#This Row],[Kunnan  peruspalvelujen valtionosuus ]:[Veroperustemuutoksista johtuvien veromenetysten korvaus]])</f>
        <v>41110689.879257843</v>
      </c>
      <c r="Q172" s="37">
        <v>-84163.76905800018</v>
      </c>
      <c r="R172" s="354">
        <f>+Yhteenveto[[#This Row],[Kunnan  peruspalvelujen valtionosuus ]]+Yhteenveto[[#This Row],[Veroperustemuutoksista johtuvien veromenetysten korvaus]]+Yhteenveto[[#This Row],[Kotikuntakorvaus, netto, vuoden 2023 tieto]]</f>
        <v>41026526.110199846</v>
      </c>
      <c r="S172" s="11"/>
      <c r="T172"/>
    </row>
    <row r="173" spans="1:20" ht="15">
      <c r="A173" s="35">
        <v>545</v>
      </c>
      <c r="B173" s="13" t="s">
        <v>179</v>
      </c>
      <c r="C173" s="15">
        <v>9584</v>
      </c>
      <c r="D173" s="15">
        <v>14537505.59</v>
      </c>
      <c r="E173" s="15">
        <v>6924564.9126657145</v>
      </c>
      <c r="F173" s="240">
        <f>Yhteenveto[[#This Row],[Ikärakenne, laskennallinen kustannus]]+Yhteenveto[[#This Row],[Muut laskennalliset kustannukset ]]</f>
        <v>21462070.502665713</v>
      </c>
      <c r="G173" s="335">
        <v>1395.32</v>
      </c>
      <c r="H173" s="17">
        <v>13372746.879999999</v>
      </c>
      <c r="I173" s="352">
        <f>Yhteenveto[[#This Row],[Laskennalliset kustannukset yhteensä]]-Yhteenveto[[#This Row],[Omarahoitusosuus, €]]</f>
        <v>8089323.6226657145</v>
      </c>
      <c r="J173" s="36">
        <v>778172.20326250663</v>
      </c>
      <c r="K173" s="37">
        <v>2204109.9972018432</v>
      </c>
      <c r="L173" s="240">
        <f>Yhteenveto[[#This Row],[Valtionosuus omarahoitusosuuden jälkeen (välisumma)]]+Yhteenveto[[#This Row],[Lisäosat yhteensä]]+Yhteenveto[[#This Row],[Valtionosuuteen tehtävät vähennykset ja lisäykset, netto]]</f>
        <v>11071605.823130064</v>
      </c>
      <c r="M173" s="37">
        <v>3247840.4979423084</v>
      </c>
      <c r="N173" s="314">
        <f>SUM(Yhteenveto[[#This Row],[Valtionosuus ennen verotuloihin perustuvaa valtionosuuksien tasausta]]+Yhteenveto[[#This Row],[Verotuloihin perustuva valtionosuuksien tasaus]])</f>
        <v>14319446.321072372</v>
      </c>
      <c r="O173" s="250">
        <v>2194800.0030456614</v>
      </c>
      <c r="P173" s="387">
        <f>SUM(Yhteenveto[[#This Row],[Kunnan  peruspalvelujen valtionosuus ]:[Veroperustemuutoksista johtuvien veromenetysten korvaus]])</f>
        <v>16514246.324118033</v>
      </c>
      <c r="Q173" s="37">
        <v>-4536.3687000000209</v>
      </c>
      <c r="R173" s="354">
        <f>+Yhteenveto[[#This Row],[Kunnan  peruspalvelujen valtionosuus ]]+Yhteenveto[[#This Row],[Veroperustemuutoksista johtuvien veromenetysten korvaus]]+Yhteenveto[[#This Row],[Kotikuntakorvaus, netto, vuoden 2023 tieto]]</f>
        <v>16509709.955418034</v>
      </c>
      <c r="S173" s="11"/>
      <c r="T173"/>
    </row>
    <row r="174" spans="1:20" ht="15">
      <c r="A174" s="35">
        <v>560</v>
      </c>
      <c r="B174" s="13" t="s">
        <v>180</v>
      </c>
      <c r="C174" s="15">
        <v>15735</v>
      </c>
      <c r="D174" s="15">
        <v>24668023.810000002</v>
      </c>
      <c r="E174" s="15">
        <v>3242303.4455465698</v>
      </c>
      <c r="F174" s="240">
        <f>Yhteenveto[[#This Row],[Ikärakenne, laskennallinen kustannus]]+Yhteenveto[[#This Row],[Muut laskennalliset kustannukset ]]</f>
        <v>27910327.255546574</v>
      </c>
      <c r="G174" s="335">
        <v>1395.32</v>
      </c>
      <c r="H174" s="17">
        <v>21955360.199999999</v>
      </c>
      <c r="I174" s="352">
        <f>Yhteenveto[[#This Row],[Laskennalliset kustannukset yhteensä]]-Yhteenveto[[#This Row],[Omarahoitusosuus, €]]</f>
        <v>5954967.0555465743</v>
      </c>
      <c r="J174" s="36">
        <v>408138.18934547028</v>
      </c>
      <c r="K174" s="37">
        <v>-1262047.2956215739</v>
      </c>
      <c r="L174" s="240">
        <f>Yhteenveto[[#This Row],[Valtionosuus omarahoitusosuuden jälkeen (välisumma)]]+Yhteenveto[[#This Row],[Lisäosat yhteensä]]+Yhteenveto[[#This Row],[Valtionosuuteen tehtävät vähennykset ja lisäykset, netto]]</f>
        <v>5101057.949270471</v>
      </c>
      <c r="M174" s="37">
        <v>6222473.1924405154</v>
      </c>
      <c r="N174" s="314">
        <f>SUM(Yhteenveto[[#This Row],[Valtionosuus ennen verotuloihin perustuvaa valtionosuuksien tasausta]]+Yhteenveto[[#This Row],[Verotuloihin perustuva valtionosuuksien tasaus]])</f>
        <v>11323531.141710985</v>
      </c>
      <c r="O174" s="250">
        <v>2810735.7882398749</v>
      </c>
      <c r="P174" s="387">
        <f>SUM(Yhteenveto[[#This Row],[Kunnan  peruspalvelujen valtionosuus ]:[Veroperustemuutoksista johtuvien veromenetysten korvaus]])</f>
        <v>14134266.929950859</v>
      </c>
      <c r="Q174" s="37">
        <v>350420.35240200022</v>
      </c>
      <c r="R174" s="354">
        <f>+Yhteenveto[[#This Row],[Kunnan  peruspalvelujen valtionosuus ]]+Yhteenveto[[#This Row],[Veroperustemuutoksista johtuvien veromenetysten korvaus]]+Yhteenveto[[#This Row],[Kotikuntakorvaus, netto, vuoden 2023 tieto]]</f>
        <v>14484687.282352859</v>
      </c>
      <c r="S174" s="11"/>
      <c r="T174"/>
    </row>
    <row r="175" spans="1:20" ht="15">
      <c r="A175" s="35">
        <v>561</v>
      </c>
      <c r="B175" s="13" t="s">
        <v>181</v>
      </c>
      <c r="C175" s="15">
        <v>1317</v>
      </c>
      <c r="D175" s="15">
        <v>2134687.4900000002</v>
      </c>
      <c r="E175" s="15">
        <v>399425.72025960998</v>
      </c>
      <c r="F175" s="240">
        <f>Yhteenveto[[#This Row],[Ikärakenne, laskennallinen kustannus]]+Yhteenveto[[#This Row],[Muut laskennalliset kustannukset ]]</f>
        <v>2534113.2102596103</v>
      </c>
      <c r="G175" s="335">
        <v>1395.32</v>
      </c>
      <c r="H175" s="17">
        <v>1837636.44</v>
      </c>
      <c r="I175" s="352">
        <f>Yhteenveto[[#This Row],[Laskennalliset kustannukset yhteensä]]-Yhteenveto[[#This Row],[Omarahoitusosuus, €]]</f>
        <v>696476.77025961038</v>
      </c>
      <c r="J175" s="36">
        <v>35205.663801802206</v>
      </c>
      <c r="K175" s="37">
        <v>685237.1863803406</v>
      </c>
      <c r="L175" s="240">
        <f>Yhteenveto[[#This Row],[Valtionosuus omarahoitusosuuden jälkeen (välisumma)]]+Yhteenveto[[#This Row],[Lisäosat yhteensä]]+Yhteenveto[[#This Row],[Valtionosuuteen tehtävät vähennykset ja lisäykset, netto]]</f>
        <v>1416919.6204417532</v>
      </c>
      <c r="M175" s="37">
        <v>480755.56883444113</v>
      </c>
      <c r="N175" s="314">
        <f>SUM(Yhteenveto[[#This Row],[Valtionosuus ennen verotuloihin perustuvaa valtionosuuksien tasausta]]+Yhteenveto[[#This Row],[Verotuloihin perustuva valtionosuuksien tasaus]])</f>
        <v>1897675.1892761942</v>
      </c>
      <c r="O175" s="250">
        <v>342707.99956815265</v>
      </c>
      <c r="P175" s="387">
        <f>SUM(Yhteenveto[[#This Row],[Kunnan  peruspalvelujen valtionosuus ]:[Veroperustemuutoksista johtuvien veromenetysten korvaus]])</f>
        <v>2240383.1888443469</v>
      </c>
      <c r="Q175" s="37">
        <v>-633455.55059999996</v>
      </c>
      <c r="R175" s="354">
        <f>+Yhteenveto[[#This Row],[Kunnan  peruspalvelujen valtionosuus ]]+Yhteenveto[[#This Row],[Veroperustemuutoksista johtuvien veromenetysten korvaus]]+Yhteenveto[[#This Row],[Kotikuntakorvaus, netto, vuoden 2023 tieto]]</f>
        <v>1606927.6382443469</v>
      </c>
      <c r="S175" s="11"/>
      <c r="T175"/>
    </row>
    <row r="176" spans="1:20" ht="15">
      <c r="A176" s="35">
        <v>562</v>
      </c>
      <c r="B176" s="13" t="s">
        <v>182</v>
      </c>
      <c r="C176" s="15">
        <v>8935</v>
      </c>
      <c r="D176" s="15">
        <v>12398370.530000001</v>
      </c>
      <c r="E176" s="15">
        <v>1667984.7473625813</v>
      </c>
      <c r="F176" s="240">
        <f>Yhteenveto[[#This Row],[Ikärakenne, laskennallinen kustannus]]+Yhteenveto[[#This Row],[Muut laskennalliset kustannukset ]]</f>
        <v>14066355.277362583</v>
      </c>
      <c r="G176" s="335">
        <v>1395.32</v>
      </c>
      <c r="H176" s="17">
        <v>12467184.199999999</v>
      </c>
      <c r="I176" s="352">
        <f>Yhteenveto[[#This Row],[Laskennalliset kustannukset yhteensä]]-Yhteenveto[[#This Row],[Omarahoitusosuus, €]]</f>
        <v>1599171.077362584</v>
      </c>
      <c r="J176" s="36">
        <v>426852.01575846877</v>
      </c>
      <c r="K176" s="37">
        <v>-1523564.0166945746</v>
      </c>
      <c r="L176" s="240">
        <f>Yhteenveto[[#This Row],[Valtionosuus omarahoitusosuuden jälkeen (välisumma)]]+Yhteenveto[[#This Row],[Lisäosat yhteensä]]+Yhteenveto[[#This Row],[Valtionosuuteen tehtävät vähennykset ja lisäykset, netto]]</f>
        <v>502459.0764264781</v>
      </c>
      <c r="M176" s="37">
        <v>3409236.3978325273</v>
      </c>
      <c r="N176" s="314">
        <f>SUM(Yhteenveto[[#This Row],[Valtionosuus ennen verotuloihin perustuvaa valtionosuuksien tasausta]]+Yhteenveto[[#This Row],[Verotuloihin perustuva valtionosuuksien tasaus]])</f>
        <v>3911695.4742590054</v>
      </c>
      <c r="O176" s="250">
        <v>1699967.4306928876</v>
      </c>
      <c r="P176" s="387">
        <f>SUM(Yhteenveto[[#This Row],[Kunnan  peruspalvelujen valtionosuus ]:[Veroperustemuutoksista johtuvien veromenetysten korvaus]])</f>
        <v>5611662.9049518928</v>
      </c>
      <c r="Q176" s="37">
        <v>-138931.86893999996</v>
      </c>
      <c r="R176" s="354">
        <f>+Yhteenveto[[#This Row],[Kunnan  peruspalvelujen valtionosuus ]]+Yhteenveto[[#This Row],[Veroperustemuutoksista johtuvien veromenetysten korvaus]]+Yhteenveto[[#This Row],[Kotikuntakorvaus, netto, vuoden 2023 tieto]]</f>
        <v>5472731.0360118933</v>
      </c>
      <c r="S176" s="11"/>
      <c r="T176"/>
    </row>
    <row r="177" spans="1:20" ht="15">
      <c r="A177" s="35">
        <v>563</v>
      </c>
      <c r="B177" s="13" t="s">
        <v>183</v>
      </c>
      <c r="C177" s="15">
        <v>7025</v>
      </c>
      <c r="D177" s="15">
        <v>11761257.6</v>
      </c>
      <c r="E177" s="15">
        <v>1208673.5266293604</v>
      </c>
      <c r="F177" s="240">
        <f>Yhteenveto[[#This Row],[Ikärakenne, laskennallinen kustannus]]+Yhteenveto[[#This Row],[Muut laskennalliset kustannukset ]]</f>
        <v>12969931.12662936</v>
      </c>
      <c r="G177" s="335">
        <v>1395.32</v>
      </c>
      <c r="H177" s="17">
        <v>9802123</v>
      </c>
      <c r="I177" s="352">
        <f>Yhteenveto[[#This Row],[Laskennalliset kustannukset yhteensä]]-Yhteenveto[[#This Row],[Omarahoitusosuus, €]]</f>
        <v>3167808.12662936</v>
      </c>
      <c r="J177" s="36">
        <v>437369.30087823106</v>
      </c>
      <c r="K177" s="37">
        <v>-829712.21031798155</v>
      </c>
      <c r="L177" s="240">
        <f>Yhteenveto[[#This Row],[Valtionosuus omarahoitusosuuden jälkeen (välisumma)]]+Yhteenveto[[#This Row],[Lisäosat yhteensä]]+Yhteenveto[[#This Row],[Valtionosuuteen tehtävät vähennykset ja lisäykset, netto]]</f>
        <v>2775465.2171896095</v>
      </c>
      <c r="M177" s="37">
        <v>3696998.6486419458</v>
      </c>
      <c r="N177" s="314">
        <f>SUM(Yhteenveto[[#This Row],[Valtionosuus ennen verotuloihin perustuvaa valtionosuuksien tasausta]]+Yhteenveto[[#This Row],[Verotuloihin perustuva valtionosuuksien tasaus]])</f>
        <v>6472463.8658315558</v>
      </c>
      <c r="O177" s="250">
        <v>1326299.8416809062</v>
      </c>
      <c r="P177" s="387">
        <f>SUM(Yhteenveto[[#This Row],[Kunnan  peruspalvelujen valtionosuus ]:[Veroperustemuutoksista johtuvien veromenetysten korvaus]])</f>
        <v>7798763.7075124625</v>
      </c>
      <c r="Q177" s="37">
        <v>103399.45967999994</v>
      </c>
      <c r="R177" s="354">
        <f>+Yhteenveto[[#This Row],[Kunnan  peruspalvelujen valtionosuus ]]+Yhteenveto[[#This Row],[Veroperustemuutoksista johtuvien veromenetysten korvaus]]+Yhteenveto[[#This Row],[Kotikuntakorvaus, netto, vuoden 2023 tieto]]</f>
        <v>7902163.1671924628</v>
      </c>
      <c r="S177" s="11"/>
      <c r="T177"/>
    </row>
    <row r="178" spans="1:20" ht="15">
      <c r="A178" s="35">
        <v>564</v>
      </c>
      <c r="B178" s="13" t="s">
        <v>184</v>
      </c>
      <c r="C178" s="15">
        <v>211848</v>
      </c>
      <c r="D178" s="15">
        <v>343464828.71999997</v>
      </c>
      <c r="E178" s="15">
        <v>42801535.857383691</v>
      </c>
      <c r="F178" s="240">
        <f>Yhteenveto[[#This Row],[Ikärakenne, laskennallinen kustannus]]+Yhteenveto[[#This Row],[Muut laskennalliset kustannukset ]]</f>
        <v>386266364.57738364</v>
      </c>
      <c r="G178" s="335">
        <v>1395.32</v>
      </c>
      <c r="H178" s="17">
        <v>295595751.36000001</v>
      </c>
      <c r="I178" s="352">
        <f>Yhteenveto[[#This Row],[Laskennalliset kustannukset yhteensä]]-Yhteenveto[[#This Row],[Omarahoitusosuus, €]]</f>
        <v>90670613.217383623</v>
      </c>
      <c r="J178" s="36">
        <v>9420337.0844049677</v>
      </c>
      <c r="K178" s="37">
        <v>-42849497.041706815</v>
      </c>
      <c r="L178" s="240">
        <f>Yhteenveto[[#This Row],[Valtionosuus omarahoitusosuuden jälkeen (välisumma)]]+Yhteenveto[[#This Row],[Lisäosat yhteensä]]+Yhteenveto[[#This Row],[Valtionosuuteen tehtävät vähennykset ja lisäykset, netto]]</f>
        <v>57241453.260081783</v>
      </c>
      <c r="M178" s="37">
        <v>34614561.326304212</v>
      </c>
      <c r="N178" s="314">
        <f>SUM(Yhteenveto[[#This Row],[Valtionosuus ennen verotuloihin perustuvaa valtionosuuksien tasausta]]+Yhteenveto[[#This Row],[Verotuloihin perustuva valtionosuuksien tasaus]])</f>
        <v>91856014.586385995</v>
      </c>
      <c r="O178" s="250">
        <v>29952040.661600858</v>
      </c>
      <c r="P178" s="387">
        <f>SUM(Yhteenveto[[#This Row],[Kunnan  peruspalvelujen valtionosuus ]:[Veroperustemuutoksista johtuvien veromenetysten korvaus]])</f>
        <v>121808055.24798685</v>
      </c>
      <c r="Q178" s="37">
        <v>-12857545.818462001</v>
      </c>
      <c r="R178" s="354">
        <f>+Yhteenveto[[#This Row],[Kunnan  peruspalvelujen valtionosuus ]]+Yhteenveto[[#This Row],[Veroperustemuutoksista johtuvien veromenetysten korvaus]]+Yhteenveto[[#This Row],[Kotikuntakorvaus, netto, vuoden 2023 tieto]]</f>
        <v>108950509.42952485</v>
      </c>
      <c r="S178" s="11"/>
      <c r="T178"/>
    </row>
    <row r="179" spans="1:20" ht="15">
      <c r="A179" s="35">
        <v>576</v>
      </c>
      <c r="B179" s="13" t="s">
        <v>185</v>
      </c>
      <c r="C179" s="15">
        <v>2750</v>
      </c>
      <c r="D179" s="15">
        <v>2679841.5300000003</v>
      </c>
      <c r="E179" s="15">
        <v>817917.6535532329</v>
      </c>
      <c r="F179" s="240">
        <f>Yhteenveto[[#This Row],[Ikärakenne, laskennallinen kustannus]]+Yhteenveto[[#This Row],[Muut laskennalliset kustannukset ]]</f>
        <v>3497759.1835532333</v>
      </c>
      <c r="G179" s="335">
        <v>1395.32</v>
      </c>
      <c r="H179" s="17">
        <v>3837130</v>
      </c>
      <c r="I179" s="352">
        <f>Yhteenveto[[#This Row],[Laskennalliset kustannukset yhteensä]]-Yhteenveto[[#This Row],[Omarahoitusosuus, €]]</f>
        <v>-339370.81644676672</v>
      </c>
      <c r="J179" s="36">
        <v>359787.42394130409</v>
      </c>
      <c r="K179" s="37">
        <v>747958.51163562317</v>
      </c>
      <c r="L179" s="240">
        <f>Yhteenveto[[#This Row],[Valtionosuus omarahoitusosuuden jälkeen (välisumma)]]+Yhteenveto[[#This Row],[Lisäosat yhteensä]]+Yhteenveto[[#This Row],[Valtionosuuteen tehtävät vähennykset ja lisäykset, netto]]</f>
        <v>768375.11913016054</v>
      </c>
      <c r="M179" s="37">
        <v>792895.68301233032</v>
      </c>
      <c r="N179" s="314">
        <f>SUM(Yhteenveto[[#This Row],[Valtionosuus ennen verotuloihin perustuvaa valtionosuuksien tasausta]]+Yhteenveto[[#This Row],[Verotuloihin perustuva valtionosuuksien tasaus]])</f>
        <v>1561270.8021424909</v>
      </c>
      <c r="O179" s="250">
        <v>627373.86037360411</v>
      </c>
      <c r="P179" s="387">
        <f>SUM(Yhteenveto[[#This Row],[Kunnan  peruspalvelujen valtionosuus ]:[Veroperustemuutoksista johtuvien veromenetysten korvaus]])</f>
        <v>2188644.6625160947</v>
      </c>
      <c r="Q179" s="37">
        <v>-74366.7</v>
      </c>
      <c r="R179" s="354">
        <f>+Yhteenveto[[#This Row],[Kunnan  peruspalvelujen valtionosuus ]]+Yhteenveto[[#This Row],[Veroperustemuutoksista johtuvien veromenetysten korvaus]]+Yhteenveto[[#This Row],[Kotikuntakorvaus, netto, vuoden 2023 tieto]]</f>
        <v>2114277.9625160946</v>
      </c>
      <c r="S179" s="11"/>
      <c r="T179"/>
    </row>
    <row r="180" spans="1:20" ht="15">
      <c r="A180" s="35">
        <v>577</v>
      </c>
      <c r="B180" s="13" t="s">
        <v>186</v>
      </c>
      <c r="C180" s="15">
        <v>11138</v>
      </c>
      <c r="D180" s="15">
        <v>20110572.73</v>
      </c>
      <c r="E180" s="15">
        <v>1447887.7698110638</v>
      </c>
      <c r="F180" s="240">
        <f>Yhteenveto[[#This Row],[Ikärakenne, laskennallinen kustannus]]+Yhteenveto[[#This Row],[Muut laskennalliset kustannukset ]]</f>
        <v>21558460.499811064</v>
      </c>
      <c r="G180" s="335">
        <v>1395.32</v>
      </c>
      <c r="H180" s="17">
        <v>15541074.16</v>
      </c>
      <c r="I180" s="352">
        <f>Yhteenveto[[#This Row],[Laskennalliset kustannukset yhteensä]]-Yhteenveto[[#This Row],[Omarahoitusosuus, €]]</f>
        <v>6017386.3398110643</v>
      </c>
      <c r="J180" s="36">
        <v>427904.76127909165</v>
      </c>
      <c r="K180" s="37">
        <v>-701097.09347915254</v>
      </c>
      <c r="L180" s="240">
        <f>Yhteenveto[[#This Row],[Valtionosuus omarahoitusosuuden jälkeen (välisumma)]]+Yhteenveto[[#This Row],[Lisäosat yhteensä]]+Yhteenveto[[#This Row],[Valtionosuuteen tehtävät vähennykset ja lisäykset, netto]]</f>
        <v>5744194.0076110028</v>
      </c>
      <c r="M180" s="37">
        <v>2463050.9495672458</v>
      </c>
      <c r="N180" s="314">
        <f>SUM(Yhteenveto[[#This Row],[Valtionosuus ennen verotuloihin perustuvaa valtionosuuksien tasausta]]+Yhteenveto[[#This Row],[Verotuloihin perustuva valtionosuuksien tasaus]])</f>
        <v>8207244.9571782481</v>
      </c>
      <c r="O180" s="250">
        <v>1618173.840767392</v>
      </c>
      <c r="P180" s="387">
        <f>SUM(Yhteenveto[[#This Row],[Kunnan  peruspalvelujen valtionosuus ]:[Veroperustemuutoksista johtuvien veromenetysten korvaus]])</f>
        <v>9825418.797945641</v>
      </c>
      <c r="Q180" s="37">
        <v>82100.836800000048</v>
      </c>
      <c r="R180" s="354">
        <f>+Yhteenveto[[#This Row],[Kunnan  peruspalvelujen valtionosuus ]]+Yhteenveto[[#This Row],[Veroperustemuutoksista johtuvien veromenetysten korvaus]]+Yhteenveto[[#This Row],[Kotikuntakorvaus, netto, vuoden 2023 tieto]]</f>
        <v>9907519.6347456407</v>
      </c>
      <c r="S180" s="11"/>
      <c r="T180"/>
    </row>
    <row r="181" spans="1:20" ht="15">
      <c r="A181" s="35">
        <v>578</v>
      </c>
      <c r="B181" s="13" t="s">
        <v>187</v>
      </c>
      <c r="C181" s="15">
        <v>3100</v>
      </c>
      <c r="D181" s="15">
        <v>3654714.9599999995</v>
      </c>
      <c r="E181" s="15">
        <v>1057663.1095893944</v>
      </c>
      <c r="F181" s="240">
        <f>Yhteenveto[[#This Row],[Ikärakenne, laskennallinen kustannus]]+Yhteenveto[[#This Row],[Muut laskennalliset kustannukset ]]</f>
        <v>4712378.0695893941</v>
      </c>
      <c r="G181" s="335">
        <v>1395.32</v>
      </c>
      <c r="H181" s="17">
        <v>4325492</v>
      </c>
      <c r="I181" s="352">
        <f>Yhteenveto[[#This Row],[Laskennalliset kustannukset yhteensä]]-Yhteenveto[[#This Row],[Omarahoitusosuus, €]]</f>
        <v>386886.06958939414</v>
      </c>
      <c r="J181" s="36">
        <v>283154.37809586781</v>
      </c>
      <c r="K181" s="37">
        <v>-859172.07665860746</v>
      </c>
      <c r="L181" s="240">
        <f>Yhteenveto[[#This Row],[Valtionosuus omarahoitusosuuden jälkeen (välisumma)]]+Yhteenveto[[#This Row],[Lisäosat yhteensä]]+Yhteenveto[[#This Row],[Valtionosuuteen tehtävät vähennykset ja lisäykset, netto]]</f>
        <v>-189131.62897334551</v>
      </c>
      <c r="M181" s="37">
        <v>1695886.8436924343</v>
      </c>
      <c r="N181" s="314">
        <f>SUM(Yhteenveto[[#This Row],[Valtionosuus ennen verotuloihin perustuvaa valtionosuuksien tasausta]]+Yhteenveto[[#This Row],[Verotuloihin perustuva valtionosuuksien tasaus]])</f>
        <v>1506755.2147190887</v>
      </c>
      <c r="O181" s="250">
        <v>677966.42254059203</v>
      </c>
      <c r="P181" s="387">
        <f>SUM(Yhteenveto[[#This Row],[Kunnan  peruspalvelujen valtionosuus ]:[Veroperustemuutoksista johtuvien veromenetysten korvaus]])</f>
        <v>2184721.6372596808</v>
      </c>
      <c r="Q181" s="37">
        <v>209788.46070000005</v>
      </c>
      <c r="R181" s="354">
        <f>+Yhteenveto[[#This Row],[Kunnan  peruspalvelujen valtionosuus ]]+Yhteenveto[[#This Row],[Veroperustemuutoksista johtuvien veromenetysten korvaus]]+Yhteenveto[[#This Row],[Kotikuntakorvaus, netto, vuoden 2023 tieto]]</f>
        <v>2394510.0979596809</v>
      </c>
      <c r="S181" s="11"/>
      <c r="T181"/>
    </row>
    <row r="182" spans="1:20" ht="15">
      <c r="A182" s="35">
        <v>580</v>
      </c>
      <c r="B182" s="13" t="s">
        <v>188</v>
      </c>
      <c r="C182" s="15">
        <v>4438</v>
      </c>
      <c r="D182" s="15">
        <v>4270526.2700000005</v>
      </c>
      <c r="E182" s="15">
        <v>1147157.9998353517</v>
      </c>
      <c r="F182" s="240">
        <f>Yhteenveto[[#This Row],[Ikärakenne, laskennallinen kustannus]]+Yhteenveto[[#This Row],[Muut laskennalliset kustannukset ]]</f>
        <v>5417684.269835352</v>
      </c>
      <c r="G182" s="335">
        <v>1395.32</v>
      </c>
      <c r="H182" s="17">
        <v>6192430.1600000001</v>
      </c>
      <c r="I182" s="352">
        <f>Yhteenveto[[#This Row],[Laskennalliset kustannukset yhteensä]]-Yhteenveto[[#This Row],[Omarahoitusosuus, €]]</f>
        <v>-774745.89016464818</v>
      </c>
      <c r="J182" s="36">
        <v>668764.3668504603</v>
      </c>
      <c r="K182" s="37">
        <v>-1004785.4856213019</v>
      </c>
      <c r="L182" s="240">
        <f>Yhteenveto[[#This Row],[Valtionosuus omarahoitusosuuden jälkeen (välisumma)]]+Yhteenveto[[#This Row],[Lisäosat yhteensä]]+Yhteenveto[[#This Row],[Valtionosuuteen tehtävät vähennykset ja lisäykset, netto]]</f>
        <v>-1110767.0089354897</v>
      </c>
      <c r="M182" s="37">
        <v>2133497.1383684585</v>
      </c>
      <c r="N182" s="314">
        <f>SUM(Yhteenveto[[#This Row],[Valtionosuus ennen verotuloihin perustuvaa valtionosuuksien tasausta]]+Yhteenveto[[#This Row],[Verotuloihin perustuva valtionosuuksien tasaus]])</f>
        <v>1022730.1294329688</v>
      </c>
      <c r="O182" s="250">
        <v>1040220.7275172186</v>
      </c>
      <c r="P182" s="387">
        <f>SUM(Yhteenveto[[#This Row],[Kunnan  peruspalvelujen valtionosuus ]:[Veroperustemuutoksista johtuvien veromenetysten korvaus]])</f>
        <v>2062950.8569501874</v>
      </c>
      <c r="Q182" s="37">
        <v>28333.712700000011</v>
      </c>
      <c r="R182" s="354">
        <f>+Yhteenveto[[#This Row],[Kunnan  peruspalvelujen valtionosuus ]]+Yhteenveto[[#This Row],[Veroperustemuutoksista johtuvien veromenetysten korvaus]]+Yhteenveto[[#This Row],[Kotikuntakorvaus, netto, vuoden 2023 tieto]]</f>
        <v>2091284.5696501874</v>
      </c>
      <c r="S182" s="11"/>
      <c r="T182"/>
    </row>
    <row r="183" spans="1:20" ht="15">
      <c r="A183" s="35">
        <v>581</v>
      </c>
      <c r="B183" s="13" t="s">
        <v>189</v>
      </c>
      <c r="C183" s="15">
        <v>6240</v>
      </c>
      <c r="D183" s="15">
        <v>8358812.7400000002</v>
      </c>
      <c r="E183" s="15">
        <v>1505694.314134236</v>
      </c>
      <c r="F183" s="240">
        <f>Yhteenveto[[#This Row],[Ikärakenne, laskennallinen kustannus]]+Yhteenveto[[#This Row],[Muut laskennalliset kustannukset ]]</f>
        <v>9864507.0541342366</v>
      </c>
      <c r="G183" s="335">
        <v>1395.32</v>
      </c>
      <c r="H183" s="17">
        <v>8706796.7999999989</v>
      </c>
      <c r="I183" s="352">
        <f>Yhteenveto[[#This Row],[Laskennalliset kustannukset yhteensä]]-Yhteenveto[[#This Row],[Omarahoitusosuus, €]]</f>
        <v>1157710.2541342378</v>
      </c>
      <c r="J183" s="36">
        <v>506447.19617587863</v>
      </c>
      <c r="K183" s="37">
        <v>-865268.99885456718</v>
      </c>
      <c r="L183" s="240">
        <f>Yhteenveto[[#This Row],[Valtionosuus omarahoitusosuuden jälkeen (välisumma)]]+Yhteenveto[[#This Row],[Lisäosat yhteensä]]+Yhteenveto[[#This Row],[Valtionosuuteen tehtävät vähennykset ja lisäykset, netto]]</f>
        <v>798888.45145554922</v>
      </c>
      <c r="M183" s="37">
        <v>2267444.1684048534</v>
      </c>
      <c r="N183" s="314">
        <f>SUM(Yhteenveto[[#This Row],[Valtionosuus ennen verotuloihin perustuvaa valtionosuuksien tasausta]]+Yhteenveto[[#This Row],[Verotuloihin perustuva valtionosuuksien tasaus]])</f>
        <v>3066332.6198604028</v>
      </c>
      <c r="O183" s="250">
        <v>1257967.1203775199</v>
      </c>
      <c r="P183" s="387">
        <f>SUM(Yhteenveto[[#This Row],[Kunnan  peruspalvelujen valtionosuus ]:[Veroperustemuutoksista johtuvien veromenetysten korvaus]])</f>
        <v>4324299.7402379224</v>
      </c>
      <c r="Q183" s="37">
        <v>59865.193499999994</v>
      </c>
      <c r="R183" s="354">
        <f>+Yhteenveto[[#This Row],[Kunnan  peruspalvelujen valtionosuus ]]+Yhteenveto[[#This Row],[Veroperustemuutoksista johtuvien veromenetysten korvaus]]+Yhteenveto[[#This Row],[Kotikuntakorvaus, netto, vuoden 2023 tieto]]</f>
        <v>4384164.9337379225</v>
      </c>
      <c r="S183" s="11"/>
      <c r="T183"/>
    </row>
    <row r="184" spans="1:20" ht="15">
      <c r="A184" s="35">
        <v>583</v>
      </c>
      <c r="B184" s="13" t="s">
        <v>190</v>
      </c>
      <c r="C184" s="15">
        <v>947</v>
      </c>
      <c r="D184" s="15">
        <v>941613.39</v>
      </c>
      <c r="E184" s="15">
        <v>918850.26998781273</v>
      </c>
      <c r="F184" s="240">
        <f>Yhteenveto[[#This Row],[Ikärakenne, laskennallinen kustannus]]+Yhteenveto[[#This Row],[Muut laskennalliset kustannukset ]]</f>
        <v>1860463.6599878129</v>
      </c>
      <c r="G184" s="335">
        <v>1395.32</v>
      </c>
      <c r="H184" s="17">
        <v>1321368.04</v>
      </c>
      <c r="I184" s="352">
        <f>Yhteenveto[[#This Row],[Laskennalliset kustannukset yhteensä]]-Yhteenveto[[#This Row],[Omarahoitusosuus, €]]</f>
        <v>539095.61998781282</v>
      </c>
      <c r="J184" s="36">
        <v>364656.04810511542</v>
      </c>
      <c r="K184" s="37">
        <v>-460743.5122378571</v>
      </c>
      <c r="L184" s="240">
        <f>Yhteenveto[[#This Row],[Valtionosuus omarahoitusosuuden jälkeen (välisumma)]]+Yhteenveto[[#This Row],[Lisäosat yhteensä]]+Yhteenveto[[#This Row],[Valtionosuuteen tehtävät vähennykset ja lisäykset, netto]]</f>
        <v>443008.15585507115</v>
      </c>
      <c r="M184" s="37">
        <v>63138.834031164486</v>
      </c>
      <c r="N184" s="314">
        <f>SUM(Yhteenveto[[#This Row],[Valtionosuus ennen verotuloihin perustuvaa valtionosuuksien tasausta]]+Yhteenveto[[#This Row],[Verotuloihin perustuva valtionosuuksien tasaus]])</f>
        <v>506146.98988623562</v>
      </c>
      <c r="O184" s="250">
        <v>195690.09835739131</v>
      </c>
      <c r="P184" s="387">
        <f>SUM(Yhteenveto[[#This Row],[Kunnan  peruspalvelujen valtionosuus ]:[Veroperustemuutoksista johtuvien veromenetysten korvaus]])</f>
        <v>701837.08824362699</v>
      </c>
      <c r="Q184" s="37">
        <v>111550.04999999999</v>
      </c>
      <c r="R184" s="354">
        <f>+Yhteenveto[[#This Row],[Kunnan  peruspalvelujen valtionosuus ]]+Yhteenveto[[#This Row],[Veroperustemuutoksista johtuvien veromenetysten korvaus]]+Yhteenveto[[#This Row],[Kotikuntakorvaus, netto, vuoden 2023 tieto]]</f>
        <v>813387.13824362704</v>
      </c>
      <c r="S184" s="11"/>
      <c r="T184"/>
    </row>
    <row r="185" spans="1:20" ht="15">
      <c r="A185" s="35">
        <v>584</v>
      </c>
      <c r="B185" s="13" t="s">
        <v>191</v>
      </c>
      <c r="C185" s="15">
        <v>2653</v>
      </c>
      <c r="D185" s="15">
        <v>6366616.9699999997</v>
      </c>
      <c r="E185" s="15">
        <v>863494.18098374293</v>
      </c>
      <c r="F185" s="240">
        <f>Yhteenveto[[#This Row],[Ikärakenne, laskennallinen kustannus]]+Yhteenveto[[#This Row],[Muut laskennalliset kustannukset ]]</f>
        <v>7230111.1509837424</v>
      </c>
      <c r="G185" s="335">
        <v>1395.32</v>
      </c>
      <c r="H185" s="17">
        <v>3701783.96</v>
      </c>
      <c r="I185" s="352">
        <f>Yhteenveto[[#This Row],[Laskennalliset kustannukset yhteensä]]-Yhteenveto[[#This Row],[Omarahoitusosuus, €]]</f>
        <v>3528327.1909837425</v>
      </c>
      <c r="J185" s="36">
        <v>417398.59340368415</v>
      </c>
      <c r="K185" s="37">
        <v>-1177352.8147823601</v>
      </c>
      <c r="L185" s="240">
        <f>Yhteenveto[[#This Row],[Valtionosuus omarahoitusosuuden jälkeen (välisumma)]]+Yhteenveto[[#This Row],[Lisäosat yhteensä]]+Yhteenveto[[#This Row],[Valtionosuuteen tehtävät vähennykset ja lisäykset, netto]]</f>
        <v>2768372.9696050663</v>
      </c>
      <c r="M185" s="37">
        <v>1909130.9994018737</v>
      </c>
      <c r="N185" s="314">
        <f>SUM(Yhteenveto[[#This Row],[Valtionosuus ennen verotuloihin perustuvaa valtionosuuksien tasausta]]+Yhteenveto[[#This Row],[Verotuloihin perustuva valtionosuuksien tasaus]])</f>
        <v>4677503.9690069398</v>
      </c>
      <c r="O185" s="250">
        <v>548515.56219182594</v>
      </c>
      <c r="P185" s="387">
        <f>SUM(Yhteenveto[[#This Row],[Kunnan  peruspalvelujen valtionosuus ]:[Veroperustemuutoksista johtuvien veromenetysten korvaus]])</f>
        <v>5226019.5311987661</v>
      </c>
      <c r="Q185" s="37">
        <v>19335.342000000004</v>
      </c>
      <c r="R185" s="354">
        <f>+Yhteenveto[[#This Row],[Kunnan  peruspalvelujen valtionosuus ]]+Yhteenveto[[#This Row],[Veroperustemuutoksista johtuvien veromenetysten korvaus]]+Yhteenveto[[#This Row],[Kotikuntakorvaus, netto, vuoden 2023 tieto]]</f>
        <v>5245354.8731987663</v>
      </c>
      <c r="S185" s="11"/>
      <c r="T185"/>
    </row>
    <row r="186" spans="1:20" ht="15">
      <c r="A186" s="35">
        <v>588</v>
      </c>
      <c r="B186" s="13" t="s">
        <v>192</v>
      </c>
      <c r="C186" s="15">
        <v>1600</v>
      </c>
      <c r="D186" s="15">
        <v>1649200.2100000002</v>
      </c>
      <c r="E186" s="15">
        <v>533332.67196187738</v>
      </c>
      <c r="F186" s="240">
        <f>Yhteenveto[[#This Row],[Ikärakenne, laskennallinen kustannus]]+Yhteenveto[[#This Row],[Muut laskennalliset kustannukset ]]</f>
        <v>2182532.8819618775</v>
      </c>
      <c r="G186" s="335">
        <v>1395.32</v>
      </c>
      <c r="H186" s="17">
        <v>2232512</v>
      </c>
      <c r="I186" s="352">
        <f>Yhteenveto[[#This Row],[Laskennalliset kustannukset yhteensä]]-Yhteenveto[[#This Row],[Omarahoitusosuus, €]]</f>
        <v>-49979.118038122542</v>
      </c>
      <c r="J186" s="36">
        <v>230748.92151147348</v>
      </c>
      <c r="K186" s="37">
        <v>-1293488.1733819856</v>
      </c>
      <c r="L186" s="240">
        <f>Yhteenveto[[#This Row],[Valtionosuus omarahoitusosuuden jälkeen (välisumma)]]+Yhteenveto[[#This Row],[Lisäosat yhteensä]]+Yhteenveto[[#This Row],[Valtionosuuteen tehtävät vähennykset ja lisäykset, netto]]</f>
        <v>-1112718.3699086346</v>
      </c>
      <c r="M186" s="37">
        <v>545312.34332387836</v>
      </c>
      <c r="N186" s="314">
        <f>SUM(Yhteenveto[[#This Row],[Valtionosuus ennen verotuloihin perustuvaa valtionosuuksien tasausta]]+Yhteenveto[[#This Row],[Verotuloihin perustuva valtionosuuksien tasaus]])</f>
        <v>-567406.02658475621</v>
      </c>
      <c r="O186" s="250">
        <v>387209.21786922775</v>
      </c>
      <c r="P186" s="387">
        <f>SUM(Yhteenveto[[#This Row],[Kunnan  peruspalvelujen valtionosuus ]:[Veroperustemuutoksista johtuvien veromenetysten korvaus]])</f>
        <v>-180196.80871552846</v>
      </c>
      <c r="Q186" s="37">
        <v>-45988.367280000006</v>
      </c>
      <c r="R186" s="354">
        <f>+Yhteenveto[[#This Row],[Kunnan  peruspalvelujen valtionosuus ]]+Yhteenveto[[#This Row],[Veroperustemuutoksista johtuvien veromenetysten korvaus]]+Yhteenveto[[#This Row],[Kotikuntakorvaus, netto, vuoden 2023 tieto]]</f>
        <v>-226185.17599552847</v>
      </c>
      <c r="S186" s="11"/>
      <c r="T186"/>
    </row>
    <row r="187" spans="1:20" ht="15">
      <c r="A187" s="35">
        <v>592</v>
      </c>
      <c r="B187" s="13" t="s">
        <v>193</v>
      </c>
      <c r="C187" s="15">
        <v>3651</v>
      </c>
      <c r="D187" s="15">
        <v>6443706.4999999991</v>
      </c>
      <c r="E187" s="15">
        <v>777104.70394770801</v>
      </c>
      <c r="F187" s="240">
        <f>Yhteenveto[[#This Row],[Ikärakenne, laskennallinen kustannus]]+Yhteenveto[[#This Row],[Muut laskennalliset kustannukset ]]</f>
        <v>7220811.2039477071</v>
      </c>
      <c r="G187" s="335">
        <v>1395.32</v>
      </c>
      <c r="H187" s="17">
        <v>5094313.3199999994</v>
      </c>
      <c r="I187" s="352">
        <f>Yhteenveto[[#This Row],[Laskennalliset kustannukset yhteensä]]-Yhteenveto[[#This Row],[Omarahoitusosuus, €]]</f>
        <v>2126497.8839477077</v>
      </c>
      <c r="J187" s="36">
        <v>196603.16370996047</v>
      </c>
      <c r="K187" s="37">
        <v>-808160.02854246018</v>
      </c>
      <c r="L187" s="240">
        <f>Yhteenveto[[#This Row],[Valtionosuus omarahoitusosuuden jälkeen (välisumma)]]+Yhteenveto[[#This Row],[Lisäosat yhteensä]]+Yhteenveto[[#This Row],[Valtionosuuteen tehtävät vähennykset ja lisäykset, netto]]</f>
        <v>1514941.0191152079</v>
      </c>
      <c r="M187" s="37">
        <v>1474616.5070572332</v>
      </c>
      <c r="N187" s="314">
        <f>SUM(Yhteenveto[[#This Row],[Valtionosuus ennen verotuloihin perustuvaa valtionosuuksien tasausta]]+Yhteenveto[[#This Row],[Verotuloihin perustuva valtionosuuksien tasaus]])</f>
        <v>2989557.5261724414</v>
      </c>
      <c r="O187" s="250">
        <v>694742.15507678618</v>
      </c>
      <c r="P187" s="387">
        <f>SUM(Yhteenveto[[#This Row],[Kunnan  peruspalvelujen valtionosuus ]:[Veroperustemuutoksista johtuvien veromenetysten korvaus]])</f>
        <v>3684299.6812492274</v>
      </c>
      <c r="Q187" s="37">
        <v>130007.86494</v>
      </c>
      <c r="R187" s="354">
        <f>+Yhteenveto[[#This Row],[Kunnan  peruspalvelujen valtionosuus ]]+Yhteenveto[[#This Row],[Veroperustemuutoksista johtuvien veromenetysten korvaus]]+Yhteenveto[[#This Row],[Kotikuntakorvaus, netto, vuoden 2023 tieto]]</f>
        <v>3814307.5461892271</v>
      </c>
      <c r="S187" s="11"/>
      <c r="T187"/>
    </row>
    <row r="188" spans="1:20" ht="15">
      <c r="A188" s="35">
        <v>593</v>
      </c>
      <c r="B188" s="13" t="s">
        <v>194</v>
      </c>
      <c r="C188" s="15">
        <v>17077</v>
      </c>
      <c r="D188" s="15">
        <v>19458927.23</v>
      </c>
      <c r="E188" s="15">
        <v>3663388.2620827714</v>
      </c>
      <c r="F188" s="240">
        <f>Yhteenveto[[#This Row],[Ikärakenne, laskennallinen kustannus]]+Yhteenveto[[#This Row],[Muut laskennalliset kustannukset ]]</f>
        <v>23122315.492082771</v>
      </c>
      <c r="G188" s="335">
        <v>1395.32</v>
      </c>
      <c r="H188" s="17">
        <v>23827879.640000001</v>
      </c>
      <c r="I188" s="352">
        <f>Yhteenveto[[#This Row],[Laskennalliset kustannukset yhteensä]]-Yhteenveto[[#This Row],[Omarahoitusosuus, €]]</f>
        <v>-705564.14791722968</v>
      </c>
      <c r="J188" s="36">
        <v>574831.12217397685</v>
      </c>
      <c r="K188" s="37">
        <v>-5704304.5365846558</v>
      </c>
      <c r="L188" s="240">
        <f>Yhteenveto[[#This Row],[Valtionosuus omarahoitusosuuden jälkeen (välisumma)]]+Yhteenveto[[#This Row],[Lisäosat yhteensä]]+Yhteenveto[[#This Row],[Valtionosuuteen tehtävät vähennykset ja lisäykset, netto]]</f>
        <v>-5835037.5623279084</v>
      </c>
      <c r="M188" s="37">
        <v>6697190.7141771596</v>
      </c>
      <c r="N188" s="314">
        <f>SUM(Yhteenveto[[#This Row],[Valtionosuus ennen verotuloihin perustuvaa valtionosuuksien tasausta]]+Yhteenveto[[#This Row],[Verotuloihin perustuva valtionosuuksien tasaus]])</f>
        <v>862153.15184925124</v>
      </c>
      <c r="O188" s="250">
        <v>3377610.3970977827</v>
      </c>
      <c r="P188" s="387">
        <f>SUM(Yhteenveto[[#This Row],[Kunnan  peruspalvelujen valtionosuus ]:[Veroperustemuutoksista johtuvien veromenetysten korvaus]])</f>
        <v>4239763.5489470344</v>
      </c>
      <c r="Q188" s="37">
        <v>-168767.78898000004</v>
      </c>
      <c r="R188" s="354">
        <f>+Yhteenveto[[#This Row],[Kunnan  peruspalvelujen valtionosuus ]]+Yhteenveto[[#This Row],[Veroperustemuutoksista johtuvien veromenetysten korvaus]]+Yhteenveto[[#This Row],[Kotikuntakorvaus, netto, vuoden 2023 tieto]]</f>
        <v>4070995.7599670342</v>
      </c>
      <c r="S188" s="11"/>
      <c r="T188"/>
    </row>
    <row r="189" spans="1:20" ht="15">
      <c r="A189" s="35">
        <v>595</v>
      </c>
      <c r="B189" s="13" t="s">
        <v>195</v>
      </c>
      <c r="C189" s="15">
        <v>4140</v>
      </c>
      <c r="D189" s="15">
        <v>5319320.62</v>
      </c>
      <c r="E189" s="15">
        <v>1400051.5405959489</v>
      </c>
      <c r="F189" s="240">
        <f>Yhteenveto[[#This Row],[Ikärakenne, laskennallinen kustannus]]+Yhteenveto[[#This Row],[Muut laskennalliset kustannukset ]]</f>
        <v>6719372.1605959488</v>
      </c>
      <c r="G189" s="335">
        <v>1395.32</v>
      </c>
      <c r="H189" s="17">
        <v>5776624.7999999998</v>
      </c>
      <c r="I189" s="352">
        <f>Yhteenveto[[#This Row],[Laskennalliset kustannukset yhteensä]]-Yhteenveto[[#This Row],[Omarahoitusosuus, €]]</f>
        <v>942747.36059594899</v>
      </c>
      <c r="J189" s="36">
        <v>633845.06697664689</v>
      </c>
      <c r="K189" s="37">
        <v>713033.42759307742</v>
      </c>
      <c r="L189" s="240">
        <f>Yhteenveto[[#This Row],[Valtionosuus omarahoitusosuuden jälkeen (välisumma)]]+Yhteenveto[[#This Row],[Lisäosat yhteensä]]+Yhteenveto[[#This Row],[Valtionosuuteen tehtävät vähennykset ja lisäykset, netto]]</f>
        <v>2289625.8551656734</v>
      </c>
      <c r="M189" s="37">
        <v>2385312.1684095664</v>
      </c>
      <c r="N189" s="314">
        <f>SUM(Yhteenveto[[#This Row],[Valtionosuus ennen verotuloihin perustuvaa valtionosuuksien tasausta]]+Yhteenveto[[#This Row],[Verotuloihin perustuva valtionosuuksien tasaus]])</f>
        <v>4674938.0235752398</v>
      </c>
      <c r="O189" s="250">
        <v>979225.15387286153</v>
      </c>
      <c r="P189" s="387">
        <f>SUM(Yhteenveto[[#This Row],[Kunnan  peruspalvelujen valtionosuus ]:[Veroperustemuutoksista johtuvien veromenetysten korvaus]])</f>
        <v>5654163.1774481013</v>
      </c>
      <c r="Q189" s="37">
        <v>144197.03130000003</v>
      </c>
      <c r="R189" s="354">
        <f>+Yhteenveto[[#This Row],[Kunnan  peruspalvelujen valtionosuus ]]+Yhteenveto[[#This Row],[Veroperustemuutoksista johtuvien veromenetysten korvaus]]+Yhteenveto[[#This Row],[Kotikuntakorvaus, netto, vuoden 2023 tieto]]</f>
        <v>5798360.2087481013</v>
      </c>
      <c r="S189" s="11"/>
      <c r="T189"/>
    </row>
    <row r="190" spans="1:20" ht="15">
      <c r="A190" s="35">
        <v>598</v>
      </c>
      <c r="B190" s="13" t="s">
        <v>196</v>
      </c>
      <c r="C190" s="15">
        <v>19207</v>
      </c>
      <c r="D190" s="15">
        <v>28279528.529999997</v>
      </c>
      <c r="E190" s="15">
        <v>9109693.4979591798</v>
      </c>
      <c r="F190" s="240">
        <f>Yhteenveto[[#This Row],[Ikärakenne, laskennallinen kustannus]]+Yhteenveto[[#This Row],[Muut laskennalliset kustannukset ]]</f>
        <v>37389222.027959175</v>
      </c>
      <c r="G190" s="335">
        <v>1395.32</v>
      </c>
      <c r="H190" s="17">
        <v>26799911.239999998</v>
      </c>
      <c r="I190" s="352">
        <f>Yhteenveto[[#This Row],[Laskennalliset kustannukset yhteensä]]-Yhteenveto[[#This Row],[Omarahoitusosuus, €]]</f>
        <v>10589310.787959177</v>
      </c>
      <c r="J190" s="36">
        <v>594686.94370615669</v>
      </c>
      <c r="K190" s="37">
        <v>-13462100.397884225</v>
      </c>
      <c r="L190" s="240">
        <f>Yhteenveto[[#This Row],[Valtionosuus omarahoitusosuuden jälkeen (välisumma)]]+Yhteenveto[[#This Row],[Lisäosat yhteensä]]+Yhteenveto[[#This Row],[Valtionosuuteen tehtävät vähennykset ja lisäykset, netto]]</f>
        <v>-2278102.6662188917</v>
      </c>
      <c r="M190" s="37">
        <v>1621510.355065603</v>
      </c>
      <c r="N190" s="314">
        <f>SUM(Yhteenveto[[#This Row],[Valtionosuus ennen verotuloihin perustuvaa valtionosuuksien tasausta]]+Yhteenveto[[#This Row],[Verotuloihin perustuva valtionosuuksien tasaus]])</f>
        <v>-656592.3111532887</v>
      </c>
      <c r="O190" s="250">
        <v>3127438.9515569867</v>
      </c>
      <c r="P190" s="387">
        <f>SUM(Yhteenveto[[#This Row],[Kunnan  peruspalvelujen valtionosuus ]:[Veroperustemuutoksista johtuvien veromenetysten korvaus]])</f>
        <v>2470846.6404036982</v>
      </c>
      <c r="Q190" s="37">
        <v>784048.11810000008</v>
      </c>
      <c r="R190" s="354">
        <f>+Yhteenveto[[#This Row],[Kunnan  peruspalvelujen valtionosuus ]]+Yhteenveto[[#This Row],[Veroperustemuutoksista johtuvien veromenetysten korvaus]]+Yhteenveto[[#This Row],[Kotikuntakorvaus, netto, vuoden 2023 tieto]]</f>
        <v>3254894.7585036983</v>
      </c>
      <c r="S190" s="11"/>
      <c r="T190"/>
    </row>
    <row r="191" spans="1:20" ht="15">
      <c r="A191" s="35">
        <v>599</v>
      </c>
      <c r="B191" s="13" t="s">
        <v>197</v>
      </c>
      <c r="C191" s="15">
        <v>11206</v>
      </c>
      <c r="D191" s="15">
        <v>25096210.559999999</v>
      </c>
      <c r="E191" s="15">
        <v>4587274.1949694948</v>
      </c>
      <c r="F191" s="240">
        <f>Yhteenveto[[#This Row],[Ikärakenne, laskennallinen kustannus]]+Yhteenveto[[#This Row],[Muut laskennalliset kustannukset ]]</f>
        <v>29683484.754969493</v>
      </c>
      <c r="G191" s="335">
        <v>1395.32</v>
      </c>
      <c r="H191" s="17">
        <v>15635955.92</v>
      </c>
      <c r="I191" s="352">
        <f>Yhteenveto[[#This Row],[Laskennalliset kustannukset yhteensä]]-Yhteenveto[[#This Row],[Omarahoitusosuus, €]]</f>
        <v>14047528.834969493</v>
      </c>
      <c r="J191" s="36">
        <v>365932.52068998065</v>
      </c>
      <c r="K191" s="37">
        <v>-5128978.4767811792</v>
      </c>
      <c r="L191" s="240">
        <f>Yhteenveto[[#This Row],[Valtionosuus omarahoitusosuuden jälkeen (välisumma)]]+Yhteenveto[[#This Row],[Lisäosat yhteensä]]+Yhteenveto[[#This Row],[Valtionosuuteen tehtävät vähennykset ja lisäykset, netto]]</f>
        <v>9284482.8788782954</v>
      </c>
      <c r="M191" s="37">
        <v>5155759.9660685882</v>
      </c>
      <c r="N191" s="314">
        <f>SUM(Yhteenveto[[#This Row],[Valtionosuus ennen verotuloihin perustuvaa valtionosuuksien tasausta]]+Yhteenveto[[#This Row],[Verotuloihin perustuva valtionosuuksien tasaus]])</f>
        <v>14440242.844946884</v>
      </c>
      <c r="O191" s="250">
        <v>2065742.3633791411</v>
      </c>
      <c r="P191" s="387">
        <f>SUM(Yhteenveto[[#This Row],[Kunnan  peruspalvelujen valtionosuus ]:[Veroperustemuutoksista johtuvien veromenetysten korvaus]])</f>
        <v>16505985.208326025</v>
      </c>
      <c r="Q191" s="37">
        <v>-371833.5</v>
      </c>
      <c r="R191" s="354">
        <f>+Yhteenveto[[#This Row],[Kunnan  peruspalvelujen valtionosuus ]]+Yhteenveto[[#This Row],[Veroperustemuutoksista johtuvien veromenetysten korvaus]]+Yhteenveto[[#This Row],[Kotikuntakorvaus, netto, vuoden 2023 tieto]]</f>
        <v>16134151.708326025</v>
      </c>
      <c r="S191" s="11"/>
      <c r="T191"/>
    </row>
    <row r="192" spans="1:20" ht="15">
      <c r="A192" s="35">
        <v>601</v>
      </c>
      <c r="B192" s="13" t="s">
        <v>198</v>
      </c>
      <c r="C192" s="15">
        <v>3786</v>
      </c>
      <c r="D192" s="15">
        <v>5246516.75</v>
      </c>
      <c r="E192" s="15">
        <v>1256592.7172904706</v>
      </c>
      <c r="F192" s="240">
        <f>Yhteenveto[[#This Row],[Ikärakenne, laskennallinen kustannus]]+Yhteenveto[[#This Row],[Muut laskennalliset kustannukset ]]</f>
        <v>6503109.4672904704</v>
      </c>
      <c r="G192" s="335">
        <v>1395.32</v>
      </c>
      <c r="H192" s="17">
        <v>5282681.5199999996</v>
      </c>
      <c r="I192" s="352">
        <f>Yhteenveto[[#This Row],[Laskennalliset kustannukset yhteensä]]-Yhteenveto[[#This Row],[Omarahoitusosuus, €]]</f>
        <v>1220427.9472904708</v>
      </c>
      <c r="J192" s="36">
        <v>645512.6161675686</v>
      </c>
      <c r="K192" s="37">
        <v>571629.66392998165</v>
      </c>
      <c r="L192" s="240">
        <f>Yhteenveto[[#This Row],[Valtionosuus omarahoitusosuuden jälkeen (välisumma)]]+Yhteenveto[[#This Row],[Lisäosat yhteensä]]+Yhteenveto[[#This Row],[Valtionosuuteen tehtävät vähennykset ja lisäykset, netto]]</f>
        <v>2437570.2273880211</v>
      </c>
      <c r="M192" s="37">
        <v>1674596.2430741852</v>
      </c>
      <c r="N192" s="314">
        <f>SUM(Yhteenveto[[#This Row],[Valtionosuus ennen verotuloihin perustuvaa valtionosuuksien tasausta]]+Yhteenveto[[#This Row],[Verotuloihin perustuva valtionosuuksien tasaus]])</f>
        <v>4112166.4704622063</v>
      </c>
      <c r="O192" s="250">
        <v>863592.12057930406</v>
      </c>
      <c r="P192" s="387">
        <f>SUM(Yhteenveto[[#This Row],[Kunnan  peruspalvelujen valtionosuus ]:[Veroperustemuutoksista johtuvien veromenetysten korvaus]])</f>
        <v>4975758.59104151</v>
      </c>
      <c r="Q192" s="37">
        <v>-31234.013999999996</v>
      </c>
      <c r="R192" s="354">
        <f>+Yhteenveto[[#This Row],[Kunnan  peruspalvelujen valtionosuus ]]+Yhteenveto[[#This Row],[Veroperustemuutoksista johtuvien veromenetysten korvaus]]+Yhteenveto[[#This Row],[Kotikuntakorvaus, netto, vuoden 2023 tieto]]</f>
        <v>4944524.5770415096</v>
      </c>
      <c r="S192" s="11"/>
      <c r="T192"/>
    </row>
    <row r="193" spans="1:20" ht="15">
      <c r="A193" s="35">
        <v>604</v>
      </c>
      <c r="B193" s="13" t="s">
        <v>199</v>
      </c>
      <c r="C193" s="15">
        <v>20405</v>
      </c>
      <c r="D193" s="15">
        <v>37910248.219999999</v>
      </c>
      <c r="E193" s="15">
        <v>2718203.2153037977</v>
      </c>
      <c r="F193" s="240">
        <f>Yhteenveto[[#This Row],[Ikärakenne, laskennallinen kustannus]]+Yhteenveto[[#This Row],[Muut laskennalliset kustannukset ]]</f>
        <v>40628451.4353038</v>
      </c>
      <c r="G193" s="335">
        <v>1395.32</v>
      </c>
      <c r="H193" s="17">
        <v>28471504.599999998</v>
      </c>
      <c r="I193" s="352">
        <f>Yhteenveto[[#This Row],[Laskennalliset kustannukset yhteensä]]-Yhteenveto[[#This Row],[Omarahoitusosuus, €]]</f>
        <v>12156946.835303802</v>
      </c>
      <c r="J193" s="36">
        <v>1002734.0187317221</v>
      </c>
      <c r="K193" s="37">
        <v>3142632.0659034732</v>
      </c>
      <c r="L193" s="240">
        <f>Yhteenveto[[#This Row],[Valtionosuus omarahoitusosuuden jälkeen (välisumma)]]+Yhteenveto[[#This Row],[Lisäosat yhteensä]]+Yhteenveto[[#This Row],[Valtionosuuteen tehtävät vähennykset ja lisäykset, netto]]</f>
        <v>16302312.919938998</v>
      </c>
      <c r="M193" s="37">
        <v>-351117.31134698325</v>
      </c>
      <c r="N193" s="314">
        <f>SUM(Yhteenveto[[#This Row],[Valtionosuus ennen verotuloihin perustuvaa valtionosuuksien tasausta]]+Yhteenveto[[#This Row],[Verotuloihin perustuva valtionosuuksien tasaus]])</f>
        <v>15951195.608592015</v>
      </c>
      <c r="O193" s="250">
        <v>2152286.4716661223</v>
      </c>
      <c r="P193" s="387">
        <f>SUM(Yhteenveto[[#This Row],[Kunnan  peruspalvelujen valtionosuus ]:[Veroperustemuutoksista johtuvien veromenetysten korvaus]])</f>
        <v>18103482.080258138</v>
      </c>
      <c r="Q193" s="37">
        <v>-702424.71551400004</v>
      </c>
      <c r="R193" s="354">
        <f>+Yhteenveto[[#This Row],[Kunnan  peruspalvelujen valtionosuus ]]+Yhteenveto[[#This Row],[Veroperustemuutoksista johtuvien veromenetysten korvaus]]+Yhteenveto[[#This Row],[Kotikuntakorvaus, netto, vuoden 2023 tieto]]</f>
        <v>17401057.364744138</v>
      </c>
      <c r="S193" s="11"/>
      <c r="T193"/>
    </row>
    <row r="194" spans="1:20" ht="15">
      <c r="A194" s="35">
        <v>607</v>
      </c>
      <c r="B194" s="13" t="s">
        <v>200</v>
      </c>
      <c r="C194" s="15">
        <v>4084</v>
      </c>
      <c r="D194" s="15">
        <v>5291251.16</v>
      </c>
      <c r="E194" s="15">
        <v>1182113.8514588457</v>
      </c>
      <c r="F194" s="240">
        <f>Yhteenveto[[#This Row],[Ikärakenne, laskennallinen kustannus]]+Yhteenveto[[#This Row],[Muut laskennalliset kustannukset ]]</f>
        <v>6473365.0114588458</v>
      </c>
      <c r="G194" s="335">
        <v>1395.32</v>
      </c>
      <c r="H194" s="17">
        <v>5698486.8799999999</v>
      </c>
      <c r="I194" s="352">
        <f>Yhteenveto[[#This Row],[Laskennalliset kustannukset yhteensä]]-Yhteenveto[[#This Row],[Omarahoitusosuus, €]]</f>
        <v>774878.13145884592</v>
      </c>
      <c r="J194" s="36">
        <v>275138.49423317763</v>
      </c>
      <c r="K194" s="37">
        <v>-1530826.8609741991</v>
      </c>
      <c r="L194" s="240">
        <f>Yhteenveto[[#This Row],[Valtionosuus omarahoitusosuuden jälkeen (välisumma)]]+Yhteenveto[[#This Row],[Lisäosat yhteensä]]+Yhteenveto[[#This Row],[Valtionosuuteen tehtävät vähennykset ja lisäykset, netto]]</f>
        <v>-480810.23528217571</v>
      </c>
      <c r="M194" s="37">
        <v>2623727.9132132558</v>
      </c>
      <c r="N194" s="314">
        <f>SUM(Yhteenveto[[#This Row],[Valtionosuus ennen verotuloihin perustuvaa valtionosuuksien tasausta]]+Yhteenveto[[#This Row],[Verotuloihin perustuva valtionosuuksien tasaus]])</f>
        <v>2142917.6779310801</v>
      </c>
      <c r="O194" s="250">
        <v>947808.0849633849</v>
      </c>
      <c r="P194" s="387">
        <f>SUM(Yhteenveto[[#This Row],[Kunnan  peruspalvelujen valtionosuus ]:[Veroperustemuutoksista johtuvien veromenetysten korvaus]])</f>
        <v>3090725.7628944651</v>
      </c>
      <c r="Q194" s="37">
        <v>10336.971300000005</v>
      </c>
      <c r="R194" s="354">
        <f>+Yhteenveto[[#This Row],[Kunnan  peruspalvelujen valtionosuus ]]+Yhteenveto[[#This Row],[Veroperustemuutoksista johtuvien veromenetysten korvaus]]+Yhteenveto[[#This Row],[Kotikuntakorvaus, netto, vuoden 2023 tieto]]</f>
        <v>3101062.734194465</v>
      </c>
      <c r="S194" s="11"/>
      <c r="T194"/>
    </row>
    <row r="195" spans="1:20" ht="15">
      <c r="A195" s="35">
        <v>608</v>
      </c>
      <c r="B195" s="13" t="s">
        <v>201</v>
      </c>
      <c r="C195" s="15">
        <v>1980</v>
      </c>
      <c r="D195" s="15">
        <v>2708257.7199999997</v>
      </c>
      <c r="E195" s="15">
        <v>454918.56941792759</v>
      </c>
      <c r="F195" s="240">
        <f>Yhteenveto[[#This Row],[Ikärakenne, laskennallinen kustannus]]+Yhteenveto[[#This Row],[Muut laskennalliset kustannukset ]]</f>
        <v>3163176.2894179272</v>
      </c>
      <c r="G195" s="335">
        <v>1395.32</v>
      </c>
      <c r="H195" s="17">
        <v>2762733.6</v>
      </c>
      <c r="I195" s="352">
        <f>Yhteenveto[[#This Row],[Laskennalliset kustannukset yhteensä]]-Yhteenveto[[#This Row],[Omarahoitusosuus, €]]</f>
        <v>400442.68941792706</v>
      </c>
      <c r="J195" s="36">
        <v>61275.627313521923</v>
      </c>
      <c r="K195" s="37">
        <v>-559336.28473331186</v>
      </c>
      <c r="L195" s="240">
        <f>Yhteenveto[[#This Row],[Valtionosuus omarahoitusosuuden jälkeen (välisumma)]]+Yhteenveto[[#This Row],[Lisäosat yhteensä]]+Yhteenveto[[#This Row],[Valtionosuuteen tehtävät vähennykset ja lisäykset, netto]]</f>
        <v>-97617.968001862871</v>
      </c>
      <c r="M195" s="37">
        <v>958565.43975581124</v>
      </c>
      <c r="N195" s="314">
        <f>SUM(Yhteenveto[[#This Row],[Valtionosuus ennen verotuloihin perustuvaa valtionosuuksien tasausta]]+Yhteenveto[[#This Row],[Verotuloihin perustuva valtionosuuksien tasaus]])</f>
        <v>860947.47175394837</v>
      </c>
      <c r="O195" s="250">
        <v>422025.37906530016</v>
      </c>
      <c r="P195" s="387">
        <f>SUM(Yhteenveto[[#This Row],[Kunnan  peruspalvelujen valtionosuus ]:[Veroperustemuutoksista johtuvien veromenetysten korvaus]])</f>
        <v>1282972.8508192485</v>
      </c>
      <c r="Q195" s="37">
        <v>7436.6699999999837</v>
      </c>
      <c r="R195" s="354">
        <f>+Yhteenveto[[#This Row],[Kunnan  peruspalvelujen valtionosuus ]]+Yhteenveto[[#This Row],[Veroperustemuutoksista johtuvien veromenetysten korvaus]]+Yhteenveto[[#This Row],[Kotikuntakorvaus, netto, vuoden 2023 tieto]]</f>
        <v>1290409.5208192484</v>
      </c>
      <c r="S195" s="11"/>
      <c r="T195"/>
    </row>
    <row r="196" spans="1:20" ht="15">
      <c r="A196" s="35">
        <v>609</v>
      </c>
      <c r="B196" s="13" t="s">
        <v>202</v>
      </c>
      <c r="C196" s="15">
        <v>83205</v>
      </c>
      <c r="D196" s="15">
        <v>111307201.74000001</v>
      </c>
      <c r="E196" s="15">
        <v>16393169.905214073</v>
      </c>
      <c r="F196" s="240">
        <f>Yhteenveto[[#This Row],[Ikärakenne, laskennallinen kustannus]]+Yhteenveto[[#This Row],[Muut laskennalliset kustannukset ]]</f>
        <v>127700371.64521408</v>
      </c>
      <c r="G196" s="335">
        <v>1395.32</v>
      </c>
      <c r="H196" s="17">
        <v>116097600.59999999</v>
      </c>
      <c r="I196" s="352">
        <f>Yhteenveto[[#This Row],[Laskennalliset kustannukset yhteensä]]-Yhteenveto[[#This Row],[Omarahoitusosuus, €]]</f>
        <v>11602771.045214087</v>
      </c>
      <c r="J196" s="36">
        <v>2825166.4094206411</v>
      </c>
      <c r="K196" s="37">
        <v>-30459267.619834334</v>
      </c>
      <c r="L196" s="240">
        <f>Yhteenveto[[#This Row],[Valtionosuus omarahoitusosuuden jälkeen (välisumma)]]+Yhteenveto[[#This Row],[Lisäosat yhteensä]]+Yhteenveto[[#This Row],[Valtionosuuteen tehtävät vähennykset ja lisäykset, netto]]</f>
        <v>-16031330.165199606</v>
      </c>
      <c r="M196" s="37">
        <v>23436107.420147266</v>
      </c>
      <c r="N196" s="314">
        <f>SUM(Yhteenveto[[#This Row],[Valtionosuus ennen verotuloihin perustuvaa valtionosuuksien tasausta]]+Yhteenveto[[#This Row],[Verotuloihin perustuva valtionosuuksien tasaus]])</f>
        <v>7404777.2549476605</v>
      </c>
      <c r="O196" s="250">
        <v>13799724.537462415</v>
      </c>
      <c r="P196" s="387">
        <f>SUM(Yhteenveto[[#This Row],[Kunnan  peruspalvelujen valtionosuus ]:[Veroperustemuutoksista johtuvien veromenetysten korvaus]])</f>
        <v>21204501.792410076</v>
      </c>
      <c r="Q196" s="37">
        <v>-2831943.4293599995</v>
      </c>
      <c r="R196" s="354">
        <f>+Yhteenveto[[#This Row],[Kunnan  peruspalvelujen valtionosuus ]]+Yhteenveto[[#This Row],[Veroperustemuutoksista johtuvien veromenetysten korvaus]]+Yhteenveto[[#This Row],[Kotikuntakorvaus, netto, vuoden 2023 tieto]]</f>
        <v>18372558.363050077</v>
      </c>
      <c r="S196" s="11"/>
      <c r="T196"/>
    </row>
    <row r="197" spans="1:20" ht="15">
      <c r="A197" s="35">
        <v>611</v>
      </c>
      <c r="B197" s="13" t="s">
        <v>203</v>
      </c>
      <c r="C197" s="15">
        <v>5011</v>
      </c>
      <c r="D197" s="15">
        <v>9160698.8599999994</v>
      </c>
      <c r="E197" s="15">
        <v>784741.31277781096</v>
      </c>
      <c r="F197" s="240">
        <f>Yhteenveto[[#This Row],[Ikärakenne, laskennallinen kustannus]]+Yhteenveto[[#This Row],[Muut laskennalliset kustannukset ]]</f>
        <v>9945440.1727778111</v>
      </c>
      <c r="G197" s="335">
        <v>1395.32</v>
      </c>
      <c r="H197" s="17">
        <v>6991948.5199999996</v>
      </c>
      <c r="I197" s="352">
        <f>Yhteenveto[[#This Row],[Laskennalliset kustannukset yhteensä]]-Yhteenveto[[#This Row],[Omarahoitusosuus, €]]</f>
        <v>2953491.6527778115</v>
      </c>
      <c r="J197" s="36">
        <v>115383.44361344721</v>
      </c>
      <c r="K197" s="37">
        <v>236819.83749697317</v>
      </c>
      <c r="L197" s="240">
        <f>Yhteenveto[[#This Row],[Valtionosuus omarahoitusosuuden jälkeen (välisumma)]]+Yhteenveto[[#This Row],[Lisäosat yhteensä]]+Yhteenveto[[#This Row],[Valtionosuuteen tehtävät vähennykset ja lisäykset, netto]]</f>
        <v>3305694.9338882319</v>
      </c>
      <c r="M197" s="37">
        <v>1153277.4727330101</v>
      </c>
      <c r="N197" s="314">
        <f>SUM(Yhteenveto[[#This Row],[Valtionosuus ennen verotuloihin perustuvaa valtionosuuksien tasausta]]+Yhteenveto[[#This Row],[Verotuloihin perustuva valtionosuuksien tasaus]])</f>
        <v>4458972.4066212419</v>
      </c>
      <c r="O197" s="250">
        <v>750997.62658534758</v>
      </c>
      <c r="P197" s="387">
        <f>SUM(Yhteenveto[[#This Row],[Kunnan  peruspalvelujen valtionosuus ]:[Veroperustemuutoksista johtuvien veromenetysten korvaus]])</f>
        <v>5209970.0332065895</v>
      </c>
      <c r="Q197" s="37">
        <v>55938.631739999983</v>
      </c>
      <c r="R197" s="354">
        <f>+Yhteenveto[[#This Row],[Kunnan  peruspalvelujen valtionosuus ]]+Yhteenveto[[#This Row],[Veroperustemuutoksista johtuvien veromenetysten korvaus]]+Yhteenveto[[#This Row],[Kotikuntakorvaus, netto, vuoden 2023 tieto]]</f>
        <v>5265908.6649465896</v>
      </c>
      <c r="S197" s="11"/>
      <c r="T197"/>
    </row>
    <row r="198" spans="1:20" ht="15">
      <c r="A198" s="35">
        <v>614</v>
      </c>
      <c r="B198" s="13" t="s">
        <v>204</v>
      </c>
      <c r="C198" s="15">
        <v>2999</v>
      </c>
      <c r="D198" s="15">
        <v>2487590.4899999998</v>
      </c>
      <c r="E198" s="15">
        <v>2850548.0188589026</v>
      </c>
      <c r="F198" s="240">
        <f>Yhteenveto[[#This Row],[Ikärakenne, laskennallinen kustannus]]+Yhteenveto[[#This Row],[Muut laskennalliset kustannukset ]]</f>
        <v>5338138.5088589024</v>
      </c>
      <c r="G198" s="335">
        <v>1395.32</v>
      </c>
      <c r="H198" s="17">
        <v>4184564.6799999997</v>
      </c>
      <c r="I198" s="352">
        <f>Yhteenveto[[#This Row],[Laskennalliset kustannukset yhteensä]]-Yhteenveto[[#This Row],[Omarahoitusosuus, €]]</f>
        <v>1153573.8288589027</v>
      </c>
      <c r="J198" s="36">
        <v>1110142.6667584463</v>
      </c>
      <c r="K198" s="37">
        <v>-1010532.4060735306</v>
      </c>
      <c r="L198" s="240">
        <f>Yhteenveto[[#This Row],[Valtionosuus omarahoitusosuuden jälkeen (välisumma)]]+Yhteenveto[[#This Row],[Lisäosat yhteensä]]+Yhteenveto[[#This Row],[Valtionosuuteen tehtävät vähennykset ja lisäykset, netto]]</f>
        <v>1253184.089543818</v>
      </c>
      <c r="M198" s="37">
        <v>1711749.868351328</v>
      </c>
      <c r="N198" s="314">
        <f>SUM(Yhteenveto[[#This Row],[Valtionosuus ennen verotuloihin perustuvaa valtionosuuksien tasausta]]+Yhteenveto[[#This Row],[Verotuloihin perustuva valtionosuuksien tasaus]])</f>
        <v>2964933.9578951458</v>
      </c>
      <c r="O198" s="250">
        <v>780879.03341971384</v>
      </c>
      <c r="P198" s="387">
        <f>SUM(Yhteenveto[[#This Row],[Kunnan  peruspalvelujen valtionosuus ]:[Veroperustemuutoksista johtuvien veromenetysten korvaus]])</f>
        <v>3745812.9913148596</v>
      </c>
      <c r="Q198" s="37">
        <v>-28259.346000000005</v>
      </c>
      <c r="R198" s="354">
        <f>+Yhteenveto[[#This Row],[Kunnan  peruspalvelujen valtionosuus ]]+Yhteenveto[[#This Row],[Veroperustemuutoksista johtuvien veromenetysten korvaus]]+Yhteenveto[[#This Row],[Kotikuntakorvaus, netto, vuoden 2023 tieto]]</f>
        <v>3717553.6453148597</v>
      </c>
      <c r="S198" s="11"/>
      <c r="T198"/>
    </row>
    <row r="199" spans="1:20" ht="15">
      <c r="A199" s="35">
        <v>615</v>
      </c>
      <c r="B199" s="13" t="s">
        <v>205</v>
      </c>
      <c r="C199" s="15">
        <v>7603</v>
      </c>
      <c r="D199" s="15">
        <v>11225387.789999999</v>
      </c>
      <c r="E199" s="15">
        <v>5590100.3150639655</v>
      </c>
      <c r="F199" s="240">
        <f>Yhteenveto[[#This Row],[Ikärakenne, laskennallinen kustannus]]+Yhteenveto[[#This Row],[Muut laskennalliset kustannukset ]]</f>
        <v>16815488.105063964</v>
      </c>
      <c r="G199" s="335">
        <v>1395.32</v>
      </c>
      <c r="H199" s="17">
        <v>10608617.959999999</v>
      </c>
      <c r="I199" s="352">
        <f>Yhteenveto[[#This Row],[Laskennalliset kustannukset yhteensä]]-Yhteenveto[[#This Row],[Omarahoitusosuus, €]]</f>
        <v>6206870.1450639647</v>
      </c>
      <c r="J199" s="36">
        <v>2408386.1941201524</v>
      </c>
      <c r="K199" s="37">
        <v>1682121.488018319</v>
      </c>
      <c r="L199" s="240">
        <f>Yhteenveto[[#This Row],[Valtionosuus omarahoitusosuuden jälkeen (välisumma)]]+Yhteenveto[[#This Row],[Lisäosat yhteensä]]+Yhteenveto[[#This Row],[Valtionosuuteen tehtävät vähennykset ja lisäykset, netto]]</f>
        <v>10297377.827202436</v>
      </c>
      <c r="M199" s="37">
        <v>3816329.132420395</v>
      </c>
      <c r="N199" s="314">
        <f>SUM(Yhteenveto[[#This Row],[Valtionosuus ennen verotuloihin perustuvaa valtionosuuksien tasausta]]+Yhteenveto[[#This Row],[Verotuloihin perustuva valtionosuuksien tasaus]])</f>
        <v>14113706.95962283</v>
      </c>
      <c r="O199" s="250">
        <v>1587822.8608266176</v>
      </c>
      <c r="P199" s="387">
        <f>SUM(Yhteenveto[[#This Row],[Kunnan  peruspalvelujen valtionosuus ]:[Veroperustemuutoksista johtuvien veromenetysten korvaus]])</f>
        <v>15701529.820449447</v>
      </c>
      <c r="Q199" s="37">
        <v>72105.952319999997</v>
      </c>
      <c r="R199" s="354">
        <f>+Yhteenveto[[#This Row],[Kunnan  peruspalvelujen valtionosuus ]]+Yhteenveto[[#This Row],[Veroperustemuutoksista johtuvien veromenetysten korvaus]]+Yhteenveto[[#This Row],[Kotikuntakorvaus, netto, vuoden 2023 tieto]]</f>
        <v>15773635.772769447</v>
      </c>
      <c r="S199" s="11"/>
      <c r="T199"/>
    </row>
    <row r="200" spans="1:20" ht="15">
      <c r="A200" s="35">
        <v>616</v>
      </c>
      <c r="B200" s="13" t="s">
        <v>206</v>
      </c>
      <c r="C200" s="15">
        <v>1807</v>
      </c>
      <c r="D200" s="15">
        <v>2580913.7399999998</v>
      </c>
      <c r="E200" s="15">
        <v>373149.94403329759</v>
      </c>
      <c r="F200" s="240">
        <f>Yhteenveto[[#This Row],[Ikärakenne, laskennallinen kustannus]]+Yhteenveto[[#This Row],[Muut laskennalliset kustannukset ]]</f>
        <v>2954063.6840332975</v>
      </c>
      <c r="G200" s="335">
        <v>1395.32</v>
      </c>
      <c r="H200" s="17">
        <v>2521343.2399999998</v>
      </c>
      <c r="I200" s="352">
        <f>Yhteenveto[[#This Row],[Laskennalliset kustannukset yhteensä]]-Yhteenveto[[#This Row],[Omarahoitusosuus, €]]</f>
        <v>432720.44403329771</v>
      </c>
      <c r="J200" s="36">
        <v>46121.615348520652</v>
      </c>
      <c r="K200" s="37">
        <v>-242206.71901612839</v>
      </c>
      <c r="L200" s="240">
        <f>Yhteenveto[[#This Row],[Valtionosuus omarahoitusosuuden jälkeen (välisumma)]]+Yhteenveto[[#This Row],[Lisäosat yhteensä]]+Yhteenveto[[#This Row],[Valtionosuuteen tehtävät vähennykset ja lisäykset, netto]]</f>
        <v>236635.34036568995</v>
      </c>
      <c r="M200" s="37">
        <v>853535.4094137873</v>
      </c>
      <c r="N200" s="314">
        <f>SUM(Yhteenveto[[#This Row],[Valtionosuus ennen verotuloihin perustuvaa valtionosuuksien tasausta]]+Yhteenveto[[#This Row],[Verotuloihin perustuva valtionosuuksien tasaus]])</f>
        <v>1090170.7497794772</v>
      </c>
      <c r="O200" s="250">
        <v>389269.42001694784</v>
      </c>
      <c r="P200" s="387">
        <f>SUM(Yhteenveto[[#This Row],[Kunnan  peruspalvelujen valtionosuus ]:[Veroperustemuutoksista johtuvien veromenetysten korvaus]])</f>
        <v>1479440.1697964252</v>
      </c>
      <c r="Q200" s="37">
        <v>-774187.09368000005</v>
      </c>
      <c r="R200" s="354">
        <f>+Yhteenveto[[#This Row],[Kunnan  peruspalvelujen valtionosuus ]]+Yhteenveto[[#This Row],[Veroperustemuutoksista johtuvien veromenetysten korvaus]]+Yhteenveto[[#This Row],[Kotikuntakorvaus, netto, vuoden 2023 tieto]]</f>
        <v>705253.0761164251</v>
      </c>
      <c r="S200" s="11"/>
      <c r="T200"/>
    </row>
    <row r="201" spans="1:20" ht="15">
      <c r="A201" s="35">
        <v>619</v>
      </c>
      <c r="B201" s="13" t="s">
        <v>207</v>
      </c>
      <c r="C201" s="15">
        <v>2675</v>
      </c>
      <c r="D201" s="15">
        <v>3223279.76</v>
      </c>
      <c r="E201" s="15">
        <v>622836.37887981569</v>
      </c>
      <c r="F201" s="240">
        <f>Yhteenveto[[#This Row],[Ikärakenne, laskennallinen kustannus]]+Yhteenveto[[#This Row],[Muut laskennalliset kustannukset ]]</f>
        <v>3846116.1388798156</v>
      </c>
      <c r="G201" s="335">
        <v>1395.32</v>
      </c>
      <c r="H201" s="17">
        <v>3732481</v>
      </c>
      <c r="I201" s="352">
        <f>Yhteenveto[[#This Row],[Laskennalliset kustannukset yhteensä]]-Yhteenveto[[#This Row],[Omarahoitusosuus, €]]</f>
        <v>113635.13887981558</v>
      </c>
      <c r="J201" s="36">
        <v>159547.52982408006</v>
      </c>
      <c r="K201" s="37">
        <v>729908.55797127937</v>
      </c>
      <c r="L201" s="240">
        <f>Yhteenveto[[#This Row],[Valtionosuus omarahoitusosuuden jälkeen (välisumma)]]+Yhteenveto[[#This Row],[Lisäosat yhteensä]]+Yhteenveto[[#This Row],[Valtionosuuteen tehtävät vähennykset ja lisäykset, netto]]</f>
        <v>1003091.226675175</v>
      </c>
      <c r="M201" s="37">
        <v>1737094.8325788798</v>
      </c>
      <c r="N201" s="314">
        <f>SUM(Yhteenveto[[#This Row],[Valtionosuus ennen verotuloihin perustuvaa valtionosuuksien tasausta]]+Yhteenveto[[#This Row],[Verotuloihin perustuva valtionosuuksien tasaus]])</f>
        <v>2740186.0592540549</v>
      </c>
      <c r="O201" s="250">
        <v>695812.40320166969</v>
      </c>
      <c r="P201" s="387">
        <f>SUM(Yhteenveto[[#This Row],[Kunnan  peruspalvelujen valtionosuus ]:[Veroperustemuutoksista johtuvien veromenetysten korvaus]])</f>
        <v>3435998.4624557244</v>
      </c>
      <c r="Q201" s="37">
        <v>261146.10371999996</v>
      </c>
      <c r="R201" s="354">
        <f>+Yhteenveto[[#This Row],[Kunnan  peruspalvelujen valtionosuus ]]+Yhteenveto[[#This Row],[Veroperustemuutoksista johtuvien veromenetysten korvaus]]+Yhteenveto[[#This Row],[Kotikuntakorvaus, netto, vuoden 2023 tieto]]</f>
        <v>3697144.5661757244</v>
      </c>
      <c r="S201" s="11"/>
      <c r="T201"/>
    </row>
    <row r="202" spans="1:20" ht="15">
      <c r="A202" s="35">
        <v>620</v>
      </c>
      <c r="B202" s="13" t="s">
        <v>208</v>
      </c>
      <c r="C202" s="15">
        <v>2380</v>
      </c>
      <c r="D202" s="15">
        <v>2110365.16</v>
      </c>
      <c r="E202" s="15">
        <v>2288620.1847106125</v>
      </c>
      <c r="F202" s="240">
        <f>Yhteenveto[[#This Row],[Ikärakenne, laskennallinen kustannus]]+Yhteenveto[[#This Row],[Muut laskennalliset kustannukset ]]</f>
        <v>4398985.3447106127</v>
      </c>
      <c r="G202" s="335">
        <v>1395.32</v>
      </c>
      <c r="H202" s="17">
        <v>3320861.5999999996</v>
      </c>
      <c r="I202" s="352">
        <f>Yhteenveto[[#This Row],[Laskennalliset kustannukset yhteensä]]-Yhteenveto[[#This Row],[Omarahoitusosuus, €]]</f>
        <v>1078123.744710613</v>
      </c>
      <c r="J202" s="36">
        <v>867982.19587841432</v>
      </c>
      <c r="K202" s="37">
        <v>511175.34430987498</v>
      </c>
      <c r="L202" s="240">
        <f>Yhteenveto[[#This Row],[Valtionosuus omarahoitusosuuden jälkeen (välisumma)]]+Yhteenveto[[#This Row],[Lisäosat yhteensä]]+Yhteenveto[[#This Row],[Valtionosuuteen tehtävät vähennykset ja lisäykset, netto]]</f>
        <v>2457281.2848989023</v>
      </c>
      <c r="M202" s="37">
        <v>849189.47855928424</v>
      </c>
      <c r="N202" s="314">
        <f>SUM(Yhteenveto[[#This Row],[Valtionosuus ennen verotuloihin perustuvaa valtionosuuksien tasausta]]+Yhteenveto[[#This Row],[Verotuloihin perustuva valtionosuuksien tasaus]])</f>
        <v>3306470.7634581868</v>
      </c>
      <c r="O202" s="250">
        <v>604234.50067089999</v>
      </c>
      <c r="P202" s="387">
        <f>SUM(Yhteenveto[[#This Row],[Kunnan  peruspalvelujen valtionosuus ]:[Veroperustemuutoksista johtuvien veromenetysten korvaus]])</f>
        <v>3910705.2641290869</v>
      </c>
      <c r="Q202" s="37">
        <v>-35696.016000000003</v>
      </c>
      <c r="R202" s="354">
        <f>+Yhteenveto[[#This Row],[Kunnan  peruspalvelujen valtionosuus ]]+Yhteenveto[[#This Row],[Veroperustemuutoksista johtuvien veromenetysten korvaus]]+Yhteenveto[[#This Row],[Kotikuntakorvaus, netto, vuoden 2023 tieto]]</f>
        <v>3875009.248129087</v>
      </c>
      <c r="S202" s="11"/>
      <c r="T202"/>
    </row>
    <row r="203" spans="1:20" ht="15">
      <c r="A203" s="35">
        <v>623</v>
      </c>
      <c r="B203" s="13" t="s">
        <v>209</v>
      </c>
      <c r="C203" s="15">
        <v>2107</v>
      </c>
      <c r="D203" s="15">
        <v>1473735.8</v>
      </c>
      <c r="E203" s="15">
        <v>1753120.1184407433</v>
      </c>
      <c r="F203" s="240">
        <f>Yhteenveto[[#This Row],[Ikärakenne, laskennallinen kustannus]]+Yhteenveto[[#This Row],[Muut laskennalliset kustannukset ]]</f>
        <v>3226855.9184407433</v>
      </c>
      <c r="G203" s="335">
        <v>1395.32</v>
      </c>
      <c r="H203" s="17">
        <v>2939939.2399999998</v>
      </c>
      <c r="I203" s="352">
        <f>Yhteenveto[[#This Row],[Laskennalliset kustannukset yhteensä]]-Yhteenveto[[#This Row],[Omarahoitusosuus, €]]</f>
        <v>286916.67844074359</v>
      </c>
      <c r="J203" s="36">
        <v>759314.02434314182</v>
      </c>
      <c r="K203" s="37">
        <v>283132.176778908</v>
      </c>
      <c r="L203" s="240">
        <f>Yhteenveto[[#This Row],[Valtionosuus omarahoitusosuuden jälkeen (välisumma)]]+Yhteenveto[[#This Row],[Lisäosat yhteensä]]+Yhteenveto[[#This Row],[Valtionosuuteen tehtävät vähennykset ja lisäykset, netto]]</f>
        <v>1329362.8795627933</v>
      </c>
      <c r="M203" s="37">
        <v>-56343.879614111589</v>
      </c>
      <c r="N203" s="314">
        <f>SUM(Yhteenveto[[#This Row],[Valtionosuus ennen verotuloihin perustuvaa valtionosuuksien tasausta]]+Yhteenveto[[#This Row],[Verotuloihin perustuva valtionosuuksien tasaus]])</f>
        <v>1273018.9999486818</v>
      </c>
      <c r="O203" s="250">
        <v>479953.27783485636</v>
      </c>
      <c r="P203" s="387">
        <f>SUM(Yhteenveto[[#This Row],[Kunnan  peruspalvelujen valtionosuus ]:[Veroperustemuutoksista johtuvien veromenetysten korvaus]])</f>
        <v>1752972.2777835382</v>
      </c>
      <c r="Q203" s="37">
        <v>-80390.402699999991</v>
      </c>
      <c r="R203" s="354">
        <f>+Yhteenveto[[#This Row],[Kunnan  peruspalvelujen valtionosuus ]]+Yhteenveto[[#This Row],[Veroperustemuutoksista johtuvien veromenetysten korvaus]]+Yhteenveto[[#This Row],[Kotikuntakorvaus, netto, vuoden 2023 tieto]]</f>
        <v>1672581.8750835382</v>
      </c>
      <c r="S203" s="11"/>
      <c r="T203"/>
    </row>
    <row r="204" spans="1:20" ht="15">
      <c r="A204" s="35">
        <v>624</v>
      </c>
      <c r="B204" s="13" t="s">
        <v>210</v>
      </c>
      <c r="C204" s="15">
        <v>5117</v>
      </c>
      <c r="D204" s="15">
        <v>7691093.96</v>
      </c>
      <c r="E204" s="15">
        <v>1405236.2432446766</v>
      </c>
      <c r="F204" s="240">
        <f>Yhteenveto[[#This Row],[Ikärakenne, laskennallinen kustannus]]+Yhteenveto[[#This Row],[Muut laskennalliset kustannukset ]]</f>
        <v>9096330.2032446768</v>
      </c>
      <c r="G204" s="335">
        <v>1395.32</v>
      </c>
      <c r="H204" s="17">
        <v>7139852.4399999995</v>
      </c>
      <c r="I204" s="352">
        <f>Yhteenveto[[#This Row],[Laskennalliset kustannukset yhteensä]]-Yhteenveto[[#This Row],[Omarahoitusosuus, €]]</f>
        <v>1956477.7632446773</v>
      </c>
      <c r="J204" s="36">
        <v>138099.79399973707</v>
      </c>
      <c r="K204" s="37">
        <v>1117975.422654232</v>
      </c>
      <c r="L204" s="240">
        <f>Yhteenveto[[#This Row],[Valtionosuus omarahoitusosuuden jälkeen (välisumma)]]+Yhteenveto[[#This Row],[Lisäosat yhteensä]]+Yhteenveto[[#This Row],[Valtionosuuteen tehtävät vähennykset ja lisäykset, netto]]</f>
        <v>3212552.9798986465</v>
      </c>
      <c r="M204" s="37">
        <v>1145180.094911804</v>
      </c>
      <c r="N204" s="314">
        <f>SUM(Yhteenveto[[#This Row],[Valtionosuus ennen verotuloihin perustuvaa valtionosuuksien tasausta]]+Yhteenveto[[#This Row],[Verotuloihin perustuva valtionosuuksien tasaus]])</f>
        <v>4357733.0748104509</v>
      </c>
      <c r="O204" s="250">
        <v>736193.76323297352</v>
      </c>
      <c r="P204" s="387">
        <f>SUM(Yhteenveto[[#This Row],[Kunnan  peruspalvelujen valtionosuus ]:[Veroperustemuutoksista johtuvien veromenetysten korvaus]])</f>
        <v>5093926.8380434243</v>
      </c>
      <c r="Q204" s="37">
        <v>-108069.68844000003</v>
      </c>
      <c r="R204" s="354">
        <f>+Yhteenveto[[#This Row],[Kunnan  peruspalvelujen valtionosuus ]]+Yhteenveto[[#This Row],[Veroperustemuutoksista johtuvien veromenetysten korvaus]]+Yhteenveto[[#This Row],[Kotikuntakorvaus, netto, vuoden 2023 tieto]]</f>
        <v>4985857.1496034246</v>
      </c>
      <c r="S204" s="11"/>
      <c r="T204"/>
    </row>
    <row r="205" spans="1:20" ht="15">
      <c r="A205" s="35">
        <v>625</v>
      </c>
      <c r="B205" s="13" t="s">
        <v>211</v>
      </c>
      <c r="C205" s="15">
        <v>2991</v>
      </c>
      <c r="D205" s="15">
        <v>4913489.49</v>
      </c>
      <c r="E205" s="15">
        <v>927647.19249803503</v>
      </c>
      <c r="F205" s="240">
        <f>Yhteenveto[[#This Row],[Ikärakenne, laskennallinen kustannus]]+Yhteenveto[[#This Row],[Muut laskennalliset kustannukset ]]</f>
        <v>5841136.682498035</v>
      </c>
      <c r="G205" s="335">
        <v>1395.32</v>
      </c>
      <c r="H205" s="17">
        <v>4173402.1199999996</v>
      </c>
      <c r="I205" s="352">
        <f>Yhteenveto[[#This Row],[Laskennalliset kustannukset yhteensä]]-Yhteenveto[[#This Row],[Omarahoitusosuus, €]]</f>
        <v>1667734.5624980354</v>
      </c>
      <c r="J205" s="36">
        <v>231706.91253677206</v>
      </c>
      <c r="K205" s="37">
        <v>1460917.8457452746</v>
      </c>
      <c r="L205" s="240">
        <f>Yhteenveto[[#This Row],[Valtionosuus omarahoitusosuuden jälkeen (välisumma)]]+Yhteenveto[[#This Row],[Lisäosat yhteensä]]+Yhteenveto[[#This Row],[Valtionosuuteen tehtävät vähennykset ja lisäykset, netto]]</f>
        <v>3360359.3207800817</v>
      </c>
      <c r="M205" s="37">
        <v>535594.9348619536</v>
      </c>
      <c r="N205" s="314">
        <f>SUM(Yhteenveto[[#This Row],[Valtionosuus ennen verotuloihin perustuvaa valtionosuuksien tasausta]]+Yhteenveto[[#This Row],[Verotuloihin perustuva valtionosuuksien tasaus]])</f>
        <v>3895954.255642035</v>
      </c>
      <c r="O205" s="250">
        <v>571675.83860195975</v>
      </c>
      <c r="P205" s="387">
        <f>SUM(Yhteenveto[[#This Row],[Kunnan  peruspalvelujen valtionosuus ]:[Veroperustemuutoksista johtuvien veromenetysten korvaus]])</f>
        <v>4467630.0942439949</v>
      </c>
      <c r="Q205" s="37">
        <v>44768.753400000001</v>
      </c>
      <c r="R205" s="354">
        <f>+Yhteenveto[[#This Row],[Kunnan  peruspalvelujen valtionosuus ]]+Yhteenveto[[#This Row],[Veroperustemuutoksista johtuvien veromenetysten korvaus]]+Yhteenveto[[#This Row],[Kotikuntakorvaus, netto, vuoden 2023 tieto]]</f>
        <v>4512398.8476439947</v>
      </c>
      <c r="S205" s="11"/>
      <c r="T205"/>
    </row>
    <row r="206" spans="1:20" ht="15">
      <c r="A206" s="35">
        <v>626</v>
      </c>
      <c r="B206" s="13" t="s">
        <v>212</v>
      </c>
      <c r="C206" s="15">
        <v>4835</v>
      </c>
      <c r="D206" s="15">
        <v>6618071.7800000003</v>
      </c>
      <c r="E206" s="15">
        <v>1664018.5391901045</v>
      </c>
      <c r="F206" s="240">
        <f>Yhteenveto[[#This Row],[Ikärakenne, laskennallinen kustannus]]+Yhteenveto[[#This Row],[Muut laskennalliset kustannukset ]]</f>
        <v>8282090.3191901045</v>
      </c>
      <c r="G206" s="335">
        <v>1395.32</v>
      </c>
      <c r="H206" s="17">
        <v>6746372.1999999993</v>
      </c>
      <c r="I206" s="352">
        <f>Yhteenveto[[#This Row],[Laskennalliset kustannukset yhteensä]]-Yhteenveto[[#This Row],[Omarahoitusosuus, €]]</f>
        <v>1535718.1191901052</v>
      </c>
      <c r="J206" s="36">
        <v>731763.52427408192</v>
      </c>
      <c r="K206" s="37">
        <v>-1331977.6980749522</v>
      </c>
      <c r="L206" s="240">
        <f>Yhteenveto[[#This Row],[Valtionosuus omarahoitusosuuden jälkeen (välisumma)]]+Yhteenveto[[#This Row],[Lisäosat yhteensä]]+Yhteenveto[[#This Row],[Valtionosuuteen tehtävät vähennykset ja lisäykset, netto]]</f>
        <v>935503.94538923493</v>
      </c>
      <c r="M206" s="37">
        <v>1724872.9992365702</v>
      </c>
      <c r="N206" s="314">
        <f>SUM(Yhteenveto[[#This Row],[Valtionosuus ennen verotuloihin perustuvaa valtionosuuksien tasausta]]+Yhteenveto[[#This Row],[Verotuloihin perustuva valtionosuuksien tasaus]])</f>
        <v>2660376.9446258051</v>
      </c>
      <c r="O206" s="250">
        <v>974144.75433525711</v>
      </c>
      <c r="P206" s="387">
        <f>SUM(Yhteenveto[[#This Row],[Kunnan  peruspalvelujen valtionosuus ]:[Veroperustemuutoksista johtuvien veromenetysten korvaus]])</f>
        <v>3634521.6989610624</v>
      </c>
      <c r="Q206" s="37">
        <v>-8849.6373000000021</v>
      </c>
      <c r="R206" s="354">
        <f>+Yhteenveto[[#This Row],[Kunnan  peruspalvelujen valtionosuus ]]+Yhteenveto[[#This Row],[Veroperustemuutoksista johtuvien veromenetysten korvaus]]+Yhteenveto[[#This Row],[Kotikuntakorvaus, netto, vuoden 2023 tieto]]</f>
        <v>3625672.0616610623</v>
      </c>
      <c r="S206" s="11"/>
      <c r="T206"/>
    </row>
    <row r="207" spans="1:20" ht="15">
      <c r="A207" s="35">
        <v>630</v>
      </c>
      <c r="B207" s="13" t="s">
        <v>213</v>
      </c>
      <c r="C207" s="15">
        <v>1635</v>
      </c>
      <c r="D207" s="15">
        <v>3400445.35</v>
      </c>
      <c r="E207" s="15">
        <v>918642.29463673208</v>
      </c>
      <c r="F207" s="240">
        <f>Yhteenveto[[#This Row],[Ikärakenne, laskennallinen kustannus]]+Yhteenveto[[#This Row],[Muut laskennalliset kustannukset ]]</f>
        <v>4319087.6446367325</v>
      </c>
      <c r="G207" s="335">
        <v>1395.32</v>
      </c>
      <c r="H207" s="17">
        <v>2281348.1999999997</v>
      </c>
      <c r="I207" s="352">
        <f>Yhteenveto[[#This Row],[Laskennalliset kustannukset yhteensä]]-Yhteenveto[[#This Row],[Omarahoitusosuus, €]]</f>
        <v>2037739.4446367328</v>
      </c>
      <c r="J207" s="36">
        <v>581731.16585193726</v>
      </c>
      <c r="K207" s="37">
        <v>-838361.52165526396</v>
      </c>
      <c r="L207" s="240">
        <f>Yhteenveto[[#This Row],[Valtionosuus omarahoitusosuuden jälkeen (välisumma)]]+Yhteenveto[[#This Row],[Lisäosat yhteensä]]+Yhteenveto[[#This Row],[Valtionosuuteen tehtävät vähennykset ja lisäykset, netto]]</f>
        <v>1781109.0888334061</v>
      </c>
      <c r="M207" s="37">
        <v>679337.02493782481</v>
      </c>
      <c r="N207" s="314">
        <f>SUM(Yhteenveto[[#This Row],[Valtionosuus ennen verotuloihin perustuvaa valtionosuuksien tasausta]]+Yhteenveto[[#This Row],[Verotuloihin perustuva valtionosuuksien tasaus]])</f>
        <v>2460446.1137712309</v>
      </c>
      <c r="O207" s="250">
        <v>299863.52892786334</v>
      </c>
      <c r="P207" s="387">
        <f>SUM(Yhteenveto[[#This Row],[Kunnan  peruspalvelujen valtionosuus ]:[Veroperustemuutoksista johtuvien veromenetysten korvaus]])</f>
        <v>2760309.6426990945</v>
      </c>
      <c r="Q207" s="37">
        <v>189040.1514</v>
      </c>
      <c r="R207" s="354">
        <f>+Yhteenveto[[#This Row],[Kunnan  peruspalvelujen valtionosuus ]]+Yhteenveto[[#This Row],[Veroperustemuutoksista johtuvien veromenetysten korvaus]]+Yhteenveto[[#This Row],[Kotikuntakorvaus, netto, vuoden 2023 tieto]]</f>
        <v>2949349.7940990943</v>
      </c>
      <c r="S207" s="11"/>
      <c r="T207"/>
    </row>
    <row r="208" spans="1:20" ht="15">
      <c r="A208" s="35">
        <v>631</v>
      </c>
      <c r="B208" s="13" t="s">
        <v>214</v>
      </c>
      <c r="C208" s="15">
        <v>1963</v>
      </c>
      <c r="D208" s="15">
        <v>2695071.63</v>
      </c>
      <c r="E208" s="15">
        <v>377110.44335085223</v>
      </c>
      <c r="F208" s="240">
        <f>Yhteenveto[[#This Row],[Ikärakenne, laskennallinen kustannus]]+Yhteenveto[[#This Row],[Muut laskennalliset kustannukset ]]</f>
        <v>3072182.0733508524</v>
      </c>
      <c r="G208" s="335">
        <v>1395.32</v>
      </c>
      <c r="H208" s="17">
        <v>2739013.1599999997</v>
      </c>
      <c r="I208" s="352">
        <f>Yhteenveto[[#This Row],[Laskennalliset kustannukset yhteensä]]-Yhteenveto[[#This Row],[Omarahoitusosuus, €]]</f>
        <v>333168.91335085267</v>
      </c>
      <c r="J208" s="36">
        <v>40389.238799531988</v>
      </c>
      <c r="K208" s="37">
        <v>940875.92070689588</v>
      </c>
      <c r="L208" s="240">
        <f>Yhteenveto[[#This Row],[Valtionosuus omarahoitusosuuden jälkeen (välisumma)]]+Yhteenveto[[#This Row],[Lisäosat yhteensä]]+Yhteenveto[[#This Row],[Valtionosuuteen tehtävät vähennykset ja lisäykset, netto]]</f>
        <v>1314434.0728572805</v>
      </c>
      <c r="M208" s="37">
        <v>587044.8437810617</v>
      </c>
      <c r="N208" s="314">
        <f>SUM(Yhteenveto[[#This Row],[Valtionosuus ennen verotuloihin perustuvaa valtionosuuksien tasausta]]+Yhteenveto[[#This Row],[Verotuloihin perustuva valtionosuuksien tasaus]])</f>
        <v>1901478.9166383422</v>
      </c>
      <c r="O208" s="250">
        <v>342869.66826278123</v>
      </c>
      <c r="P208" s="387">
        <f>SUM(Yhteenveto[[#This Row],[Kunnan  peruspalvelujen valtionosuus ]:[Veroperustemuutoksista johtuvien veromenetysten korvaus]])</f>
        <v>2244348.5849011233</v>
      </c>
      <c r="Q208" s="37">
        <v>-790101.56748000009</v>
      </c>
      <c r="R208" s="354">
        <f>+Yhteenveto[[#This Row],[Kunnan  peruspalvelujen valtionosuus ]]+Yhteenveto[[#This Row],[Veroperustemuutoksista johtuvien veromenetysten korvaus]]+Yhteenveto[[#This Row],[Kotikuntakorvaus, netto, vuoden 2023 tieto]]</f>
        <v>1454247.0174211231</v>
      </c>
      <c r="S208" s="11"/>
      <c r="T208"/>
    </row>
    <row r="209" spans="1:20" ht="15">
      <c r="A209" s="35">
        <v>635</v>
      </c>
      <c r="B209" s="13" t="s">
        <v>215</v>
      </c>
      <c r="C209" s="15">
        <v>6347</v>
      </c>
      <c r="D209" s="15">
        <v>8890639.4299999997</v>
      </c>
      <c r="E209" s="15">
        <v>1202131.2475686488</v>
      </c>
      <c r="F209" s="240">
        <f>Yhteenveto[[#This Row],[Ikärakenne, laskennallinen kustannus]]+Yhteenveto[[#This Row],[Muut laskennalliset kustannukset ]]</f>
        <v>10092770.677568648</v>
      </c>
      <c r="G209" s="335">
        <v>1395.32</v>
      </c>
      <c r="H209" s="17">
        <v>8856096.0399999991</v>
      </c>
      <c r="I209" s="352">
        <f>Yhteenveto[[#This Row],[Laskennalliset kustannukset yhteensä]]-Yhteenveto[[#This Row],[Omarahoitusosuus, €]]</f>
        <v>1236674.6375686489</v>
      </c>
      <c r="J209" s="36">
        <v>317440.39630767074</v>
      </c>
      <c r="K209" s="37">
        <v>-624246.27495257696</v>
      </c>
      <c r="L209" s="240">
        <f>Yhteenveto[[#This Row],[Valtionosuus omarahoitusosuuden jälkeen (välisumma)]]+Yhteenveto[[#This Row],[Lisäosat yhteensä]]+Yhteenveto[[#This Row],[Valtionosuuteen tehtävät vähennykset ja lisäykset, netto]]</f>
        <v>929868.75892374269</v>
      </c>
      <c r="M209" s="37">
        <v>2461440.02888411</v>
      </c>
      <c r="N209" s="314">
        <f>SUM(Yhteenveto[[#This Row],[Valtionosuus ennen verotuloihin perustuvaa valtionosuuksien tasausta]]+Yhteenveto[[#This Row],[Verotuloihin perustuva valtionosuuksien tasaus]])</f>
        <v>3391308.787807853</v>
      </c>
      <c r="O209" s="250">
        <v>1271810.84581869</v>
      </c>
      <c r="P209" s="387">
        <f>SUM(Yhteenveto[[#This Row],[Kunnan  peruspalvelujen valtionosuus ]:[Veroperustemuutoksista johtuvien veromenetysten korvaus]])</f>
        <v>4663119.633626543</v>
      </c>
      <c r="Q209" s="37">
        <v>-451941.30924000009</v>
      </c>
      <c r="R209" s="354">
        <f>+Yhteenveto[[#This Row],[Kunnan  peruspalvelujen valtionosuus ]]+Yhteenveto[[#This Row],[Veroperustemuutoksista johtuvien veromenetysten korvaus]]+Yhteenveto[[#This Row],[Kotikuntakorvaus, netto, vuoden 2023 tieto]]</f>
        <v>4211178.3243865427</v>
      </c>
      <c r="S209" s="11"/>
      <c r="T209"/>
    </row>
    <row r="210" spans="1:20" ht="15">
      <c r="A210" s="35">
        <v>636</v>
      </c>
      <c r="B210" s="13" t="s">
        <v>216</v>
      </c>
      <c r="C210" s="15">
        <v>8154</v>
      </c>
      <c r="D210" s="15">
        <v>13764099.039999999</v>
      </c>
      <c r="E210" s="15">
        <v>2008171.2748643518</v>
      </c>
      <c r="F210" s="240">
        <f>Yhteenveto[[#This Row],[Ikärakenne, laskennallinen kustannus]]+Yhteenveto[[#This Row],[Muut laskennalliset kustannukset ]]</f>
        <v>15772270.31486435</v>
      </c>
      <c r="G210" s="335">
        <v>1395.32</v>
      </c>
      <c r="H210" s="17">
        <v>11377439.279999999</v>
      </c>
      <c r="I210" s="352">
        <f>Yhteenveto[[#This Row],[Laskennalliset kustannukset yhteensä]]-Yhteenveto[[#This Row],[Omarahoitusosuus, €]]</f>
        <v>4394831.0348643512</v>
      </c>
      <c r="J210" s="36">
        <v>218534.56380643017</v>
      </c>
      <c r="K210" s="37">
        <v>430992.9520025003</v>
      </c>
      <c r="L210" s="240">
        <f>Yhteenveto[[#This Row],[Valtionosuus omarahoitusosuuden jälkeen (välisumma)]]+Yhteenveto[[#This Row],[Lisäosat yhteensä]]+Yhteenveto[[#This Row],[Valtionosuuteen tehtävät vähennykset ja lisäykset, netto]]</f>
        <v>5044358.5506732818</v>
      </c>
      <c r="M210" s="37">
        <v>3742396.9041805617</v>
      </c>
      <c r="N210" s="314">
        <f>SUM(Yhteenveto[[#This Row],[Valtionosuus ennen verotuloihin perustuvaa valtionosuuksien tasausta]]+Yhteenveto[[#This Row],[Verotuloihin perustuva valtionosuuksien tasaus]])</f>
        <v>8786755.4548538439</v>
      </c>
      <c r="O210" s="250">
        <v>1773196.8146497186</v>
      </c>
      <c r="P210" s="387">
        <f>SUM(Yhteenveto[[#This Row],[Kunnan  peruspalvelujen valtionosuus ]:[Veroperustemuutoksista johtuvien veromenetysten korvaus]])</f>
        <v>10559952.269503562</v>
      </c>
      <c r="Q210" s="37">
        <v>654873.16020000004</v>
      </c>
      <c r="R210" s="354">
        <f>+Yhteenveto[[#This Row],[Kunnan  peruspalvelujen valtionosuus ]]+Yhteenveto[[#This Row],[Veroperustemuutoksista johtuvien veromenetysten korvaus]]+Yhteenveto[[#This Row],[Kotikuntakorvaus, netto, vuoden 2023 tieto]]</f>
        <v>11214825.429703562</v>
      </c>
      <c r="S210" s="11"/>
      <c r="T210"/>
    </row>
    <row r="211" spans="1:20" ht="15">
      <c r="A211" s="35">
        <v>638</v>
      </c>
      <c r="B211" s="13" t="s">
        <v>217</v>
      </c>
      <c r="C211" s="15">
        <v>51232</v>
      </c>
      <c r="D211" s="15">
        <v>82486767.260000005</v>
      </c>
      <c r="E211" s="15">
        <v>18085779.435550787</v>
      </c>
      <c r="F211" s="240">
        <f>Yhteenveto[[#This Row],[Ikärakenne, laskennallinen kustannus]]+Yhteenveto[[#This Row],[Muut laskennalliset kustannukset ]]</f>
        <v>100572546.6955508</v>
      </c>
      <c r="G211" s="335">
        <v>1395.32</v>
      </c>
      <c r="H211" s="17">
        <v>71485034.239999995</v>
      </c>
      <c r="I211" s="352">
        <f>Yhteenveto[[#This Row],[Laskennalliset kustannukset yhteensä]]-Yhteenveto[[#This Row],[Omarahoitusosuus, €]]</f>
        <v>29087512.455550805</v>
      </c>
      <c r="J211" s="36">
        <v>1955319.8446788066</v>
      </c>
      <c r="K211" s="37">
        <v>16503991.257277891</v>
      </c>
      <c r="L211" s="240">
        <f>Yhteenveto[[#This Row],[Valtionosuus omarahoitusosuuden jälkeen (välisumma)]]+Yhteenveto[[#This Row],[Lisäosat yhteensä]]+Yhteenveto[[#This Row],[Valtionosuuteen tehtävät vähennykset ja lisäykset, netto]]</f>
        <v>47546823.5575075</v>
      </c>
      <c r="M211" s="37">
        <v>-3492523.8726617517</v>
      </c>
      <c r="N211" s="314">
        <f>SUM(Yhteenveto[[#This Row],[Valtionosuus ennen verotuloihin perustuvaa valtionosuuksien tasausta]]+Yhteenveto[[#This Row],[Verotuloihin perustuva valtionosuuksien tasaus]])</f>
        <v>44054299.684845746</v>
      </c>
      <c r="O211" s="250">
        <v>7490133.0251051327</v>
      </c>
      <c r="P211" s="387">
        <f>SUM(Yhteenveto[[#This Row],[Kunnan  peruspalvelujen valtionosuus ]:[Veroperustemuutoksista johtuvien veromenetysten korvaus]])</f>
        <v>51544432.709950879</v>
      </c>
      <c r="Q211" s="37">
        <v>-542326.59642000007</v>
      </c>
      <c r="R211" s="354">
        <f>+Yhteenveto[[#This Row],[Kunnan  peruspalvelujen valtionosuus ]]+Yhteenveto[[#This Row],[Veroperustemuutoksista johtuvien veromenetysten korvaus]]+Yhteenveto[[#This Row],[Kotikuntakorvaus, netto, vuoden 2023 tieto]]</f>
        <v>51002106.113530882</v>
      </c>
      <c r="S211" s="11"/>
      <c r="T211"/>
    </row>
    <row r="212" spans="1:20" ht="15">
      <c r="A212" s="35">
        <v>678</v>
      </c>
      <c r="B212" s="13" t="s">
        <v>218</v>
      </c>
      <c r="C212" s="15">
        <v>24073</v>
      </c>
      <c r="D212" s="15">
        <v>40730661.960000001</v>
      </c>
      <c r="E212" s="15">
        <v>4700610.7501246892</v>
      </c>
      <c r="F212" s="240">
        <f>Yhteenveto[[#This Row],[Ikärakenne, laskennallinen kustannus]]+Yhteenveto[[#This Row],[Muut laskennalliset kustannukset ]]</f>
        <v>45431272.710124686</v>
      </c>
      <c r="G212" s="335">
        <v>1395.32</v>
      </c>
      <c r="H212" s="17">
        <v>33589538.359999999</v>
      </c>
      <c r="I212" s="352">
        <f>Yhteenveto[[#This Row],[Laskennalliset kustannukset yhteensä]]-Yhteenveto[[#This Row],[Omarahoitusosuus, €]]</f>
        <v>11841734.350124687</v>
      </c>
      <c r="J212" s="36">
        <v>1350139.2144762634</v>
      </c>
      <c r="K212" s="37">
        <v>-2172595.0681887567</v>
      </c>
      <c r="L212" s="240">
        <f>Yhteenveto[[#This Row],[Valtionosuus omarahoitusosuuden jälkeen (välisumma)]]+Yhteenveto[[#This Row],[Lisäosat yhteensä]]+Yhteenveto[[#This Row],[Valtionosuuteen tehtävät vähennykset ja lisäykset, netto]]</f>
        <v>11019278.496412193</v>
      </c>
      <c r="M212" s="37">
        <v>8559945.5091219116</v>
      </c>
      <c r="N212" s="314">
        <f>SUM(Yhteenveto[[#This Row],[Valtionosuus ennen verotuloihin perustuvaa valtionosuuksien tasausta]]+Yhteenveto[[#This Row],[Verotuloihin perustuva valtionosuuksien tasaus]])</f>
        <v>19579224.005534105</v>
      </c>
      <c r="O212" s="250">
        <v>3531976.8857573937</v>
      </c>
      <c r="P212" s="387">
        <f>SUM(Yhteenveto[[#This Row],[Kunnan  peruspalvelujen valtionosuus ]:[Veroperustemuutoksista johtuvien veromenetysten korvaus]])</f>
        <v>23111200.891291499</v>
      </c>
      <c r="Q212" s="37">
        <v>-107058.30132000003</v>
      </c>
      <c r="R212" s="354">
        <f>+Yhteenveto[[#This Row],[Kunnan  peruspalvelujen valtionosuus ]]+Yhteenveto[[#This Row],[Veroperustemuutoksista johtuvien veromenetysten korvaus]]+Yhteenveto[[#This Row],[Kotikuntakorvaus, netto, vuoden 2023 tieto]]</f>
        <v>23004142.589971498</v>
      </c>
      <c r="S212" s="11"/>
      <c r="T212"/>
    </row>
    <row r="213" spans="1:20" ht="15">
      <c r="A213" s="35">
        <v>680</v>
      </c>
      <c r="B213" s="13" t="s">
        <v>219</v>
      </c>
      <c r="C213" s="15">
        <v>24942</v>
      </c>
      <c r="D213" s="15">
        <v>37502338.859999999</v>
      </c>
      <c r="E213" s="15">
        <v>6647442.8407600122</v>
      </c>
      <c r="F213" s="240">
        <f>Yhteenveto[[#This Row],[Ikärakenne, laskennallinen kustannus]]+Yhteenveto[[#This Row],[Muut laskennalliset kustannukset ]]</f>
        <v>44149781.700760014</v>
      </c>
      <c r="G213" s="335">
        <v>1395.32</v>
      </c>
      <c r="H213" s="17">
        <v>34802071.439999998</v>
      </c>
      <c r="I213" s="352">
        <f>Yhteenveto[[#This Row],[Laskennalliset kustannukset yhteensä]]-Yhteenveto[[#This Row],[Omarahoitusosuus, €]]</f>
        <v>9347710.2607600167</v>
      </c>
      <c r="J213" s="36">
        <v>1091955.7829197599</v>
      </c>
      <c r="K213" s="37">
        <v>-1015248.4169790531</v>
      </c>
      <c r="L213" s="240">
        <f>Yhteenveto[[#This Row],[Valtionosuus omarahoitusosuuden jälkeen (välisumma)]]+Yhteenveto[[#This Row],[Lisäosat yhteensä]]+Yhteenveto[[#This Row],[Valtionosuuteen tehtävät vähennykset ja lisäykset, netto]]</f>
        <v>9424417.6267007254</v>
      </c>
      <c r="M213" s="37">
        <v>2130979.2521831193</v>
      </c>
      <c r="N213" s="314">
        <f>SUM(Yhteenveto[[#This Row],[Valtionosuus ennen verotuloihin perustuvaa valtionosuuksien tasausta]]+Yhteenveto[[#This Row],[Verotuloihin perustuva valtionosuuksien tasaus]])</f>
        <v>11555396.878883844</v>
      </c>
      <c r="O213" s="250">
        <v>3492640.2483509937</v>
      </c>
      <c r="P213" s="387">
        <f>SUM(Yhteenveto[[#This Row],[Kunnan  peruspalvelujen valtionosuus ]:[Veroperustemuutoksista johtuvien veromenetysten korvaus]])</f>
        <v>15048037.127234839</v>
      </c>
      <c r="Q213" s="37">
        <v>-850467.99253799987</v>
      </c>
      <c r="R213" s="354">
        <f>+Yhteenveto[[#This Row],[Kunnan  peruspalvelujen valtionosuus ]]+Yhteenveto[[#This Row],[Veroperustemuutoksista johtuvien veromenetysten korvaus]]+Yhteenveto[[#This Row],[Kotikuntakorvaus, netto, vuoden 2023 tieto]]</f>
        <v>14197569.134696839</v>
      </c>
      <c r="S213" s="11"/>
      <c r="T213"/>
    </row>
    <row r="214" spans="1:20" ht="15">
      <c r="A214" s="35">
        <v>681</v>
      </c>
      <c r="B214" s="13" t="s">
        <v>220</v>
      </c>
      <c r="C214" s="15">
        <v>3308</v>
      </c>
      <c r="D214" s="15">
        <v>3717437.59</v>
      </c>
      <c r="E214" s="15">
        <v>988836.83199907898</v>
      </c>
      <c r="F214" s="240">
        <f>Yhteenveto[[#This Row],[Ikärakenne, laskennallinen kustannus]]+Yhteenveto[[#This Row],[Muut laskennalliset kustannukset ]]</f>
        <v>4706274.4219990792</v>
      </c>
      <c r="G214" s="335">
        <v>1395.32</v>
      </c>
      <c r="H214" s="17">
        <v>4615718.5599999996</v>
      </c>
      <c r="I214" s="352">
        <f>Yhteenveto[[#This Row],[Laskennalliset kustannukset yhteensä]]-Yhteenveto[[#This Row],[Omarahoitusosuus, €]]</f>
        <v>90555.861999079585</v>
      </c>
      <c r="J214" s="36">
        <v>286616.35335753777</v>
      </c>
      <c r="K214" s="37">
        <v>187030.2713153119</v>
      </c>
      <c r="L214" s="240">
        <f>Yhteenveto[[#This Row],[Valtionosuus omarahoitusosuuden jälkeen (välisumma)]]+Yhteenveto[[#This Row],[Lisäosat yhteensä]]+Yhteenveto[[#This Row],[Valtionosuuteen tehtävät vähennykset ja lisäykset, netto]]</f>
        <v>564202.48667192925</v>
      </c>
      <c r="M214" s="37">
        <v>1288256.7387558373</v>
      </c>
      <c r="N214" s="314">
        <f>SUM(Yhteenveto[[#This Row],[Valtionosuus ennen verotuloihin perustuvaa valtionosuuksien tasausta]]+Yhteenveto[[#This Row],[Verotuloihin perustuva valtionosuuksien tasaus]])</f>
        <v>1852459.2254277666</v>
      </c>
      <c r="O214" s="250">
        <v>809788.35198914539</v>
      </c>
      <c r="P214" s="387">
        <f>SUM(Yhteenveto[[#This Row],[Kunnan  peruspalvelujen valtionosuus ]:[Veroperustemuutoksista johtuvien veromenetysten korvaus]])</f>
        <v>2662247.5774169117</v>
      </c>
      <c r="Q214" s="37">
        <v>-43207.052700000007</v>
      </c>
      <c r="R214" s="354">
        <f>+Yhteenveto[[#This Row],[Kunnan  peruspalvelujen valtionosuus ]]+Yhteenveto[[#This Row],[Veroperustemuutoksista johtuvien veromenetysten korvaus]]+Yhteenveto[[#This Row],[Kotikuntakorvaus, netto, vuoden 2023 tieto]]</f>
        <v>2619040.5247169118</v>
      </c>
      <c r="S214" s="11"/>
      <c r="T214"/>
    </row>
    <row r="215" spans="1:20" ht="15">
      <c r="A215" s="35">
        <v>683</v>
      </c>
      <c r="B215" s="13" t="s">
        <v>221</v>
      </c>
      <c r="C215" s="15">
        <v>3618</v>
      </c>
      <c r="D215" s="15">
        <v>6068669.9400000013</v>
      </c>
      <c r="E215" s="15">
        <v>3149432.8169488679</v>
      </c>
      <c r="F215" s="240">
        <f>Yhteenveto[[#This Row],[Ikärakenne, laskennallinen kustannus]]+Yhteenveto[[#This Row],[Muut laskennalliset kustannukset ]]</f>
        <v>9218102.7569488697</v>
      </c>
      <c r="G215" s="335">
        <v>1395.32</v>
      </c>
      <c r="H215" s="17">
        <v>5048267.76</v>
      </c>
      <c r="I215" s="352">
        <f>Yhteenveto[[#This Row],[Laskennalliset kustannukset yhteensä]]-Yhteenveto[[#This Row],[Omarahoitusosuus, €]]</f>
        <v>4169834.9969488699</v>
      </c>
      <c r="J215" s="36">
        <v>1315684.7770868598</v>
      </c>
      <c r="K215" s="37">
        <v>-317744.24868648924</v>
      </c>
      <c r="L215" s="240">
        <f>Yhteenveto[[#This Row],[Valtionosuus omarahoitusosuuden jälkeen (välisumma)]]+Yhteenveto[[#This Row],[Lisäosat yhteensä]]+Yhteenveto[[#This Row],[Valtionosuuteen tehtävät vähennykset ja lisäykset, netto]]</f>
        <v>5167775.5253492398</v>
      </c>
      <c r="M215" s="37">
        <v>2564840.0994757046</v>
      </c>
      <c r="N215" s="314">
        <f>SUM(Yhteenveto[[#This Row],[Valtionosuus ennen verotuloihin perustuvaa valtionosuuksien tasausta]]+Yhteenveto[[#This Row],[Verotuloihin perustuva valtionosuuksien tasaus]])</f>
        <v>7732615.6248249449</v>
      </c>
      <c r="O215" s="250">
        <v>766681.50863672548</v>
      </c>
      <c r="P215" s="387">
        <f>SUM(Yhteenveto[[#This Row],[Kunnan  peruspalvelujen valtionosuus ]:[Veroperustemuutoksista johtuvien veromenetysten korvaus]])</f>
        <v>8499297.133461671</v>
      </c>
      <c r="Q215" s="37">
        <v>101138.712</v>
      </c>
      <c r="R215" s="354">
        <f>+Yhteenveto[[#This Row],[Kunnan  peruspalvelujen valtionosuus ]]+Yhteenveto[[#This Row],[Veroperustemuutoksista johtuvien veromenetysten korvaus]]+Yhteenveto[[#This Row],[Kotikuntakorvaus, netto, vuoden 2023 tieto]]</f>
        <v>8600435.8454616703</v>
      </c>
      <c r="S215" s="11"/>
      <c r="T215"/>
    </row>
    <row r="216" spans="1:20" ht="15">
      <c r="A216" s="35">
        <v>684</v>
      </c>
      <c r="B216" s="13" t="s">
        <v>222</v>
      </c>
      <c r="C216" s="15">
        <v>38667</v>
      </c>
      <c r="D216" s="15">
        <v>52667830.810000002</v>
      </c>
      <c r="E216" s="15">
        <v>9361767.8754220195</v>
      </c>
      <c r="F216" s="240">
        <f>Yhteenveto[[#This Row],[Ikärakenne, laskennallinen kustannus]]+Yhteenveto[[#This Row],[Muut laskennalliset kustannukset ]]</f>
        <v>62029598.685422018</v>
      </c>
      <c r="G216" s="335">
        <v>1395.32</v>
      </c>
      <c r="H216" s="17">
        <v>53952838.439999998</v>
      </c>
      <c r="I216" s="352">
        <f>Yhteenveto[[#This Row],[Laskennalliset kustannukset yhteensä]]-Yhteenveto[[#This Row],[Omarahoitusosuus, €]]</f>
        <v>8076760.2454220206</v>
      </c>
      <c r="J216" s="36">
        <v>1296853.2071400147</v>
      </c>
      <c r="K216" s="37">
        <v>91948.699071502313</v>
      </c>
      <c r="L216" s="240">
        <f>Yhteenveto[[#This Row],[Valtionosuus omarahoitusosuuden jälkeen (välisumma)]]+Yhteenveto[[#This Row],[Lisäosat yhteensä]]+Yhteenveto[[#This Row],[Valtionosuuteen tehtävät vähennykset ja lisäykset, netto]]</f>
        <v>9465562.1516335383</v>
      </c>
      <c r="M216" s="37">
        <v>-158057.47190534373</v>
      </c>
      <c r="N216" s="314">
        <f>SUM(Yhteenveto[[#This Row],[Valtionosuus ennen verotuloihin perustuvaa valtionosuuksien tasausta]]+Yhteenveto[[#This Row],[Verotuloihin perustuva valtionosuuksien tasaus]])</f>
        <v>9307504.6797281951</v>
      </c>
      <c r="O216" s="250">
        <v>7129889.8069299944</v>
      </c>
      <c r="P216" s="387">
        <f>SUM(Yhteenveto[[#This Row],[Kunnan  peruspalvelujen valtionosuus ]:[Veroperustemuutoksista johtuvien veromenetysten korvaus]])</f>
        <v>16437394.486658189</v>
      </c>
      <c r="Q216" s="37">
        <v>-3109206.2843039995</v>
      </c>
      <c r="R216" s="354">
        <f>+Yhteenveto[[#This Row],[Kunnan  peruspalvelujen valtionosuus ]]+Yhteenveto[[#This Row],[Veroperustemuutoksista johtuvien veromenetysten korvaus]]+Yhteenveto[[#This Row],[Kotikuntakorvaus, netto, vuoden 2023 tieto]]</f>
        <v>13328188.202354189</v>
      </c>
      <c r="S216" s="11"/>
      <c r="T216"/>
    </row>
    <row r="217" spans="1:20" ht="15">
      <c r="A217" s="35">
        <v>686</v>
      </c>
      <c r="B217" s="13" t="s">
        <v>223</v>
      </c>
      <c r="C217" s="15">
        <v>2964</v>
      </c>
      <c r="D217" s="15">
        <v>3412580.49</v>
      </c>
      <c r="E217" s="15">
        <v>810871.33246090612</v>
      </c>
      <c r="F217" s="240">
        <f>Yhteenveto[[#This Row],[Ikärakenne, laskennallinen kustannus]]+Yhteenveto[[#This Row],[Muut laskennalliset kustannukset ]]</f>
        <v>4223451.8224609066</v>
      </c>
      <c r="G217" s="335">
        <v>1395.32</v>
      </c>
      <c r="H217" s="17">
        <v>4135728.48</v>
      </c>
      <c r="I217" s="352">
        <f>Yhteenveto[[#This Row],[Laskennalliset kustannukset yhteensä]]-Yhteenveto[[#This Row],[Omarahoitusosuus, €]]</f>
        <v>87723.342460906599</v>
      </c>
      <c r="J217" s="36">
        <v>422141.30099609256</v>
      </c>
      <c r="K217" s="37">
        <v>-1366003.5474158511</v>
      </c>
      <c r="L217" s="240">
        <f>Yhteenveto[[#This Row],[Valtionosuus omarahoitusosuuden jälkeen (välisumma)]]+Yhteenveto[[#This Row],[Lisäosat yhteensä]]+Yhteenveto[[#This Row],[Valtionosuuteen tehtävät vähennykset ja lisäykset, netto]]</f>
        <v>-856138.90395885194</v>
      </c>
      <c r="M217" s="37">
        <v>1512549.4110880708</v>
      </c>
      <c r="N217" s="314">
        <f>SUM(Yhteenveto[[#This Row],[Valtionosuus ennen verotuloihin perustuvaa valtionosuuksien tasausta]]+Yhteenveto[[#This Row],[Verotuloihin perustuva valtionosuuksien tasaus]])</f>
        <v>656410.50712921889</v>
      </c>
      <c r="O217" s="250">
        <v>679752.3682532612</v>
      </c>
      <c r="P217" s="387">
        <f>SUM(Yhteenveto[[#This Row],[Kunnan  peruspalvelujen valtionosuus ]:[Veroperustemuutoksista johtuvien veromenetysten korvaus]])</f>
        <v>1336162.8753824802</v>
      </c>
      <c r="Q217" s="37">
        <v>-55284.204780000015</v>
      </c>
      <c r="R217" s="354">
        <f>+Yhteenveto[[#This Row],[Kunnan  peruspalvelujen valtionosuus ]]+Yhteenveto[[#This Row],[Veroperustemuutoksista johtuvien veromenetysten korvaus]]+Yhteenveto[[#This Row],[Kotikuntakorvaus, netto, vuoden 2023 tieto]]</f>
        <v>1280878.6706024802</v>
      </c>
      <c r="S217" s="11"/>
      <c r="T217"/>
    </row>
    <row r="218" spans="1:20" ht="15">
      <c r="A218" s="35">
        <v>687</v>
      </c>
      <c r="B218" s="13" t="s">
        <v>224</v>
      </c>
      <c r="C218" s="15">
        <v>1477</v>
      </c>
      <c r="D218" s="15">
        <v>1504750.42</v>
      </c>
      <c r="E218" s="15">
        <v>1074939.5858721463</v>
      </c>
      <c r="F218" s="240">
        <f>Yhteenveto[[#This Row],[Ikärakenne, laskennallinen kustannus]]+Yhteenveto[[#This Row],[Muut laskennalliset kustannukset ]]</f>
        <v>2579690.0058721462</v>
      </c>
      <c r="G218" s="335">
        <v>1395.32</v>
      </c>
      <c r="H218" s="17">
        <v>2060887.64</v>
      </c>
      <c r="I218" s="352">
        <f>Yhteenveto[[#This Row],[Laskennalliset kustannukset yhteensä]]-Yhteenveto[[#This Row],[Omarahoitusosuus, €]]</f>
        <v>518802.36587214633</v>
      </c>
      <c r="J218" s="36">
        <v>531235.9345297633</v>
      </c>
      <c r="K218" s="37">
        <v>-309105.31372977875</v>
      </c>
      <c r="L218" s="240">
        <f>Yhteenveto[[#This Row],[Valtionosuus omarahoitusosuuden jälkeen (välisumma)]]+Yhteenveto[[#This Row],[Lisäosat yhteensä]]+Yhteenveto[[#This Row],[Valtionosuuteen tehtävät vähennykset ja lisäykset, netto]]</f>
        <v>740932.986672131</v>
      </c>
      <c r="M218" s="37">
        <v>203262.47169710553</v>
      </c>
      <c r="N218" s="314">
        <f>SUM(Yhteenveto[[#This Row],[Valtionosuus ennen verotuloihin perustuvaa valtionosuuksien tasausta]]+Yhteenveto[[#This Row],[Verotuloihin perustuva valtionosuuksien tasaus]])</f>
        <v>944195.45836923656</v>
      </c>
      <c r="O218" s="250">
        <v>383021.52386344498</v>
      </c>
      <c r="P218" s="387">
        <f>SUM(Yhteenveto[[#This Row],[Kunnan  peruspalvelujen valtionosuus ]:[Veroperustemuutoksista johtuvien veromenetysten korvaus]])</f>
        <v>1327216.9822326815</v>
      </c>
      <c r="Q218" s="37">
        <v>190304.38530000002</v>
      </c>
      <c r="R218" s="354">
        <f>+Yhteenveto[[#This Row],[Kunnan  peruspalvelujen valtionosuus ]]+Yhteenveto[[#This Row],[Veroperustemuutoksista johtuvien veromenetysten korvaus]]+Yhteenveto[[#This Row],[Kotikuntakorvaus, netto, vuoden 2023 tieto]]</f>
        <v>1517521.3675326814</v>
      </c>
      <c r="S218" s="11"/>
      <c r="T218"/>
    </row>
    <row r="219" spans="1:20" ht="15">
      <c r="A219" s="35">
        <v>689</v>
      </c>
      <c r="B219" s="13" t="s">
        <v>225</v>
      </c>
      <c r="C219" s="15">
        <v>3093</v>
      </c>
      <c r="D219" s="15">
        <v>2834729.8</v>
      </c>
      <c r="E219" s="15">
        <v>849871.44430331246</v>
      </c>
      <c r="F219" s="240">
        <f>Yhteenveto[[#This Row],[Ikärakenne, laskennallinen kustannus]]+Yhteenveto[[#This Row],[Muut laskennalliset kustannukset ]]</f>
        <v>3684601.2443033122</v>
      </c>
      <c r="G219" s="335">
        <v>1395.32</v>
      </c>
      <c r="H219" s="17">
        <v>4315724.76</v>
      </c>
      <c r="I219" s="352">
        <f>Yhteenveto[[#This Row],[Laskennalliset kustannukset yhteensä]]-Yhteenveto[[#This Row],[Omarahoitusosuus, €]]</f>
        <v>-631123.51569668762</v>
      </c>
      <c r="J219" s="36">
        <v>403373.95844625507</v>
      </c>
      <c r="K219" s="37">
        <v>1590572.9602606508</v>
      </c>
      <c r="L219" s="240">
        <f>Yhteenveto[[#This Row],[Valtionosuus omarahoitusosuuden jälkeen (välisumma)]]+Yhteenveto[[#This Row],[Lisäosat yhteensä]]+Yhteenveto[[#This Row],[Valtionosuuteen tehtävät vähennykset ja lisäykset, netto]]</f>
        <v>1362823.4030102184</v>
      </c>
      <c r="M219" s="37">
        <v>-8329.6699324396304</v>
      </c>
      <c r="N219" s="314">
        <f>SUM(Yhteenveto[[#This Row],[Valtionosuus ennen verotuloihin perustuvaa valtionosuuksien tasausta]]+Yhteenveto[[#This Row],[Verotuloihin perustuva valtionosuuksien tasaus]])</f>
        <v>1354493.7330777787</v>
      </c>
      <c r="O219" s="250">
        <v>597696.51973647857</v>
      </c>
      <c r="P219" s="387">
        <f>SUM(Yhteenveto[[#This Row],[Kunnan  peruspalvelujen valtionosuus ]:[Veroperustemuutoksista johtuvien veromenetysten korvaus]])</f>
        <v>1952190.2528142573</v>
      </c>
      <c r="Q219" s="37">
        <v>17595.161220000009</v>
      </c>
      <c r="R219" s="354">
        <f>+Yhteenveto[[#This Row],[Kunnan  peruspalvelujen valtionosuus ]]+Yhteenveto[[#This Row],[Veroperustemuutoksista johtuvien veromenetysten korvaus]]+Yhteenveto[[#This Row],[Kotikuntakorvaus, netto, vuoden 2023 tieto]]</f>
        <v>1969785.4140342572</v>
      </c>
      <c r="S219" s="11"/>
      <c r="T219"/>
    </row>
    <row r="220" spans="1:20" ht="15">
      <c r="A220" s="35">
        <v>691</v>
      </c>
      <c r="B220" s="13" t="s">
        <v>226</v>
      </c>
      <c r="C220" s="15">
        <v>2636</v>
      </c>
      <c r="D220" s="15">
        <v>4764406.53</v>
      </c>
      <c r="E220" s="15">
        <v>584829.65765390615</v>
      </c>
      <c r="F220" s="240">
        <f>Yhteenveto[[#This Row],[Ikärakenne, laskennallinen kustannus]]+Yhteenveto[[#This Row],[Muut laskennalliset kustannukset ]]</f>
        <v>5349236.1876539066</v>
      </c>
      <c r="G220" s="335">
        <v>1395.32</v>
      </c>
      <c r="H220" s="17">
        <v>3678063.52</v>
      </c>
      <c r="I220" s="352">
        <f>Yhteenveto[[#This Row],[Laskennalliset kustannukset yhteensä]]-Yhteenveto[[#This Row],[Omarahoitusosuus, €]]</f>
        <v>1671172.6676539066</v>
      </c>
      <c r="J220" s="36">
        <v>382246.85546175274</v>
      </c>
      <c r="K220" s="37">
        <v>461862.55097695597</v>
      </c>
      <c r="L220" s="240">
        <f>Yhteenveto[[#This Row],[Valtionosuus omarahoitusosuuden jälkeen (välisumma)]]+Yhteenveto[[#This Row],[Lisäosat yhteensä]]+Yhteenveto[[#This Row],[Valtionosuuteen tehtävät vähennykset ja lisäykset, netto]]</f>
        <v>2515282.0740926154</v>
      </c>
      <c r="M220" s="37">
        <v>1816042.029425214</v>
      </c>
      <c r="N220" s="314">
        <f>SUM(Yhteenveto[[#This Row],[Valtionosuus ennen verotuloihin perustuvaa valtionosuuksien tasausta]]+Yhteenveto[[#This Row],[Verotuloihin perustuva valtionosuuksien tasaus]])</f>
        <v>4331324.1035178294</v>
      </c>
      <c r="O220" s="250">
        <v>646484.05439691455</v>
      </c>
      <c r="P220" s="387">
        <f>SUM(Yhteenveto[[#This Row],[Kunnan  peruspalvelujen valtionosuus ]:[Veroperustemuutoksista johtuvien veromenetysten korvaus]])</f>
        <v>4977808.1579147438</v>
      </c>
      <c r="Q220" s="37">
        <v>-107088.04800000001</v>
      </c>
      <c r="R220" s="354">
        <f>+Yhteenveto[[#This Row],[Kunnan  peruspalvelujen valtionosuus ]]+Yhteenveto[[#This Row],[Veroperustemuutoksista johtuvien veromenetysten korvaus]]+Yhteenveto[[#This Row],[Kotikuntakorvaus, netto, vuoden 2023 tieto]]</f>
        <v>4870720.1099147433</v>
      </c>
      <c r="S220" s="11"/>
      <c r="T220"/>
    </row>
    <row r="221" spans="1:20" ht="15">
      <c r="A221" s="35">
        <v>694</v>
      </c>
      <c r="B221" s="13" t="s">
        <v>227</v>
      </c>
      <c r="C221" s="15">
        <v>28349</v>
      </c>
      <c r="D221" s="15">
        <v>41802720.700000003</v>
      </c>
      <c r="E221" s="15">
        <v>5540405.6930060331</v>
      </c>
      <c r="F221" s="240">
        <f>Yhteenveto[[#This Row],[Ikärakenne, laskennallinen kustannus]]+Yhteenveto[[#This Row],[Muut laskennalliset kustannukset ]]</f>
        <v>47343126.393006034</v>
      </c>
      <c r="G221" s="335">
        <v>1395.32</v>
      </c>
      <c r="H221" s="17">
        <v>39555926.68</v>
      </c>
      <c r="I221" s="352">
        <f>Yhteenveto[[#This Row],[Laskennalliset kustannukset yhteensä]]-Yhteenveto[[#This Row],[Omarahoitusosuus, €]]</f>
        <v>7787199.7130060345</v>
      </c>
      <c r="J221" s="36">
        <v>902675.90693252394</v>
      </c>
      <c r="K221" s="37">
        <v>-4864906.1169716325</v>
      </c>
      <c r="L221" s="240">
        <f>Yhteenveto[[#This Row],[Valtionosuus omarahoitusosuuden jälkeen (välisumma)]]+Yhteenveto[[#This Row],[Lisäosat yhteensä]]+Yhteenveto[[#This Row],[Valtionosuuteen tehtävät vähennykset ja lisäykset, netto]]</f>
        <v>3824969.5029669255</v>
      </c>
      <c r="M221" s="37">
        <v>428481.65135048237</v>
      </c>
      <c r="N221" s="314">
        <f>SUM(Yhteenveto[[#This Row],[Valtionosuus ennen verotuloihin perustuvaa valtionosuuksien tasausta]]+Yhteenveto[[#This Row],[Verotuloihin perustuva valtionosuuksien tasaus]])</f>
        <v>4253451.1543174079</v>
      </c>
      <c r="O221" s="250">
        <v>4373943.4542880505</v>
      </c>
      <c r="P221" s="387">
        <f>SUM(Yhteenveto[[#This Row],[Kunnan  peruspalvelujen valtionosuus ]:[Veroperustemuutoksista johtuvien veromenetysten korvaus]])</f>
        <v>8627394.6086054593</v>
      </c>
      <c r="Q221" s="37">
        <v>416825.35350000008</v>
      </c>
      <c r="R221" s="354">
        <f>+Yhteenveto[[#This Row],[Kunnan  peruspalvelujen valtionosuus ]]+Yhteenveto[[#This Row],[Veroperustemuutoksista johtuvien veromenetysten korvaus]]+Yhteenveto[[#This Row],[Kotikuntakorvaus, netto, vuoden 2023 tieto]]</f>
        <v>9044219.9621054586</v>
      </c>
      <c r="S221" s="11"/>
      <c r="T221"/>
    </row>
    <row r="222" spans="1:20" ht="15">
      <c r="A222" s="35">
        <v>697</v>
      </c>
      <c r="B222" s="13" t="s">
        <v>228</v>
      </c>
      <c r="C222" s="15">
        <v>1174</v>
      </c>
      <c r="D222" s="15">
        <v>1234830.67</v>
      </c>
      <c r="E222" s="15">
        <v>782342.51530898374</v>
      </c>
      <c r="F222" s="240">
        <f>Yhteenveto[[#This Row],[Ikärakenne, laskennallinen kustannus]]+Yhteenveto[[#This Row],[Muut laskennalliset kustannukset ]]</f>
        <v>2017173.1853089835</v>
      </c>
      <c r="G222" s="335">
        <v>1395.32</v>
      </c>
      <c r="H222" s="17">
        <v>1638105.68</v>
      </c>
      <c r="I222" s="352">
        <f>Yhteenveto[[#This Row],[Laskennalliset kustannukset yhteensä]]-Yhteenveto[[#This Row],[Omarahoitusosuus, €]]</f>
        <v>379067.50530898361</v>
      </c>
      <c r="J222" s="36">
        <v>153747.90487237152</v>
      </c>
      <c r="K222" s="37">
        <v>-258818.300005458</v>
      </c>
      <c r="L222" s="240">
        <f>Yhteenveto[[#This Row],[Valtionosuus omarahoitusosuuden jälkeen (välisumma)]]+Yhteenveto[[#This Row],[Lisäosat yhteensä]]+Yhteenveto[[#This Row],[Valtionosuuteen tehtävät vähennykset ja lisäykset, netto]]</f>
        <v>273997.11017589719</v>
      </c>
      <c r="M222" s="37">
        <v>425886.21248709533</v>
      </c>
      <c r="N222" s="314">
        <f>SUM(Yhteenveto[[#This Row],[Valtionosuus ennen verotuloihin perustuvaa valtionosuuksien tasausta]]+Yhteenveto[[#This Row],[Verotuloihin perustuva valtionosuuksien tasaus]])</f>
        <v>699883.32266299252</v>
      </c>
      <c r="O222" s="250">
        <v>296331.97693967284</v>
      </c>
      <c r="P222" s="387">
        <f>SUM(Yhteenveto[[#This Row],[Kunnan  peruspalvelujen valtionosuus ]:[Veroperustemuutoksista johtuvien veromenetysten korvaus]])</f>
        <v>996215.29960266536</v>
      </c>
      <c r="Q222" s="37">
        <v>18561.928319999999</v>
      </c>
      <c r="R222" s="354">
        <f>+Yhteenveto[[#This Row],[Kunnan  peruspalvelujen valtionosuus ]]+Yhteenveto[[#This Row],[Veroperustemuutoksista johtuvien veromenetysten korvaus]]+Yhteenveto[[#This Row],[Kotikuntakorvaus, netto, vuoden 2023 tieto]]</f>
        <v>1014777.2279226653</v>
      </c>
      <c r="S222" s="11"/>
      <c r="T222"/>
    </row>
    <row r="223" spans="1:20" ht="15">
      <c r="A223" s="35">
        <v>698</v>
      </c>
      <c r="B223" s="13" t="s">
        <v>229</v>
      </c>
      <c r="C223" s="15">
        <v>64535</v>
      </c>
      <c r="D223" s="15">
        <v>99955768.74000001</v>
      </c>
      <c r="E223" s="15">
        <v>16080362.764896572</v>
      </c>
      <c r="F223" s="240">
        <f>Yhteenveto[[#This Row],[Ikärakenne, laskennallinen kustannus]]+Yhteenveto[[#This Row],[Muut laskennalliset kustannukset ]]</f>
        <v>116036131.50489658</v>
      </c>
      <c r="G223" s="335">
        <v>1395.32</v>
      </c>
      <c r="H223" s="17">
        <v>90046976.200000003</v>
      </c>
      <c r="I223" s="352">
        <f>Yhteenveto[[#This Row],[Laskennalliset kustannukset yhteensä]]-Yhteenveto[[#This Row],[Omarahoitusosuus, €]]</f>
        <v>25989155.304896578</v>
      </c>
      <c r="J223" s="36">
        <v>2653966.888165521</v>
      </c>
      <c r="K223" s="37">
        <v>-41680410.881995499</v>
      </c>
      <c r="L223" s="240">
        <f>Yhteenveto[[#This Row],[Valtionosuus omarahoitusosuuden jälkeen (välisumma)]]+Yhteenveto[[#This Row],[Lisäosat yhteensä]]+Yhteenveto[[#This Row],[Valtionosuuteen tehtävät vähennykset ja lisäykset, netto]]</f>
        <v>-13037288.688933399</v>
      </c>
      <c r="M223" s="37">
        <v>17529854.62944888</v>
      </c>
      <c r="N223" s="314">
        <f>SUM(Yhteenveto[[#This Row],[Valtionosuus ennen verotuloihin perustuvaa valtionosuuksien tasausta]]+Yhteenveto[[#This Row],[Verotuloihin perustuva valtionosuuksien tasaus]])</f>
        <v>4492565.9405154809</v>
      </c>
      <c r="O223" s="250">
        <v>9864650.4894684702</v>
      </c>
      <c r="P223" s="387">
        <f>SUM(Yhteenveto[[#This Row],[Kunnan  peruspalvelujen valtionosuus ]:[Veroperustemuutoksista johtuvien veromenetysten korvaus]])</f>
        <v>14357216.429983951</v>
      </c>
      <c r="Q223" s="37">
        <v>-5447386.0596780004</v>
      </c>
      <c r="R223" s="354">
        <f>+Yhteenveto[[#This Row],[Kunnan  peruspalvelujen valtionosuus ]]+Yhteenveto[[#This Row],[Veroperustemuutoksista johtuvien veromenetysten korvaus]]+Yhteenveto[[#This Row],[Kotikuntakorvaus, netto, vuoden 2023 tieto]]</f>
        <v>8909830.3703059517</v>
      </c>
      <c r="S223" s="11"/>
      <c r="T223"/>
    </row>
    <row r="224" spans="1:20" ht="15">
      <c r="A224" s="35">
        <v>700</v>
      </c>
      <c r="B224" s="13" t="s">
        <v>230</v>
      </c>
      <c r="C224" s="15">
        <v>4842</v>
      </c>
      <c r="D224" s="15">
        <v>5653473.4000000004</v>
      </c>
      <c r="E224" s="15">
        <v>1560936.2458206499</v>
      </c>
      <c r="F224" s="240">
        <f>Yhteenveto[[#This Row],[Ikärakenne, laskennallinen kustannus]]+Yhteenveto[[#This Row],[Muut laskennalliset kustannukset ]]</f>
        <v>7214409.6458206503</v>
      </c>
      <c r="G224" s="335">
        <v>1395.32</v>
      </c>
      <c r="H224" s="17">
        <v>6756139.4399999995</v>
      </c>
      <c r="I224" s="352">
        <f>Yhteenveto[[#This Row],[Laskennalliset kustannukset yhteensä]]-Yhteenveto[[#This Row],[Omarahoitusosuus, €]]</f>
        <v>458270.20582065079</v>
      </c>
      <c r="J224" s="36">
        <v>144852.1022068098</v>
      </c>
      <c r="K224" s="37">
        <v>29350.179899967799</v>
      </c>
      <c r="L224" s="240">
        <f>Yhteenveto[[#This Row],[Valtionosuus omarahoitusosuuden jälkeen (välisumma)]]+Yhteenveto[[#This Row],[Lisäosat yhteensä]]+Yhteenveto[[#This Row],[Valtionosuuteen tehtävät vähennykset ja lisäykset, netto]]</f>
        <v>632472.48792742845</v>
      </c>
      <c r="M224" s="37">
        <v>628385.45891440194</v>
      </c>
      <c r="N224" s="314">
        <f>SUM(Yhteenveto[[#This Row],[Valtionosuus ennen verotuloihin perustuvaa valtionosuuksien tasausta]]+Yhteenveto[[#This Row],[Verotuloihin perustuva valtionosuuksien tasaus]])</f>
        <v>1260857.9468418304</v>
      </c>
      <c r="O224" s="250">
        <v>815037.02342962543</v>
      </c>
      <c r="P224" s="387">
        <f>SUM(Yhteenveto[[#This Row],[Kunnan  peruspalvelujen valtionosuus ]:[Veroperustemuutoksista johtuvien veromenetysten korvaus]])</f>
        <v>2075894.9702714558</v>
      </c>
      <c r="Q224" s="37">
        <v>-100821.90985800001</v>
      </c>
      <c r="R224" s="354">
        <f>+Yhteenveto[[#This Row],[Kunnan  peruspalvelujen valtionosuus ]]+Yhteenveto[[#This Row],[Veroperustemuutoksista johtuvien veromenetysten korvaus]]+Yhteenveto[[#This Row],[Kotikuntakorvaus, netto, vuoden 2023 tieto]]</f>
        <v>1975073.0604134558</v>
      </c>
      <c r="S224" s="11"/>
      <c r="T224"/>
    </row>
    <row r="225" spans="1:20" ht="15">
      <c r="A225" s="35">
        <v>702</v>
      </c>
      <c r="B225" s="13" t="s">
        <v>231</v>
      </c>
      <c r="C225" s="15">
        <v>4114</v>
      </c>
      <c r="D225" s="15">
        <v>4383127.33</v>
      </c>
      <c r="E225" s="15">
        <v>1071578.0031302187</v>
      </c>
      <c r="F225" s="240">
        <f>Yhteenveto[[#This Row],[Ikärakenne, laskennallinen kustannus]]+Yhteenveto[[#This Row],[Muut laskennalliset kustannukset ]]</f>
        <v>5454705.333130219</v>
      </c>
      <c r="G225" s="335">
        <v>1395.32</v>
      </c>
      <c r="H225" s="17">
        <v>5740346.4799999995</v>
      </c>
      <c r="I225" s="352">
        <f>Yhteenveto[[#This Row],[Laskennalliset kustannukset yhteensä]]-Yhteenveto[[#This Row],[Omarahoitusosuus, €]]</f>
        <v>-285641.1468697805</v>
      </c>
      <c r="J225" s="36">
        <v>543925.20095599943</v>
      </c>
      <c r="K225" s="37">
        <v>572669.51147480903</v>
      </c>
      <c r="L225" s="240">
        <f>Yhteenveto[[#This Row],[Valtionosuus omarahoitusosuuden jälkeen (välisumma)]]+Yhteenveto[[#This Row],[Lisäosat yhteensä]]+Yhteenveto[[#This Row],[Valtionosuuteen tehtävät vähennykset ja lisäykset, netto]]</f>
        <v>830953.56556102796</v>
      </c>
      <c r="M225" s="37">
        <v>1284650.0828469705</v>
      </c>
      <c r="N225" s="314">
        <f>SUM(Yhteenveto[[#This Row],[Valtionosuus ennen verotuloihin perustuvaa valtionosuuksien tasausta]]+Yhteenveto[[#This Row],[Verotuloihin perustuva valtionosuuksien tasaus]])</f>
        <v>2115603.6484079985</v>
      </c>
      <c r="O225" s="250">
        <v>917479.12525339157</v>
      </c>
      <c r="P225" s="387">
        <f>SUM(Yhteenveto[[#This Row],[Kunnan  peruspalvelujen valtionosuus ]:[Veroperustemuutoksista johtuvien veromenetysten korvaus]])</f>
        <v>3033082.7736613899</v>
      </c>
      <c r="Q225" s="37">
        <v>-10931.904900000001</v>
      </c>
      <c r="R225" s="354">
        <f>+Yhteenveto[[#This Row],[Kunnan  peruspalvelujen valtionosuus ]]+Yhteenveto[[#This Row],[Veroperustemuutoksista johtuvien veromenetysten korvaus]]+Yhteenveto[[#This Row],[Kotikuntakorvaus, netto, vuoden 2023 tieto]]</f>
        <v>3022150.86876139</v>
      </c>
      <c r="S225" s="11"/>
      <c r="T225"/>
    </row>
    <row r="226" spans="1:20" ht="15">
      <c r="A226" s="35">
        <v>704</v>
      </c>
      <c r="B226" s="13" t="s">
        <v>232</v>
      </c>
      <c r="C226" s="15">
        <v>6428</v>
      </c>
      <c r="D226" s="15">
        <v>12292093.49</v>
      </c>
      <c r="E226" s="15">
        <v>738227.76254189853</v>
      </c>
      <c r="F226" s="240">
        <f>Yhteenveto[[#This Row],[Ikärakenne, laskennallinen kustannus]]+Yhteenveto[[#This Row],[Muut laskennalliset kustannukset ]]</f>
        <v>13030321.2525419</v>
      </c>
      <c r="G226" s="335">
        <v>1395.32</v>
      </c>
      <c r="H226" s="17">
        <v>8969116.959999999</v>
      </c>
      <c r="I226" s="352">
        <f>Yhteenveto[[#This Row],[Laskennalliset kustannukset yhteensä]]-Yhteenveto[[#This Row],[Omarahoitusosuus, €]]</f>
        <v>4061204.2925419006</v>
      </c>
      <c r="J226" s="36">
        <v>227680.87241146935</v>
      </c>
      <c r="K226" s="37">
        <v>205033.95829685999</v>
      </c>
      <c r="L226" s="240">
        <f>Yhteenveto[[#This Row],[Valtionosuus omarahoitusosuuden jälkeen (välisumma)]]+Yhteenveto[[#This Row],[Lisäosat yhteensä]]+Yhteenveto[[#This Row],[Valtionosuuteen tehtävät vähennykset ja lisäykset, netto]]</f>
        <v>4493919.1232502293</v>
      </c>
      <c r="M226" s="37">
        <v>1011842.4687677884</v>
      </c>
      <c r="N226" s="314">
        <f>SUM(Yhteenveto[[#This Row],[Valtionosuus ennen verotuloihin perustuvaa valtionosuuksien tasausta]]+Yhteenveto[[#This Row],[Verotuloihin perustuva valtionosuuksien tasaus]])</f>
        <v>5505761.5920180175</v>
      </c>
      <c r="O226" s="250">
        <v>865795.49573919969</v>
      </c>
      <c r="P226" s="387">
        <f>SUM(Yhteenveto[[#This Row],[Kunnan  peruspalvelujen valtionosuus ]:[Veroperustemuutoksista johtuvien veromenetysten korvaus]])</f>
        <v>6371557.0877572168</v>
      </c>
      <c r="Q226" s="37">
        <v>143973.93120000002</v>
      </c>
      <c r="R226" s="354">
        <f>+Yhteenveto[[#This Row],[Kunnan  peruspalvelujen valtionosuus ]]+Yhteenveto[[#This Row],[Veroperustemuutoksista johtuvien veromenetysten korvaus]]+Yhteenveto[[#This Row],[Kotikuntakorvaus, netto, vuoden 2023 tieto]]</f>
        <v>6515531.0189572172</v>
      </c>
      <c r="S226" s="11"/>
      <c r="T226"/>
    </row>
    <row r="227" spans="1:20" ht="15">
      <c r="A227" s="35">
        <v>707</v>
      </c>
      <c r="B227" s="13" t="s">
        <v>233</v>
      </c>
      <c r="C227" s="15">
        <v>1960</v>
      </c>
      <c r="D227" s="15">
        <v>1567747.2</v>
      </c>
      <c r="E227" s="15">
        <v>826363.14537818159</v>
      </c>
      <c r="F227" s="240">
        <f>Yhteenveto[[#This Row],[Ikärakenne, laskennallinen kustannus]]+Yhteenveto[[#This Row],[Muut laskennalliset kustannukset ]]</f>
        <v>2394110.3453781814</v>
      </c>
      <c r="G227" s="335">
        <v>1395.32</v>
      </c>
      <c r="H227" s="17">
        <v>2734827.1999999997</v>
      </c>
      <c r="I227" s="352">
        <f>Yhteenveto[[#This Row],[Laskennalliset kustannukset yhteensä]]-Yhteenveto[[#This Row],[Omarahoitusosuus, €]]</f>
        <v>-340716.85462181829</v>
      </c>
      <c r="J227" s="36">
        <v>328818.15065334516</v>
      </c>
      <c r="K227" s="37">
        <v>-468827.31784625375</v>
      </c>
      <c r="L227" s="240">
        <f>Yhteenveto[[#This Row],[Valtionosuus omarahoitusosuuden jälkeen (välisumma)]]+Yhteenveto[[#This Row],[Lisäosat yhteensä]]+Yhteenveto[[#This Row],[Valtionosuuteen tehtävät vähennykset ja lisäykset, netto]]</f>
        <v>-480726.02181472688</v>
      </c>
      <c r="M227" s="37">
        <v>1350501.1085587838</v>
      </c>
      <c r="N227" s="314">
        <f>SUM(Yhteenveto[[#This Row],[Valtionosuus ennen verotuloihin perustuvaa valtionosuuksien tasausta]]+Yhteenveto[[#This Row],[Verotuloihin perustuva valtionosuuksien tasaus]])</f>
        <v>869775.0867440569</v>
      </c>
      <c r="O227" s="250">
        <v>529005.36590534903</v>
      </c>
      <c r="P227" s="387">
        <f>SUM(Yhteenveto[[#This Row],[Kunnan  peruspalvelujen valtionosuus ]:[Veroperustemuutoksista johtuvien veromenetysten korvaus]])</f>
        <v>1398780.4526494059</v>
      </c>
      <c r="Q227" s="37">
        <v>-17327.4411</v>
      </c>
      <c r="R227" s="354">
        <f>+Yhteenveto[[#This Row],[Kunnan  peruspalvelujen valtionosuus ]]+Yhteenveto[[#This Row],[Veroperustemuutoksista johtuvien veromenetysten korvaus]]+Yhteenveto[[#This Row],[Kotikuntakorvaus, netto, vuoden 2023 tieto]]</f>
        <v>1381453.011549406</v>
      </c>
      <c r="S227" s="11"/>
      <c r="T227"/>
    </row>
    <row r="228" spans="1:20" ht="15">
      <c r="A228" s="35">
        <v>710</v>
      </c>
      <c r="B228" s="13" t="s">
        <v>234</v>
      </c>
      <c r="C228" s="15">
        <v>27306</v>
      </c>
      <c r="D228" s="15">
        <v>38129421.650000006</v>
      </c>
      <c r="E228" s="15">
        <v>12066847.402365893</v>
      </c>
      <c r="F228" s="240">
        <f>Yhteenveto[[#This Row],[Ikärakenne, laskennallinen kustannus]]+Yhteenveto[[#This Row],[Muut laskennalliset kustannukset ]]</f>
        <v>50196269.052365899</v>
      </c>
      <c r="G228" s="335">
        <v>1395.32</v>
      </c>
      <c r="H228" s="17">
        <v>38100607.920000002</v>
      </c>
      <c r="I228" s="352">
        <f>Yhteenveto[[#This Row],[Laskennalliset kustannukset yhteensä]]-Yhteenveto[[#This Row],[Omarahoitusosuus, €]]</f>
        <v>12095661.132365897</v>
      </c>
      <c r="J228" s="36">
        <v>651340.88311040157</v>
      </c>
      <c r="K228" s="37">
        <v>-5092908.3540894585</v>
      </c>
      <c r="L228" s="240">
        <f>Yhteenveto[[#This Row],[Valtionosuus omarahoitusosuuden jälkeen (välisumma)]]+Yhteenveto[[#This Row],[Lisäosat yhteensä]]+Yhteenveto[[#This Row],[Valtionosuuteen tehtävät vähennykset ja lisäykset, netto]]</f>
        <v>7654093.661386841</v>
      </c>
      <c r="M228" s="37">
        <v>7645346.4258423774</v>
      </c>
      <c r="N228" s="314">
        <f>SUM(Yhteenveto[[#This Row],[Valtionosuus ennen verotuloihin perustuvaa valtionosuuksien tasausta]]+Yhteenveto[[#This Row],[Verotuloihin perustuva valtionosuuksien tasaus]])</f>
        <v>15299440.087229218</v>
      </c>
      <c r="O228" s="250">
        <v>4939708.7891495656</v>
      </c>
      <c r="P228" s="387">
        <f>SUM(Yhteenveto[[#This Row],[Kunnan  peruspalvelujen valtionosuus ]:[Veroperustemuutoksista johtuvien veromenetysten korvaus]])</f>
        <v>20239148.876378782</v>
      </c>
      <c r="Q228" s="37">
        <v>-1134560.68521</v>
      </c>
      <c r="R228" s="354">
        <f>+Yhteenveto[[#This Row],[Kunnan  peruspalvelujen valtionosuus ]]+Yhteenveto[[#This Row],[Veroperustemuutoksista johtuvien veromenetysten korvaus]]+Yhteenveto[[#This Row],[Kotikuntakorvaus, netto, vuoden 2023 tieto]]</f>
        <v>19104588.191168781</v>
      </c>
      <c r="S228" s="11"/>
      <c r="T228"/>
    </row>
    <row r="229" spans="1:20" ht="15">
      <c r="A229" s="35">
        <v>729</v>
      </c>
      <c r="B229" s="13" t="s">
        <v>235</v>
      </c>
      <c r="C229" s="15">
        <v>8975</v>
      </c>
      <c r="D229" s="15">
        <v>11635548.6</v>
      </c>
      <c r="E229" s="15">
        <v>2285793.5740597248</v>
      </c>
      <c r="F229" s="240">
        <f>Yhteenveto[[#This Row],[Ikärakenne, laskennallinen kustannus]]+Yhteenveto[[#This Row],[Muut laskennalliset kustannukset ]]</f>
        <v>13921342.174059724</v>
      </c>
      <c r="G229" s="335">
        <v>1395.32</v>
      </c>
      <c r="H229" s="17">
        <v>12522997</v>
      </c>
      <c r="I229" s="352">
        <f>Yhteenveto[[#This Row],[Laskennalliset kustannukset yhteensä]]-Yhteenveto[[#This Row],[Omarahoitusosuus, €]]</f>
        <v>1398345.1740597244</v>
      </c>
      <c r="J229" s="36">
        <v>687694.85632001911</v>
      </c>
      <c r="K229" s="37">
        <v>-2745235.5490246946</v>
      </c>
      <c r="L229" s="240">
        <f>Yhteenveto[[#This Row],[Valtionosuus omarahoitusosuuden jälkeen (välisumma)]]+Yhteenveto[[#This Row],[Lisäosat yhteensä]]+Yhteenveto[[#This Row],[Valtionosuuteen tehtävät vähennykset ja lisäykset, netto]]</f>
        <v>-659195.51864495105</v>
      </c>
      <c r="M229" s="37">
        <v>4952465.5365972156</v>
      </c>
      <c r="N229" s="314">
        <f>SUM(Yhteenveto[[#This Row],[Valtionosuus ennen verotuloihin perustuvaa valtionosuuksien tasausta]]+Yhteenveto[[#This Row],[Verotuloihin perustuva valtionosuuksien tasaus]])</f>
        <v>4293270.0179522643</v>
      </c>
      <c r="O229" s="250">
        <v>1924881.5348001237</v>
      </c>
      <c r="P229" s="387">
        <f>SUM(Yhteenveto[[#This Row],[Kunnan  peruspalvelujen valtionosuus ]:[Veroperustemuutoksista johtuvien veromenetysten korvaus]])</f>
        <v>6218151.5527523877</v>
      </c>
      <c r="Q229" s="37">
        <v>-29374.846499999985</v>
      </c>
      <c r="R229" s="354">
        <f>+Yhteenveto[[#This Row],[Kunnan  peruspalvelujen valtionosuus ]]+Yhteenveto[[#This Row],[Veroperustemuutoksista johtuvien veromenetysten korvaus]]+Yhteenveto[[#This Row],[Kotikuntakorvaus, netto, vuoden 2023 tieto]]</f>
        <v>6188776.7062523877</v>
      </c>
      <c r="S229" s="11"/>
      <c r="T229"/>
    </row>
    <row r="230" spans="1:20" ht="15">
      <c r="A230" s="35">
        <v>732</v>
      </c>
      <c r="B230" s="13" t="s">
        <v>236</v>
      </c>
      <c r="C230" s="15">
        <v>3336</v>
      </c>
      <c r="D230" s="15">
        <v>2858649.43</v>
      </c>
      <c r="E230" s="15">
        <v>3431338.6039227229</v>
      </c>
      <c r="F230" s="240">
        <f>Yhteenveto[[#This Row],[Ikärakenne, laskennallinen kustannus]]+Yhteenveto[[#This Row],[Muut laskennalliset kustannukset ]]</f>
        <v>6289988.0339227226</v>
      </c>
      <c r="G230" s="335">
        <v>1395.32</v>
      </c>
      <c r="H230" s="17">
        <v>4654787.5199999996</v>
      </c>
      <c r="I230" s="352">
        <f>Yhteenveto[[#This Row],[Laskennalliset kustannukset yhteensä]]-Yhteenveto[[#This Row],[Omarahoitusosuus, €]]</f>
        <v>1635200.513922723</v>
      </c>
      <c r="J230" s="36">
        <v>1225396.7235014392</v>
      </c>
      <c r="K230" s="37">
        <v>-1007190.2399882575</v>
      </c>
      <c r="L230" s="240">
        <f>Yhteenveto[[#This Row],[Valtionosuus omarahoitusosuuden jälkeen (välisumma)]]+Yhteenveto[[#This Row],[Lisäosat yhteensä]]+Yhteenveto[[#This Row],[Valtionosuuteen tehtävät vähennykset ja lisäykset, netto]]</f>
        <v>1853406.9974359046</v>
      </c>
      <c r="M230" s="37">
        <v>1529911.6156140419</v>
      </c>
      <c r="N230" s="314">
        <f>SUM(Yhteenveto[[#This Row],[Valtionosuus ennen verotuloihin perustuvaa valtionosuuksien tasausta]]+Yhteenveto[[#This Row],[Verotuloihin perustuva valtionosuuksien tasaus]])</f>
        <v>3383318.6130499467</v>
      </c>
      <c r="O230" s="250">
        <v>764305.49375892384</v>
      </c>
      <c r="P230" s="387">
        <f>SUM(Yhteenveto[[#This Row],[Kunnan  peruspalvelujen valtionosuus ]:[Veroperustemuutoksista johtuvien veromenetysten korvaus]])</f>
        <v>4147624.1068088706</v>
      </c>
      <c r="Q230" s="37">
        <v>-122020.88136000001</v>
      </c>
      <c r="R230" s="354">
        <f>+Yhteenveto[[#This Row],[Kunnan  peruspalvelujen valtionosuus ]]+Yhteenveto[[#This Row],[Veroperustemuutoksista johtuvien veromenetysten korvaus]]+Yhteenveto[[#This Row],[Kotikuntakorvaus, netto, vuoden 2023 tieto]]</f>
        <v>4025603.2254488706</v>
      </c>
      <c r="S230" s="11"/>
      <c r="T230"/>
    </row>
    <row r="231" spans="1:20" ht="15">
      <c r="A231" s="35">
        <v>734</v>
      </c>
      <c r="B231" s="13" t="s">
        <v>237</v>
      </c>
      <c r="C231" s="15">
        <v>50933</v>
      </c>
      <c r="D231" s="15">
        <v>68047355.440000013</v>
      </c>
      <c r="E231" s="15">
        <v>13035422.451744169</v>
      </c>
      <c r="F231" s="240">
        <f>Yhteenveto[[#This Row],[Ikärakenne, laskennallinen kustannus]]+Yhteenveto[[#This Row],[Muut laskennalliset kustannukset ]]</f>
        <v>81082777.891744182</v>
      </c>
      <c r="G231" s="335">
        <v>1395.32</v>
      </c>
      <c r="H231" s="17">
        <v>71067833.560000002</v>
      </c>
      <c r="I231" s="352">
        <f>Yhteenveto[[#This Row],[Laskennalliset kustannukset yhteensä]]-Yhteenveto[[#This Row],[Omarahoitusosuus, €]]</f>
        <v>10014944.331744179</v>
      </c>
      <c r="J231" s="36">
        <v>1516177.7181023429</v>
      </c>
      <c r="K231" s="37">
        <v>-9178140.1600327194</v>
      </c>
      <c r="L231" s="240">
        <f>Yhteenveto[[#This Row],[Valtionosuus omarahoitusosuuden jälkeen (välisumma)]]+Yhteenveto[[#This Row],[Lisäosat yhteensä]]+Yhteenveto[[#This Row],[Valtionosuuteen tehtävät vähennykset ja lisäykset, netto]]</f>
        <v>2352981.8898138031</v>
      </c>
      <c r="M231" s="37">
        <v>15886161.009040389</v>
      </c>
      <c r="N231" s="314">
        <f>SUM(Yhteenveto[[#This Row],[Valtionosuus ennen verotuloihin perustuvaa valtionosuuksien tasausta]]+Yhteenveto[[#This Row],[Verotuloihin perustuva valtionosuuksien tasaus]])</f>
        <v>18239142.898854192</v>
      </c>
      <c r="O231" s="250">
        <v>9323031.6025587898</v>
      </c>
      <c r="P231" s="387">
        <f>SUM(Yhteenveto[[#This Row],[Kunnan  peruspalvelujen valtionosuus ]:[Veroperustemuutoksista johtuvien veromenetysten korvaus]])</f>
        <v>27562174.50141298</v>
      </c>
      <c r="Q231" s="37">
        <v>-771792.48594000004</v>
      </c>
      <c r="R231" s="354">
        <f>+Yhteenveto[[#This Row],[Kunnan  peruspalvelujen valtionosuus ]]+Yhteenveto[[#This Row],[Veroperustemuutoksista johtuvien veromenetysten korvaus]]+Yhteenveto[[#This Row],[Kotikuntakorvaus, netto, vuoden 2023 tieto]]</f>
        <v>26790382.015472978</v>
      </c>
      <c r="S231" s="11"/>
      <c r="T231"/>
    </row>
    <row r="232" spans="1:20" ht="15">
      <c r="A232" s="35">
        <v>738</v>
      </c>
      <c r="B232" s="13" t="s">
        <v>238</v>
      </c>
      <c r="C232" s="15">
        <v>2917</v>
      </c>
      <c r="D232" s="15">
        <v>4195718.62</v>
      </c>
      <c r="E232" s="15">
        <v>549065.77433562989</v>
      </c>
      <c r="F232" s="240">
        <f>Yhteenveto[[#This Row],[Ikärakenne, laskennallinen kustannus]]+Yhteenveto[[#This Row],[Muut laskennalliset kustannukset ]]</f>
        <v>4744784.3943356303</v>
      </c>
      <c r="G232" s="335">
        <v>1395.32</v>
      </c>
      <c r="H232" s="17">
        <v>4070148.44</v>
      </c>
      <c r="I232" s="352">
        <f>Yhteenveto[[#This Row],[Laskennalliset kustannukset yhteensä]]-Yhteenveto[[#This Row],[Omarahoitusosuus, €]]</f>
        <v>674635.95433563041</v>
      </c>
      <c r="J232" s="36">
        <v>53132.036747049366</v>
      </c>
      <c r="K232" s="37">
        <v>-106801.76391110243</v>
      </c>
      <c r="L232" s="240">
        <f>Yhteenveto[[#This Row],[Valtionosuus omarahoitusosuuden jälkeen (välisumma)]]+Yhteenveto[[#This Row],[Lisäosat yhteensä]]+Yhteenveto[[#This Row],[Valtionosuuteen tehtävät vähennykset ja lisäykset, netto]]</f>
        <v>620966.22717157728</v>
      </c>
      <c r="M232" s="37">
        <v>923316.95833832119</v>
      </c>
      <c r="N232" s="314">
        <f>SUM(Yhteenveto[[#This Row],[Valtionosuus ennen verotuloihin perustuvaa valtionosuuksien tasausta]]+Yhteenveto[[#This Row],[Verotuloihin perustuva valtionosuuksien tasaus]])</f>
        <v>1544283.1855098985</v>
      </c>
      <c r="O232" s="250">
        <v>578864.21169606713</v>
      </c>
      <c r="P232" s="387">
        <f>SUM(Yhteenveto[[#This Row],[Kunnan  peruspalvelujen valtionosuus ]:[Veroperustemuutoksista johtuvien veromenetysten korvaus]])</f>
        <v>2123147.3972059656</v>
      </c>
      <c r="Q232" s="37">
        <v>40098.524640000018</v>
      </c>
      <c r="R232" s="354">
        <f>+Yhteenveto[[#This Row],[Kunnan  peruspalvelujen valtionosuus ]]+Yhteenveto[[#This Row],[Veroperustemuutoksista johtuvien veromenetysten korvaus]]+Yhteenveto[[#This Row],[Kotikuntakorvaus, netto, vuoden 2023 tieto]]</f>
        <v>2163245.9218459656</v>
      </c>
      <c r="S232" s="11"/>
      <c r="T232"/>
    </row>
    <row r="233" spans="1:20" ht="15">
      <c r="A233" s="35">
        <v>739</v>
      </c>
      <c r="B233" s="13" t="s">
        <v>239</v>
      </c>
      <c r="C233" s="15">
        <v>3256</v>
      </c>
      <c r="D233" s="15">
        <v>3622684.9400000004</v>
      </c>
      <c r="E233" s="15">
        <v>820916.0067278794</v>
      </c>
      <c r="F233" s="240">
        <f>Yhteenveto[[#This Row],[Ikärakenne, laskennallinen kustannus]]+Yhteenveto[[#This Row],[Muut laskennalliset kustannukset ]]</f>
        <v>4443600.9467278793</v>
      </c>
      <c r="G233" s="335">
        <v>1395.32</v>
      </c>
      <c r="H233" s="17">
        <v>4543161.92</v>
      </c>
      <c r="I233" s="352">
        <f>Yhteenveto[[#This Row],[Laskennalliset kustannukset yhteensä]]-Yhteenveto[[#This Row],[Omarahoitusosuus, €]]</f>
        <v>-99560.97327212058</v>
      </c>
      <c r="J233" s="36">
        <v>221353.34640827426</v>
      </c>
      <c r="K233" s="37">
        <v>1645817.6330227419</v>
      </c>
      <c r="L233" s="240">
        <f>Yhteenveto[[#This Row],[Valtionosuus omarahoitusosuuden jälkeen (välisumma)]]+Yhteenveto[[#This Row],[Lisäosat yhteensä]]+Yhteenveto[[#This Row],[Valtionosuuteen tehtävät vähennykset ja lisäykset, netto]]</f>
        <v>1767610.0061588956</v>
      </c>
      <c r="M233" s="37">
        <v>1159118.9541024156</v>
      </c>
      <c r="N233" s="314">
        <f>SUM(Yhteenveto[[#This Row],[Valtionosuus ennen verotuloihin perustuvaa valtionosuuksien tasausta]]+Yhteenveto[[#This Row],[Verotuloihin perustuva valtionosuuksien tasaus]])</f>
        <v>2926728.9602613114</v>
      </c>
      <c r="O233" s="250">
        <v>717095.21844224283</v>
      </c>
      <c r="P233" s="387">
        <f>SUM(Yhteenveto[[#This Row],[Kunnan  peruspalvelujen valtionosuus ]:[Veroperustemuutoksista johtuvien veromenetysten korvaus]])</f>
        <v>3643824.178703554</v>
      </c>
      <c r="Q233" s="37">
        <v>149194.47354000004</v>
      </c>
      <c r="R233" s="354">
        <f>+Yhteenveto[[#This Row],[Kunnan  peruspalvelujen valtionosuus ]]+Yhteenveto[[#This Row],[Veroperustemuutoksista johtuvien veromenetysten korvaus]]+Yhteenveto[[#This Row],[Kotikuntakorvaus, netto, vuoden 2023 tieto]]</f>
        <v>3793018.6522435541</v>
      </c>
      <c r="S233" s="11"/>
      <c r="T233"/>
    </row>
    <row r="234" spans="1:20" ht="15">
      <c r="A234" s="35">
        <v>740</v>
      </c>
      <c r="B234" s="13" t="s">
        <v>240</v>
      </c>
      <c r="C234" s="15">
        <v>32085</v>
      </c>
      <c r="D234" s="15">
        <v>35894710.730000004</v>
      </c>
      <c r="E234" s="15">
        <v>9074899.7986340579</v>
      </c>
      <c r="F234" s="240">
        <f>Yhteenveto[[#This Row],[Ikärakenne, laskennallinen kustannus]]+Yhteenveto[[#This Row],[Muut laskennalliset kustannukset ]]</f>
        <v>44969610.528634064</v>
      </c>
      <c r="G234" s="335">
        <v>1395.32</v>
      </c>
      <c r="H234" s="17">
        <v>44768842.199999996</v>
      </c>
      <c r="I234" s="352">
        <f>Yhteenveto[[#This Row],[Laskennalliset kustannukset yhteensä]]-Yhteenveto[[#This Row],[Omarahoitusosuus, €]]</f>
        <v>200768.32863406837</v>
      </c>
      <c r="J234" s="36">
        <v>1787450.3082902385</v>
      </c>
      <c r="K234" s="37">
        <v>-11233950.767880844</v>
      </c>
      <c r="L234" s="240">
        <f>Yhteenveto[[#This Row],[Valtionosuus omarahoitusosuuden jälkeen (välisumma)]]+Yhteenveto[[#This Row],[Lisäosat yhteensä]]+Yhteenveto[[#This Row],[Valtionosuuteen tehtävät vähennykset ja lisäykset, netto]]</f>
        <v>-9245732.130956538</v>
      </c>
      <c r="M234" s="37">
        <v>10399887.874039235</v>
      </c>
      <c r="N234" s="314">
        <f>SUM(Yhteenveto[[#This Row],[Valtionosuus ennen verotuloihin perustuvaa valtionosuuksien tasausta]]+Yhteenveto[[#This Row],[Verotuloihin perustuva valtionosuuksien tasaus]])</f>
        <v>1154155.7430826966</v>
      </c>
      <c r="O234" s="250">
        <v>6274148.0581580121</v>
      </c>
      <c r="P234" s="387">
        <f>SUM(Yhteenveto[[#This Row],[Kunnan  peruspalvelujen valtionosuus ]:[Veroperustemuutoksista johtuvien veromenetysten korvaus]])</f>
        <v>7428303.8012407087</v>
      </c>
      <c r="Q234" s="37">
        <v>-240278.80770000012</v>
      </c>
      <c r="R234" s="354">
        <f>+Yhteenveto[[#This Row],[Kunnan  peruspalvelujen valtionosuus ]]+Yhteenveto[[#This Row],[Veroperustemuutoksista johtuvien veromenetysten korvaus]]+Yhteenveto[[#This Row],[Kotikuntakorvaus, netto, vuoden 2023 tieto]]</f>
        <v>7188024.9935407089</v>
      </c>
      <c r="S234" s="11"/>
      <c r="T234"/>
    </row>
    <row r="235" spans="1:20" ht="15">
      <c r="A235" s="35">
        <v>742</v>
      </c>
      <c r="B235" s="13" t="s">
        <v>241</v>
      </c>
      <c r="C235" s="15">
        <v>988</v>
      </c>
      <c r="D235" s="15">
        <v>966030.09</v>
      </c>
      <c r="E235" s="15">
        <v>986974.18691531126</v>
      </c>
      <c r="F235" s="240">
        <f>Yhteenveto[[#This Row],[Ikärakenne, laskennallinen kustannus]]+Yhteenveto[[#This Row],[Muut laskennalliset kustannukset ]]</f>
        <v>1953004.2769153113</v>
      </c>
      <c r="G235" s="335">
        <v>1395.32</v>
      </c>
      <c r="H235" s="17">
        <v>1378576.16</v>
      </c>
      <c r="I235" s="352">
        <f>Yhteenveto[[#This Row],[Laskennalliset kustannukset yhteensä]]-Yhteenveto[[#This Row],[Omarahoitusosuus, €]]</f>
        <v>574428.11691531143</v>
      </c>
      <c r="J235" s="36">
        <v>386889.81371303101</v>
      </c>
      <c r="K235" s="37">
        <v>-230940.11099774507</v>
      </c>
      <c r="L235" s="240">
        <f>Yhteenveto[[#This Row],[Valtionosuus omarahoitusosuuden jälkeen (välisumma)]]+Yhteenveto[[#This Row],[Lisäosat yhteensä]]+Yhteenveto[[#This Row],[Valtionosuuteen tehtävät vähennykset ja lisäykset, netto]]</f>
        <v>730377.81963059737</v>
      </c>
      <c r="M235" s="37">
        <v>-14608.297671344901</v>
      </c>
      <c r="N235" s="314">
        <f>SUM(Yhteenveto[[#This Row],[Valtionosuus ennen verotuloihin perustuvaa valtionosuuksien tasausta]]+Yhteenveto[[#This Row],[Verotuloihin perustuva valtionosuuksien tasaus]])</f>
        <v>715769.52195925242</v>
      </c>
      <c r="O235" s="250">
        <v>227059.64113327599</v>
      </c>
      <c r="P235" s="387">
        <f>SUM(Yhteenveto[[#This Row],[Kunnan  peruspalvelujen valtionosuus ]:[Veroperustemuutoksista johtuvien veromenetysten korvaus]])</f>
        <v>942829.16309252847</v>
      </c>
      <c r="Q235" s="37">
        <v>0</v>
      </c>
      <c r="R235" s="354">
        <f>+Yhteenveto[[#This Row],[Kunnan  peruspalvelujen valtionosuus ]]+Yhteenveto[[#This Row],[Veroperustemuutoksista johtuvien veromenetysten korvaus]]+Yhteenveto[[#This Row],[Kotikuntakorvaus, netto, vuoden 2023 tieto]]</f>
        <v>942829.16309252847</v>
      </c>
      <c r="S235" s="11"/>
      <c r="T235"/>
    </row>
    <row r="236" spans="1:20" ht="15">
      <c r="A236" s="35">
        <v>743</v>
      </c>
      <c r="B236" s="13" t="s">
        <v>242</v>
      </c>
      <c r="C236" s="15">
        <v>65323</v>
      </c>
      <c r="D236" s="15">
        <v>104799544.13000001</v>
      </c>
      <c r="E236" s="15">
        <v>9515725.7795069199</v>
      </c>
      <c r="F236" s="240">
        <f>Yhteenveto[[#This Row],[Ikärakenne, laskennallinen kustannus]]+Yhteenveto[[#This Row],[Muut laskennalliset kustannukset ]]</f>
        <v>114315269.90950693</v>
      </c>
      <c r="G236" s="335">
        <v>1395.32</v>
      </c>
      <c r="H236" s="17">
        <v>91146488.359999999</v>
      </c>
      <c r="I236" s="352">
        <f>Yhteenveto[[#This Row],[Laskennalliset kustannukset yhteensä]]-Yhteenveto[[#This Row],[Omarahoitusosuus, €]]</f>
        <v>23168781.549506932</v>
      </c>
      <c r="J236" s="36">
        <v>2896301.1359241959</v>
      </c>
      <c r="K236" s="37">
        <v>-11237955.850502873</v>
      </c>
      <c r="L236" s="240">
        <f>Yhteenveto[[#This Row],[Valtionosuus omarahoitusosuuden jälkeen (välisumma)]]+Yhteenveto[[#This Row],[Lisäosat yhteensä]]+Yhteenveto[[#This Row],[Valtionosuuteen tehtävät vähennykset ja lisäykset, netto]]</f>
        <v>14827126.834928257</v>
      </c>
      <c r="M236" s="37">
        <v>10579385.917933814</v>
      </c>
      <c r="N236" s="314">
        <f>SUM(Yhteenveto[[#This Row],[Valtionosuus ennen verotuloihin perustuvaa valtionosuuksien tasausta]]+Yhteenveto[[#This Row],[Verotuloihin perustuva valtionosuuksien tasaus]])</f>
        <v>25406512.752862073</v>
      </c>
      <c r="O236" s="250">
        <v>10096833.28725091</v>
      </c>
      <c r="P236" s="387">
        <f>SUM(Yhteenveto[[#This Row],[Kunnan  peruspalvelujen valtionosuus ]:[Veroperustemuutoksista johtuvien veromenetysten korvaus]])</f>
        <v>35503346.040112987</v>
      </c>
      <c r="Q236" s="37">
        <v>-387524.87369999976</v>
      </c>
      <c r="R236" s="354">
        <f>+Yhteenveto[[#This Row],[Kunnan  peruspalvelujen valtionosuus ]]+Yhteenveto[[#This Row],[Veroperustemuutoksista johtuvien veromenetysten korvaus]]+Yhteenveto[[#This Row],[Kotikuntakorvaus, netto, vuoden 2023 tieto]]</f>
        <v>35115821.166412987</v>
      </c>
      <c r="S236" s="11"/>
      <c r="T236"/>
    </row>
    <row r="237" spans="1:20" ht="15">
      <c r="A237" s="35">
        <v>746</v>
      </c>
      <c r="B237" s="13" t="s">
        <v>243</v>
      </c>
      <c r="C237" s="15">
        <v>4735</v>
      </c>
      <c r="D237" s="15">
        <v>11142504.550000001</v>
      </c>
      <c r="E237" s="15">
        <v>1173458.5497877023</v>
      </c>
      <c r="F237" s="240">
        <f>Yhteenveto[[#This Row],[Ikärakenne, laskennallinen kustannus]]+Yhteenveto[[#This Row],[Muut laskennalliset kustannukset ]]</f>
        <v>12315963.099787703</v>
      </c>
      <c r="G237" s="335">
        <v>1395.32</v>
      </c>
      <c r="H237" s="17">
        <v>6606840.1999999993</v>
      </c>
      <c r="I237" s="352">
        <f>Yhteenveto[[#This Row],[Laskennalliset kustannukset yhteensä]]-Yhteenveto[[#This Row],[Omarahoitusosuus, €]]</f>
        <v>5709122.8997877035</v>
      </c>
      <c r="J237" s="36">
        <v>219005.59013598878</v>
      </c>
      <c r="K237" s="37">
        <v>-999346.08999364963</v>
      </c>
      <c r="L237" s="240">
        <f>Yhteenveto[[#This Row],[Valtionosuus omarahoitusosuuden jälkeen (välisumma)]]+Yhteenveto[[#This Row],[Lisäosat yhteensä]]+Yhteenveto[[#This Row],[Valtionosuuteen tehtävät vähennykset ja lisäykset, netto]]</f>
        <v>4928782.3999300431</v>
      </c>
      <c r="M237" s="37">
        <v>1495217.5903538358</v>
      </c>
      <c r="N237" s="314">
        <f>SUM(Yhteenveto[[#This Row],[Valtionosuus ennen verotuloihin perustuvaa valtionosuuksien tasausta]]+Yhteenveto[[#This Row],[Verotuloihin perustuva valtionosuuksien tasaus]])</f>
        <v>6423999.9902838785</v>
      </c>
      <c r="O237" s="250">
        <v>933779.07709628099</v>
      </c>
      <c r="P237" s="387">
        <f>SUM(Yhteenveto[[#This Row],[Kunnan  peruspalvelujen valtionosuus ]:[Veroperustemuutoksista johtuvien veromenetysten korvaus]])</f>
        <v>7357779.0673801592</v>
      </c>
      <c r="Q237" s="37">
        <v>32795.714700000004</v>
      </c>
      <c r="R237" s="354">
        <f>+Yhteenveto[[#This Row],[Kunnan  peruspalvelujen valtionosuus ]]+Yhteenveto[[#This Row],[Veroperustemuutoksista johtuvien veromenetysten korvaus]]+Yhteenveto[[#This Row],[Kotikuntakorvaus, netto, vuoden 2023 tieto]]</f>
        <v>7390574.7820801595</v>
      </c>
      <c r="S237" s="11"/>
      <c r="T237"/>
    </row>
    <row r="238" spans="1:20" ht="15">
      <c r="A238" s="35">
        <v>747</v>
      </c>
      <c r="B238" s="13" t="s">
        <v>244</v>
      </c>
      <c r="C238" s="15">
        <v>1308</v>
      </c>
      <c r="D238" s="15">
        <v>1384693.59</v>
      </c>
      <c r="E238" s="15">
        <v>516893.4384213725</v>
      </c>
      <c r="F238" s="240">
        <f>Yhteenveto[[#This Row],[Ikärakenne, laskennallinen kustannus]]+Yhteenveto[[#This Row],[Muut laskennalliset kustannukset ]]</f>
        <v>1901587.0284213726</v>
      </c>
      <c r="G238" s="335">
        <v>1395.32</v>
      </c>
      <c r="H238" s="17">
        <v>1825078.5599999998</v>
      </c>
      <c r="I238" s="352">
        <f>Yhteenveto[[#This Row],[Laskennalliset kustannukset yhteensä]]-Yhteenveto[[#This Row],[Omarahoitusosuus, €]]</f>
        <v>76508.468421372818</v>
      </c>
      <c r="J238" s="36">
        <v>179255.74275954429</v>
      </c>
      <c r="K238" s="37">
        <v>378627.58073288674</v>
      </c>
      <c r="L238" s="240">
        <f>Yhteenveto[[#This Row],[Valtionosuus omarahoitusosuuden jälkeen (välisumma)]]+Yhteenveto[[#This Row],[Lisäosat yhteensä]]+Yhteenveto[[#This Row],[Valtionosuuteen tehtävät vähennykset ja lisäykset, netto]]</f>
        <v>634391.7919138039</v>
      </c>
      <c r="M238" s="37">
        <v>595218.76530271489</v>
      </c>
      <c r="N238" s="314">
        <f>SUM(Yhteenveto[[#This Row],[Valtionosuus ennen verotuloihin perustuvaa valtionosuuksien tasausta]]+Yhteenveto[[#This Row],[Verotuloihin perustuva valtionosuuksien tasaus]])</f>
        <v>1229610.5572165188</v>
      </c>
      <c r="O238" s="250">
        <v>339454.49493179162</v>
      </c>
      <c r="P238" s="387">
        <f>SUM(Yhteenveto[[#This Row],[Kunnan  peruspalvelujen valtionosuus ]:[Veroperustemuutoksista johtuvien veromenetysten korvaus]])</f>
        <v>1569065.0521483105</v>
      </c>
      <c r="Q238" s="37">
        <v>52131.056699999986</v>
      </c>
      <c r="R238" s="354">
        <f>+Yhteenveto[[#This Row],[Kunnan  peruspalvelujen valtionosuus ]]+Yhteenveto[[#This Row],[Veroperustemuutoksista johtuvien veromenetysten korvaus]]+Yhteenveto[[#This Row],[Kotikuntakorvaus, netto, vuoden 2023 tieto]]</f>
        <v>1621196.1088483105</v>
      </c>
      <c r="S238" s="11"/>
      <c r="T238"/>
    </row>
    <row r="239" spans="1:20" ht="15">
      <c r="A239" s="35">
        <v>748</v>
      </c>
      <c r="B239" s="13" t="s">
        <v>245</v>
      </c>
      <c r="C239" s="15">
        <v>4897</v>
      </c>
      <c r="D239" s="15">
        <v>9645540.2400000002</v>
      </c>
      <c r="E239" s="15">
        <v>1374756.6052752836</v>
      </c>
      <c r="F239" s="240">
        <f>Yhteenveto[[#This Row],[Ikärakenne, laskennallinen kustannus]]+Yhteenveto[[#This Row],[Muut laskennalliset kustannukset ]]</f>
        <v>11020296.845275283</v>
      </c>
      <c r="G239" s="335">
        <v>1395.32</v>
      </c>
      <c r="H239" s="17">
        <v>6832882.04</v>
      </c>
      <c r="I239" s="352">
        <f>Yhteenveto[[#This Row],[Laskennalliset kustannukset yhteensä]]-Yhteenveto[[#This Row],[Omarahoitusosuus, €]]</f>
        <v>4187414.8052752828</v>
      </c>
      <c r="J239" s="36">
        <v>299381.86645870726</v>
      </c>
      <c r="K239" s="37">
        <v>-1997518.3086032001</v>
      </c>
      <c r="L239" s="240">
        <f>Yhteenveto[[#This Row],[Valtionosuus omarahoitusosuuden jälkeen (välisumma)]]+Yhteenveto[[#This Row],[Lisäosat yhteensä]]+Yhteenveto[[#This Row],[Valtionosuuteen tehtävät vähennykset ja lisäykset, netto]]</f>
        <v>2489278.3631307902</v>
      </c>
      <c r="M239" s="37">
        <v>2814754.285038894</v>
      </c>
      <c r="N239" s="314">
        <f>SUM(Yhteenveto[[#This Row],[Valtionosuus ennen verotuloihin perustuvaa valtionosuuksien tasausta]]+Yhteenveto[[#This Row],[Verotuloihin perustuva valtionosuuksien tasaus]])</f>
        <v>5304032.6481696842</v>
      </c>
      <c r="O239" s="250">
        <v>1031715.6725384124</v>
      </c>
      <c r="P239" s="387">
        <f>SUM(Yhteenveto[[#This Row],[Kunnan  peruspalvelujen valtionosuus ]:[Veroperustemuutoksista johtuvien veromenetysten korvaus]])</f>
        <v>6335748.320708097</v>
      </c>
      <c r="Q239" s="37">
        <v>322677.11130000011</v>
      </c>
      <c r="R239" s="354">
        <f>+Yhteenveto[[#This Row],[Kunnan  peruspalvelujen valtionosuus ]]+Yhteenveto[[#This Row],[Veroperustemuutoksista johtuvien veromenetysten korvaus]]+Yhteenveto[[#This Row],[Kotikuntakorvaus, netto, vuoden 2023 tieto]]</f>
        <v>6658425.4320080969</v>
      </c>
      <c r="S239" s="11"/>
      <c r="T239"/>
    </row>
    <row r="240" spans="1:20" ht="15">
      <c r="A240" s="35">
        <v>749</v>
      </c>
      <c r="B240" s="13" t="s">
        <v>246</v>
      </c>
      <c r="C240" s="15">
        <v>21232</v>
      </c>
      <c r="D240" s="15">
        <v>39170167.539999999</v>
      </c>
      <c r="E240" s="15">
        <v>2199164.1791298203</v>
      </c>
      <c r="F240" s="240">
        <f>Yhteenveto[[#This Row],[Ikärakenne, laskennallinen kustannus]]+Yhteenveto[[#This Row],[Muut laskennalliset kustannukset ]]</f>
        <v>41369331.719129816</v>
      </c>
      <c r="G240" s="335">
        <v>1395.32</v>
      </c>
      <c r="H240" s="17">
        <v>29625434.239999998</v>
      </c>
      <c r="I240" s="352">
        <f>Yhteenveto[[#This Row],[Laskennalliset kustannukset yhteensä]]-Yhteenveto[[#This Row],[Omarahoitusosuus, €]]</f>
        <v>11743897.479129817</v>
      </c>
      <c r="J240" s="36">
        <v>642281.52165271528</v>
      </c>
      <c r="K240" s="37">
        <v>-6966532.7309716456</v>
      </c>
      <c r="L240" s="240">
        <f>Yhteenveto[[#This Row],[Valtionosuus omarahoitusosuuden jälkeen (välisumma)]]+Yhteenveto[[#This Row],[Lisäosat yhteensä]]+Yhteenveto[[#This Row],[Valtionosuuteen tehtävät vähennykset ja lisäykset, netto]]</f>
        <v>5419646.2698108871</v>
      </c>
      <c r="M240" s="37">
        <v>5257799.8777442304</v>
      </c>
      <c r="N240" s="314">
        <f>SUM(Yhteenveto[[#This Row],[Valtionosuus ennen verotuloihin perustuvaa valtionosuuksien tasausta]]+Yhteenveto[[#This Row],[Verotuloihin perustuva valtionosuuksien tasaus]])</f>
        <v>10677446.147555117</v>
      </c>
      <c r="O240" s="250">
        <v>3096943.4831035761</v>
      </c>
      <c r="P240" s="387">
        <f>SUM(Yhteenveto[[#This Row],[Kunnan  peruspalvelujen valtionosuus ]:[Veroperustemuutoksista johtuvien veromenetysten korvaus]])</f>
        <v>13774389.630658694</v>
      </c>
      <c r="Q240" s="37">
        <v>155307.41628000006</v>
      </c>
      <c r="R240" s="354">
        <f>+Yhteenveto[[#This Row],[Kunnan  peruspalvelujen valtionosuus ]]+Yhteenveto[[#This Row],[Veroperustemuutoksista johtuvien veromenetysten korvaus]]+Yhteenveto[[#This Row],[Kotikuntakorvaus, netto, vuoden 2023 tieto]]</f>
        <v>13929697.046938693</v>
      </c>
      <c r="S240" s="11"/>
      <c r="T240"/>
    </row>
    <row r="241" spans="1:20" ht="15">
      <c r="A241" s="35">
        <v>751</v>
      </c>
      <c r="B241" s="13" t="s">
        <v>247</v>
      </c>
      <c r="C241" s="15">
        <v>2877</v>
      </c>
      <c r="D241" s="15">
        <v>3769224.1900000004</v>
      </c>
      <c r="E241" s="15">
        <v>1406383.4827944608</v>
      </c>
      <c r="F241" s="240">
        <f>Yhteenveto[[#This Row],[Ikärakenne, laskennallinen kustannus]]+Yhteenveto[[#This Row],[Muut laskennalliset kustannukset ]]</f>
        <v>5175607.6727944613</v>
      </c>
      <c r="G241" s="335">
        <v>1395.32</v>
      </c>
      <c r="H241" s="17">
        <v>4014335.6399999997</v>
      </c>
      <c r="I241" s="352">
        <f>Yhteenveto[[#This Row],[Laskennalliset kustannukset yhteensä]]-Yhteenveto[[#This Row],[Omarahoitusosuus, €]]</f>
        <v>1161272.0327944616</v>
      </c>
      <c r="J241" s="36">
        <v>219952.53099510996</v>
      </c>
      <c r="K241" s="37">
        <v>-204211.58169881615</v>
      </c>
      <c r="L241" s="240">
        <f>Yhteenveto[[#This Row],[Valtionosuus omarahoitusosuuden jälkeen (välisumma)]]+Yhteenveto[[#This Row],[Lisäosat yhteensä]]+Yhteenveto[[#This Row],[Valtionosuuteen tehtävät vähennykset ja lisäykset, netto]]</f>
        <v>1177012.9820907554</v>
      </c>
      <c r="M241" s="37">
        <v>1317409.7108767366</v>
      </c>
      <c r="N241" s="314">
        <f>SUM(Yhteenveto[[#This Row],[Valtionosuus ennen verotuloihin perustuvaa valtionosuuksien tasausta]]+Yhteenveto[[#This Row],[Verotuloihin perustuva valtionosuuksien tasaus]])</f>
        <v>2494422.6929674922</v>
      </c>
      <c r="O241" s="250">
        <v>520978.14699718938</v>
      </c>
      <c r="P241" s="387">
        <f>SUM(Yhteenveto[[#This Row],[Kunnan  peruspalvelujen valtionosuus ]:[Veroperustemuutoksista johtuvien veromenetysten korvaus]])</f>
        <v>3015400.8399646813</v>
      </c>
      <c r="Q241" s="37">
        <v>31234.01400000001</v>
      </c>
      <c r="R241" s="354">
        <f>+Yhteenveto[[#This Row],[Kunnan  peruspalvelujen valtionosuus ]]+Yhteenveto[[#This Row],[Veroperustemuutoksista johtuvien veromenetysten korvaus]]+Yhteenveto[[#This Row],[Kotikuntakorvaus, netto, vuoden 2023 tieto]]</f>
        <v>3046634.8539646813</v>
      </c>
      <c r="S241" s="11"/>
      <c r="T241"/>
    </row>
    <row r="242" spans="1:20" ht="15">
      <c r="A242" s="35">
        <v>753</v>
      </c>
      <c r="B242" s="13" t="s">
        <v>248</v>
      </c>
      <c r="C242" s="15">
        <v>22320</v>
      </c>
      <c r="D242" s="15">
        <v>38606280.57</v>
      </c>
      <c r="E242" s="15">
        <v>6681370.8246155381</v>
      </c>
      <c r="F242" s="240">
        <f>Yhteenveto[[#This Row],[Ikärakenne, laskennallinen kustannus]]+Yhteenveto[[#This Row],[Muut laskennalliset kustannukset ]]</f>
        <v>45287651.394615538</v>
      </c>
      <c r="G242" s="335">
        <v>1395.32</v>
      </c>
      <c r="H242" s="17">
        <v>31143542.399999999</v>
      </c>
      <c r="I242" s="352">
        <f>Yhteenveto[[#This Row],[Laskennalliset kustannukset yhteensä]]-Yhteenveto[[#This Row],[Omarahoitusosuus, €]]</f>
        <v>14144108.99461554</v>
      </c>
      <c r="J242" s="36">
        <v>984090.75145484973</v>
      </c>
      <c r="K242" s="37">
        <v>7908397.3703313116</v>
      </c>
      <c r="L242" s="240">
        <f>Yhteenveto[[#This Row],[Valtionosuus omarahoitusosuuden jälkeen (välisumma)]]+Yhteenveto[[#This Row],[Lisäosat yhteensä]]+Yhteenveto[[#This Row],[Valtionosuuteen tehtävät vähennykset ja lisäykset, netto]]</f>
        <v>23036597.116401702</v>
      </c>
      <c r="M242" s="37">
        <v>-685941.60406864749</v>
      </c>
      <c r="N242" s="314">
        <f>SUM(Yhteenveto[[#This Row],[Valtionosuus ennen verotuloihin perustuvaa valtionosuuksien tasausta]]+Yhteenveto[[#This Row],[Verotuloihin perustuva valtionosuuksien tasaus]])</f>
        <v>22350655.512333054</v>
      </c>
      <c r="O242" s="250">
        <v>2526690.9748676121</v>
      </c>
      <c r="P242" s="387">
        <f>SUM(Yhteenveto[[#This Row],[Kunnan  peruspalvelujen valtionosuus ]:[Veroperustemuutoksista johtuvien veromenetysten korvaus]])</f>
        <v>24877346.487200666</v>
      </c>
      <c r="Q242" s="37">
        <v>-270090.93039600016</v>
      </c>
      <c r="R242" s="354">
        <f>+Yhteenveto[[#This Row],[Kunnan  peruspalvelujen valtionosuus ]]+Yhteenveto[[#This Row],[Veroperustemuutoksista johtuvien veromenetysten korvaus]]+Yhteenveto[[#This Row],[Kotikuntakorvaus, netto, vuoden 2023 tieto]]</f>
        <v>24607255.556804664</v>
      </c>
      <c r="S242" s="11"/>
      <c r="T242"/>
    </row>
    <row r="243" spans="1:20" ht="15">
      <c r="A243" s="35">
        <v>755</v>
      </c>
      <c r="B243" s="13" t="s">
        <v>249</v>
      </c>
      <c r="C243" s="15">
        <v>6217</v>
      </c>
      <c r="D243" s="15">
        <v>10235892</v>
      </c>
      <c r="E243" s="15">
        <v>2028959.1725141876</v>
      </c>
      <c r="F243" s="240">
        <f>Yhteenveto[[#This Row],[Ikärakenne, laskennallinen kustannus]]+Yhteenveto[[#This Row],[Muut laskennalliset kustannukset ]]</f>
        <v>12264851.172514187</v>
      </c>
      <c r="G243" s="335">
        <v>1395.32</v>
      </c>
      <c r="H243" s="17">
        <v>8674704.4399999995</v>
      </c>
      <c r="I243" s="352">
        <f>Yhteenveto[[#This Row],[Laskennalliset kustannukset yhteensä]]-Yhteenveto[[#This Row],[Omarahoitusosuus, €]]</f>
        <v>3590146.7325141877</v>
      </c>
      <c r="J243" s="36">
        <v>178968.74597815063</v>
      </c>
      <c r="K243" s="37">
        <v>2013076.310299851</v>
      </c>
      <c r="L243" s="240">
        <f>Yhteenveto[[#This Row],[Valtionosuus omarahoitusosuuden jälkeen (välisumma)]]+Yhteenveto[[#This Row],[Lisäosat yhteensä]]+Yhteenveto[[#This Row],[Valtionosuuteen tehtävät vähennykset ja lisäykset, netto]]</f>
        <v>5782191.7887921892</v>
      </c>
      <c r="M243" s="37">
        <v>-21235.119436017307</v>
      </c>
      <c r="N243" s="314">
        <f>SUM(Yhteenveto[[#This Row],[Valtionosuus ennen verotuloihin perustuvaa valtionosuuksien tasausta]]+Yhteenveto[[#This Row],[Verotuloihin perustuva valtionosuuksien tasaus]])</f>
        <v>5760956.669356172</v>
      </c>
      <c r="O243" s="250">
        <v>899894.05607407936</v>
      </c>
      <c r="P243" s="387">
        <f>SUM(Yhteenveto[[#This Row],[Kunnan  peruspalvelujen valtionosuus ]:[Veroperustemuutoksista johtuvien veromenetysten korvaus]])</f>
        <v>6660850.7254302511</v>
      </c>
      <c r="Q243" s="37">
        <v>-1018719.67662</v>
      </c>
      <c r="R243" s="354">
        <f>+Yhteenveto[[#This Row],[Kunnan  peruspalvelujen valtionosuus ]]+Yhteenveto[[#This Row],[Veroperustemuutoksista johtuvien veromenetysten korvaus]]+Yhteenveto[[#This Row],[Kotikuntakorvaus, netto, vuoden 2023 tieto]]</f>
        <v>5642131.0488102511</v>
      </c>
      <c r="S243" s="11"/>
      <c r="T243"/>
    </row>
    <row r="244" spans="1:20" ht="15">
      <c r="A244" s="35">
        <v>758</v>
      </c>
      <c r="B244" s="13" t="s">
        <v>250</v>
      </c>
      <c r="C244" s="15">
        <v>8134</v>
      </c>
      <c r="D244" s="15">
        <v>10772139.84</v>
      </c>
      <c r="E244" s="15">
        <v>7670708.7464951901</v>
      </c>
      <c r="F244" s="240">
        <f>Yhteenveto[[#This Row],[Ikärakenne, laskennallinen kustannus]]+Yhteenveto[[#This Row],[Muut laskennalliset kustannukset ]]</f>
        <v>18442848.586495191</v>
      </c>
      <c r="G244" s="335">
        <v>1395.32</v>
      </c>
      <c r="H244" s="17">
        <v>11349532.879999999</v>
      </c>
      <c r="I244" s="352">
        <f>Yhteenveto[[#This Row],[Laskennalliset kustannukset yhteensä]]-Yhteenveto[[#This Row],[Omarahoitusosuus, €]]</f>
        <v>7093315.7064951919</v>
      </c>
      <c r="J244" s="36">
        <v>1502797.3521892196</v>
      </c>
      <c r="K244" s="37">
        <v>-4314178.9832258513</v>
      </c>
      <c r="L244" s="240">
        <f>Yhteenveto[[#This Row],[Valtionosuus omarahoitusosuuden jälkeen (välisumma)]]+Yhteenveto[[#This Row],[Lisäosat yhteensä]]+Yhteenveto[[#This Row],[Valtionosuuteen tehtävät vähennykset ja lisäykset, netto]]</f>
        <v>4281934.0754585611</v>
      </c>
      <c r="M244" s="37">
        <v>838276.38974993816</v>
      </c>
      <c r="N244" s="314">
        <f>SUM(Yhteenveto[[#This Row],[Valtionosuus ennen verotuloihin perustuvaa valtionosuuksien tasausta]]+Yhteenveto[[#This Row],[Verotuloihin perustuva valtionosuuksien tasaus]])</f>
        <v>5120210.4652084988</v>
      </c>
      <c r="O244" s="250">
        <v>1537133.8377917514</v>
      </c>
      <c r="P244" s="387">
        <f>SUM(Yhteenveto[[#This Row],[Kunnan  peruspalvelujen valtionosuus ]:[Veroperustemuutoksista johtuvien veromenetysten korvaus]])</f>
        <v>6657344.3030002499</v>
      </c>
      <c r="Q244" s="37">
        <v>-157285.5705</v>
      </c>
      <c r="R244" s="354">
        <f>+Yhteenveto[[#This Row],[Kunnan  peruspalvelujen valtionosuus ]]+Yhteenveto[[#This Row],[Veroperustemuutoksista johtuvien veromenetysten korvaus]]+Yhteenveto[[#This Row],[Kotikuntakorvaus, netto, vuoden 2023 tieto]]</f>
        <v>6500058.7325002495</v>
      </c>
      <c r="S244" s="11"/>
      <c r="T244"/>
    </row>
    <row r="245" spans="1:20" ht="15">
      <c r="A245" s="35">
        <v>759</v>
      </c>
      <c r="B245" s="13" t="s">
        <v>251</v>
      </c>
      <c r="C245" s="15">
        <v>1942</v>
      </c>
      <c r="D245" s="15">
        <v>2988893.11</v>
      </c>
      <c r="E245" s="15">
        <v>616146.70365860732</v>
      </c>
      <c r="F245" s="240">
        <f>Yhteenveto[[#This Row],[Ikärakenne, laskennallinen kustannus]]+Yhteenveto[[#This Row],[Muut laskennalliset kustannukset ]]</f>
        <v>3605039.8136586072</v>
      </c>
      <c r="G245" s="335">
        <v>1395.32</v>
      </c>
      <c r="H245" s="17">
        <v>2709711.44</v>
      </c>
      <c r="I245" s="352">
        <f>Yhteenveto[[#This Row],[Laskennalliset kustannukset yhteensä]]-Yhteenveto[[#This Row],[Omarahoitusosuus, €]]</f>
        <v>895328.37365860725</v>
      </c>
      <c r="J245" s="36">
        <v>275008.57874425262</v>
      </c>
      <c r="K245" s="37">
        <v>-68538.76198710475</v>
      </c>
      <c r="L245" s="240">
        <f>Yhteenveto[[#This Row],[Valtionosuus omarahoitusosuuden jälkeen (välisumma)]]+Yhteenveto[[#This Row],[Lisäosat yhteensä]]+Yhteenveto[[#This Row],[Valtionosuuteen tehtävät vähennykset ja lisäykset, netto]]</f>
        <v>1101798.1904157551</v>
      </c>
      <c r="M245" s="37">
        <v>975013.09864022932</v>
      </c>
      <c r="N245" s="314">
        <f>SUM(Yhteenveto[[#This Row],[Valtionosuus ennen verotuloihin perustuvaa valtionosuuksien tasausta]]+Yhteenveto[[#This Row],[Verotuloihin perustuva valtionosuuksien tasaus]])</f>
        <v>2076811.2890559845</v>
      </c>
      <c r="O245" s="250">
        <v>494714.0242794212</v>
      </c>
      <c r="P245" s="387">
        <f>SUM(Yhteenveto[[#This Row],[Kunnan  peruspalvelujen valtionosuus ]:[Veroperustemuutoksista johtuvien veromenetysten korvaus]])</f>
        <v>2571525.3133354057</v>
      </c>
      <c r="Q245" s="37">
        <v>507180.89399999997</v>
      </c>
      <c r="R245" s="354">
        <f>+Yhteenveto[[#This Row],[Kunnan  peruspalvelujen valtionosuus ]]+Yhteenveto[[#This Row],[Veroperustemuutoksista johtuvien veromenetysten korvaus]]+Yhteenveto[[#This Row],[Kotikuntakorvaus, netto, vuoden 2023 tieto]]</f>
        <v>3078706.2073354055</v>
      </c>
      <c r="S245" s="11"/>
      <c r="T245"/>
    </row>
    <row r="246" spans="1:20" ht="15">
      <c r="A246" s="35">
        <v>761</v>
      </c>
      <c r="B246" s="13" t="s">
        <v>252</v>
      </c>
      <c r="C246" s="15">
        <v>8426</v>
      </c>
      <c r="D246" s="15">
        <v>10739064.74</v>
      </c>
      <c r="E246" s="15">
        <v>1803049.0551973868</v>
      </c>
      <c r="F246" s="240">
        <f>Yhteenveto[[#This Row],[Ikärakenne, laskennallinen kustannus]]+Yhteenveto[[#This Row],[Muut laskennalliset kustannukset ]]</f>
        <v>12542113.795197386</v>
      </c>
      <c r="G246" s="335">
        <v>1395.32</v>
      </c>
      <c r="H246" s="17">
        <v>11756966.32</v>
      </c>
      <c r="I246" s="352">
        <f>Yhteenveto[[#This Row],[Laskennalliset kustannukset yhteensä]]-Yhteenveto[[#This Row],[Omarahoitusosuus, €]]</f>
        <v>785147.475197386</v>
      </c>
      <c r="J246" s="36">
        <v>250711.18638983561</v>
      </c>
      <c r="K246" s="37">
        <v>595501.73677828477</v>
      </c>
      <c r="L246" s="240">
        <f>Yhteenveto[[#This Row],[Valtionosuus omarahoitusosuuden jälkeen (välisumma)]]+Yhteenveto[[#This Row],[Lisäosat yhteensä]]+Yhteenveto[[#This Row],[Valtionosuuteen tehtävät vähennykset ja lisäykset, netto]]</f>
        <v>1631360.3983655064</v>
      </c>
      <c r="M246" s="37">
        <v>4208484.1608050009</v>
      </c>
      <c r="N246" s="314">
        <f>SUM(Yhteenveto[[#This Row],[Valtionosuus ennen verotuloihin perustuvaa valtionosuuksien tasausta]]+Yhteenveto[[#This Row],[Verotuloihin perustuva valtionosuuksien tasaus]])</f>
        <v>5839844.5591705069</v>
      </c>
      <c r="O246" s="250">
        <v>1843556.3693396621</v>
      </c>
      <c r="P246" s="387">
        <f>SUM(Yhteenveto[[#This Row],[Kunnan  peruspalvelujen valtionosuus ]:[Veroperustemuutoksista johtuvien veromenetysten korvaus]])</f>
        <v>7683400.9285101686</v>
      </c>
      <c r="Q246" s="37">
        <v>409730.77032000001</v>
      </c>
      <c r="R246" s="354">
        <f>+Yhteenveto[[#This Row],[Kunnan  peruspalvelujen valtionosuus ]]+Yhteenveto[[#This Row],[Veroperustemuutoksista johtuvien veromenetysten korvaus]]+Yhteenveto[[#This Row],[Kotikuntakorvaus, netto, vuoden 2023 tieto]]</f>
        <v>8093131.6988301687</v>
      </c>
      <c r="S246" s="11"/>
      <c r="T246"/>
    </row>
    <row r="247" spans="1:20" ht="15">
      <c r="A247" s="35">
        <v>762</v>
      </c>
      <c r="B247" s="13" t="s">
        <v>253</v>
      </c>
      <c r="C247" s="15">
        <v>3672</v>
      </c>
      <c r="D247" s="15">
        <v>4315946.01</v>
      </c>
      <c r="E247" s="15">
        <v>1546769.307494832</v>
      </c>
      <c r="F247" s="240">
        <f>Yhteenveto[[#This Row],[Ikärakenne, laskennallinen kustannus]]+Yhteenveto[[#This Row],[Muut laskennalliset kustannukset ]]</f>
        <v>5862715.317494832</v>
      </c>
      <c r="G247" s="335">
        <v>1395.32</v>
      </c>
      <c r="H247" s="17">
        <v>5123615.04</v>
      </c>
      <c r="I247" s="352">
        <f>Yhteenveto[[#This Row],[Laskennalliset kustannukset yhteensä]]-Yhteenveto[[#This Row],[Omarahoitusosuus, €]]</f>
        <v>739100.27749483194</v>
      </c>
      <c r="J247" s="36">
        <v>487762.23896304122</v>
      </c>
      <c r="K247" s="37">
        <v>867194.58645995997</v>
      </c>
      <c r="L247" s="240">
        <f>Yhteenveto[[#This Row],[Valtionosuus omarahoitusosuuden jälkeen (välisumma)]]+Yhteenveto[[#This Row],[Lisäosat yhteensä]]+Yhteenveto[[#This Row],[Valtionosuuteen tehtävät vähennykset ja lisäykset, netto]]</f>
        <v>2094057.1029178333</v>
      </c>
      <c r="M247" s="37">
        <v>1405209.8735514632</v>
      </c>
      <c r="N247" s="314">
        <f>SUM(Yhteenveto[[#This Row],[Valtionosuus ennen verotuloihin perustuvaa valtionosuuksien tasausta]]+Yhteenveto[[#This Row],[Verotuloihin perustuva valtionosuuksien tasaus]])</f>
        <v>3499266.9764692965</v>
      </c>
      <c r="O247" s="250">
        <v>900726.84104175016</v>
      </c>
      <c r="P247" s="387">
        <f>SUM(Yhteenveto[[#This Row],[Kunnan  peruspalvelujen valtionosuus ]:[Veroperustemuutoksista johtuvien veromenetysten korvaus]])</f>
        <v>4399993.8175110463</v>
      </c>
      <c r="Q247" s="37">
        <v>-12448.985579999993</v>
      </c>
      <c r="R247" s="354">
        <f>+Yhteenveto[[#This Row],[Kunnan  peruspalvelujen valtionosuus ]]+Yhteenveto[[#This Row],[Veroperustemuutoksista johtuvien veromenetysten korvaus]]+Yhteenveto[[#This Row],[Kotikuntakorvaus, netto, vuoden 2023 tieto]]</f>
        <v>4387544.8319310462</v>
      </c>
      <c r="S247" s="11"/>
      <c r="T247"/>
    </row>
    <row r="248" spans="1:20" ht="15">
      <c r="A248" s="35">
        <v>765</v>
      </c>
      <c r="B248" s="13" t="s">
        <v>254</v>
      </c>
      <c r="C248" s="15">
        <v>10354</v>
      </c>
      <c r="D248" s="15">
        <v>15020878.16</v>
      </c>
      <c r="E248" s="15">
        <v>3454573.1775899739</v>
      </c>
      <c r="F248" s="240">
        <f>Yhteenveto[[#This Row],[Ikärakenne, laskennallinen kustannus]]+Yhteenveto[[#This Row],[Muut laskennalliset kustannukset ]]</f>
        <v>18475451.337589975</v>
      </c>
      <c r="G248" s="335">
        <v>1395.32</v>
      </c>
      <c r="H248" s="17">
        <v>14447143.279999999</v>
      </c>
      <c r="I248" s="352">
        <f>Yhteenveto[[#This Row],[Laskennalliset kustannukset yhteensä]]-Yhteenveto[[#This Row],[Omarahoitusosuus, €]]</f>
        <v>4028308.0575899761</v>
      </c>
      <c r="J248" s="36">
        <v>730655.79506082553</v>
      </c>
      <c r="K248" s="37">
        <v>-2548484.3147484902</v>
      </c>
      <c r="L248" s="240">
        <f>Yhteenveto[[#This Row],[Valtionosuus omarahoitusosuuden jälkeen (välisumma)]]+Yhteenveto[[#This Row],[Lisäosat yhteensä]]+Yhteenveto[[#This Row],[Valtionosuuteen tehtävät vähennykset ja lisäykset, netto]]</f>
        <v>2210479.5379023114</v>
      </c>
      <c r="M248" s="37">
        <v>2050826.7682703228</v>
      </c>
      <c r="N248" s="314">
        <f>SUM(Yhteenveto[[#This Row],[Valtionosuus ennen verotuloihin perustuvaa valtionosuuksien tasausta]]+Yhteenveto[[#This Row],[Verotuloihin perustuva valtionosuuksien tasaus]])</f>
        <v>4261306.3061726345</v>
      </c>
      <c r="O248" s="250">
        <v>1900718.8053296255</v>
      </c>
      <c r="P248" s="387">
        <f>SUM(Yhteenveto[[#This Row],[Kunnan  peruspalvelujen valtionosuus ]:[Veroperustemuutoksista johtuvien veromenetysten korvaus]])</f>
        <v>6162025.11150226</v>
      </c>
      <c r="Q248" s="37">
        <v>-33316.281599999958</v>
      </c>
      <c r="R248" s="354">
        <f>+Yhteenveto[[#This Row],[Kunnan  peruspalvelujen valtionosuus ]]+Yhteenveto[[#This Row],[Veroperustemuutoksista johtuvien veromenetysten korvaus]]+Yhteenveto[[#This Row],[Kotikuntakorvaus, netto, vuoden 2023 tieto]]</f>
        <v>6128708.8299022596</v>
      </c>
      <c r="S248" s="11"/>
      <c r="T248"/>
    </row>
    <row r="249" spans="1:20" ht="15">
      <c r="A249" s="35">
        <v>768</v>
      </c>
      <c r="B249" s="13" t="s">
        <v>255</v>
      </c>
      <c r="C249" s="15">
        <v>2375</v>
      </c>
      <c r="D249" s="15">
        <v>2004864.68</v>
      </c>
      <c r="E249" s="15">
        <v>1755786.2425202937</v>
      </c>
      <c r="F249" s="240">
        <f>Yhteenveto[[#This Row],[Ikärakenne, laskennallinen kustannus]]+Yhteenveto[[#This Row],[Muut laskennalliset kustannukset ]]</f>
        <v>3760650.9225202939</v>
      </c>
      <c r="G249" s="335">
        <v>1395.32</v>
      </c>
      <c r="H249" s="17">
        <v>3313885</v>
      </c>
      <c r="I249" s="352">
        <f>Yhteenveto[[#This Row],[Laskennalliset kustannukset yhteensä]]-Yhteenveto[[#This Row],[Omarahoitusosuus, €]]</f>
        <v>446765.92252029385</v>
      </c>
      <c r="J249" s="36">
        <v>338199.62161226443</v>
      </c>
      <c r="K249" s="37">
        <v>736536.46015503083</v>
      </c>
      <c r="L249" s="240">
        <f>Yhteenveto[[#This Row],[Valtionosuus omarahoitusosuuden jälkeen (välisumma)]]+Yhteenveto[[#This Row],[Lisäosat yhteensä]]+Yhteenveto[[#This Row],[Valtionosuuteen tehtävät vähennykset ja lisäykset, netto]]</f>
        <v>1521502.0042875891</v>
      </c>
      <c r="M249" s="37">
        <v>817820.74403068621</v>
      </c>
      <c r="N249" s="314">
        <f>SUM(Yhteenveto[[#This Row],[Valtionosuus ennen verotuloihin perustuvaa valtionosuuksien tasausta]]+Yhteenveto[[#This Row],[Verotuloihin perustuva valtionosuuksien tasaus]])</f>
        <v>2339322.7483182754</v>
      </c>
      <c r="O249" s="250">
        <v>573609.02291056793</v>
      </c>
      <c r="P249" s="387">
        <f>SUM(Yhteenveto[[#This Row],[Kunnan  peruspalvelujen valtionosuus ]:[Veroperustemuutoksista johtuvien veromenetysten korvaus]])</f>
        <v>2912931.7712288434</v>
      </c>
      <c r="Q249" s="37">
        <v>65517.062700000039</v>
      </c>
      <c r="R249" s="354">
        <f>+Yhteenveto[[#This Row],[Kunnan  peruspalvelujen valtionosuus ]]+Yhteenveto[[#This Row],[Veroperustemuutoksista johtuvien veromenetysten korvaus]]+Yhteenveto[[#This Row],[Kotikuntakorvaus, netto, vuoden 2023 tieto]]</f>
        <v>2978448.8339288435</v>
      </c>
      <c r="S249" s="11"/>
      <c r="T249"/>
    </row>
    <row r="250" spans="1:20" ht="15">
      <c r="A250" s="35">
        <v>777</v>
      </c>
      <c r="B250" s="13" t="s">
        <v>256</v>
      </c>
      <c r="C250" s="15">
        <v>7367</v>
      </c>
      <c r="D250" s="15">
        <v>7434217.6500000004</v>
      </c>
      <c r="E250" s="15">
        <v>5236673.6493508331</v>
      </c>
      <c r="F250" s="240">
        <f>Yhteenveto[[#This Row],[Ikärakenne, laskennallinen kustannus]]+Yhteenveto[[#This Row],[Muut laskennalliset kustannukset ]]</f>
        <v>12670891.299350834</v>
      </c>
      <c r="G250" s="335">
        <v>1395.32</v>
      </c>
      <c r="H250" s="17">
        <v>10279322.439999999</v>
      </c>
      <c r="I250" s="352">
        <f>Yhteenveto[[#This Row],[Laskennalliset kustannukset yhteensä]]-Yhteenveto[[#This Row],[Omarahoitusosuus, €]]</f>
        <v>2391568.859350834</v>
      </c>
      <c r="J250" s="36">
        <v>1266637.9920762202</v>
      </c>
      <c r="K250" s="37">
        <v>-472458.10222154344</v>
      </c>
      <c r="L250" s="240">
        <f>Yhteenveto[[#This Row],[Valtionosuus omarahoitusosuuden jälkeen (välisumma)]]+Yhteenveto[[#This Row],[Lisäosat yhteensä]]+Yhteenveto[[#This Row],[Valtionosuuteen tehtävät vähennykset ja lisäykset, netto]]</f>
        <v>3185748.7492055106</v>
      </c>
      <c r="M250" s="37">
        <v>3298079.6612589713</v>
      </c>
      <c r="N250" s="314">
        <f>SUM(Yhteenveto[[#This Row],[Valtionosuus ennen verotuloihin perustuvaa valtionosuuksien tasausta]]+Yhteenveto[[#This Row],[Verotuloihin perustuva valtionosuuksien tasaus]])</f>
        <v>6483828.4104644824</v>
      </c>
      <c r="O250" s="250">
        <v>1584281.779454119</v>
      </c>
      <c r="P250" s="387">
        <f>SUM(Yhteenveto[[#This Row],[Kunnan  peruspalvelujen valtionosuus ]:[Veroperustemuutoksista johtuvien veromenetysten korvaus]])</f>
        <v>8068110.1899186019</v>
      </c>
      <c r="Q250" s="37">
        <v>25805.244899999976</v>
      </c>
      <c r="R250" s="354">
        <f>+Yhteenveto[[#This Row],[Kunnan  peruspalvelujen valtionosuus ]]+Yhteenveto[[#This Row],[Veroperustemuutoksista johtuvien veromenetysten korvaus]]+Yhteenveto[[#This Row],[Kotikuntakorvaus, netto, vuoden 2023 tieto]]</f>
        <v>8093915.4348186022</v>
      </c>
      <c r="S250" s="11"/>
      <c r="T250"/>
    </row>
    <row r="251" spans="1:20" ht="15">
      <c r="A251" s="35">
        <v>778</v>
      </c>
      <c r="B251" s="13" t="s">
        <v>257</v>
      </c>
      <c r="C251" s="15">
        <v>6763</v>
      </c>
      <c r="D251" s="15">
        <v>8705608.0999999996</v>
      </c>
      <c r="E251" s="15">
        <v>1368880.104801486</v>
      </c>
      <c r="F251" s="240">
        <f>Yhteenveto[[#This Row],[Ikärakenne, laskennallinen kustannus]]+Yhteenveto[[#This Row],[Muut laskennalliset kustannukset ]]</f>
        <v>10074488.204801485</v>
      </c>
      <c r="G251" s="335">
        <v>1395.32</v>
      </c>
      <c r="H251" s="17">
        <v>9436549.1600000001</v>
      </c>
      <c r="I251" s="352">
        <f>Yhteenveto[[#This Row],[Laskennalliset kustannukset yhteensä]]-Yhteenveto[[#This Row],[Omarahoitusosuus, €]]</f>
        <v>637939.04480148479</v>
      </c>
      <c r="J251" s="36">
        <v>360434.97278338973</v>
      </c>
      <c r="K251" s="37">
        <v>-417980.31298162643</v>
      </c>
      <c r="L251" s="240">
        <f>Yhteenveto[[#This Row],[Valtionosuus omarahoitusosuuden jälkeen (välisumma)]]+Yhteenveto[[#This Row],[Lisäosat yhteensä]]+Yhteenveto[[#This Row],[Valtionosuuteen tehtävät vähennykset ja lisäykset, netto]]</f>
        <v>580393.70460324804</v>
      </c>
      <c r="M251" s="37">
        <v>3390903.4993092371</v>
      </c>
      <c r="N251" s="314">
        <f>SUM(Yhteenveto[[#This Row],[Valtionosuus ennen verotuloihin perustuvaa valtionosuuksien tasausta]]+Yhteenveto[[#This Row],[Verotuloihin perustuva valtionosuuksien tasaus]])</f>
        <v>3971297.2039124854</v>
      </c>
      <c r="O251" s="250">
        <v>1379792.2095428538</v>
      </c>
      <c r="P251" s="387">
        <f>SUM(Yhteenveto[[#This Row],[Kunnan  peruspalvelujen valtionosuus ]:[Veroperustemuutoksista johtuvien veromenetysten korvaus]])</f>
        <v>5351089.4134553391</v>
      </c>
      <c r="Q251" s="37">
        <v>147305.55936000001</v>
      </c>
      <c r="R251" s="354">
        <f>+Yhteenveto[[#This Row],[Kunnan  peruspalvelujen valtionosuus ]]+Yhteenveto[[#This Row],[Veroperustemuutoksista johtuvien veromenetysten korvaus]]+Yhteenveto[[#This Row],[Kotikuntakorvaus, netto, vuoden 2023 tieto]]</f>
        <v>5498394.9728153395</v>
      </c>
      <c r="S251" s="11"/>
      <c r="T251"/>
    </row>
    <row r="252" spans="1:20" ht="15">
      <c r="A252" s="35">
        <v>781</v>
      </c>
      <c r="B252" s="13" t="s">
        <v>258</v>
      </c>
      <c r="C252" s="15">
        <v>3504</v>
      </c>
      <c r="D252" s="15">
        <v>2900328.7399999998</v>
      </c>
      <c r="E252" s="15">
        <v>1044273.5633521122</v>
      </c>
      <c r="F252" s="240">
        <f>Yhteenveto[[#This Row],[Ikärakenne, laskennallinen kustannus]]+Yhteenveto[[#This Row],[Muut laskennalliset kustannukset ]]</f>
        <v>3944602.303352112</v>
      </c>
      <c r="G252" s="335">
        <v>1395.32</v>
      </c>
      <c r="H252" s="17">
        <v>4889201.2799999993</v>
      </c>
      <c r="I252" s="352">
        <f>Yhteenveto[[#This Row],[Laskennalliset kustannukset yhteensä]]-Yhteenveto[[#This Row],[Omarahoitusosuus, €]]</f>
        <v>-944598.97664788738</v>
      </c>
      <c r="J252" s="36">
        <v>453079.80188322579</v>
      </c>
      <c r="K252" s="37">
        <v>2626349.2224861034</v>
      </c>
      <c r="L252" s="240">
        <f>Yhteenveto[[#This Row],[Valtionosuus omarahoitusosuuden jälkeen (välisumma)]]+Yhteenveto[[#This Row],[Lisäosat yhteensä]]+Yhteenveto[[#This Row],[Valtionosuuteen tehtävät vähennykset ja lisäykset, netto]]</f>
        <v>2134830.0477214418</v>
      </c>
      <c r="M252" s="37">
        <v>888140.79841946554</v>
      </c>
      <c r="N252" s="314">
        <f>SUM(Yhteenveto[[#This Row],[Valtionosuus ennen verotuloihin perustuvaa valtionosuuksien tasausta]]+Yhteenveto[[#This Row],[Verotuloihin perustuva valtionosuuksien tasaus]])</f>
        <v>3022970.8461409071</v>
      </c>
      <c r="O252" s="250">
        <v>808140.06415676675</v>
      </c>
      <c r="P252" s="387">
        <f>SUM(Yhteenveto[[#This Row],[Kunnan  peruspalvelujen valtionosuus ]:[Veroperustemuutoksista johtuvien veromenetysten korvaus]])</f>
        <v>3831110.9102976741</v>
      </c>
      <c r="Q252" s="37">
        <v>-24987.21120000002</v>
      </c>
      <c r="R252" s="354">
        <f>+Yhteenveto[[#This Row],[Kunnan  peruspalvelujen valtionosuus ]]+Yhteenveto[[#This Row],[Veroperustemuutoksista johtuvien veromenetysten korvaus]]+Yhteenveto[[#This Row],[Kotikuntakorvaus, netto, vuoden 2023 tieto]]</f>
        <v>3806123.6990976743</v>
      </c>
      <c r="S252" s="11"/>
      <c r="T252"/>
    </row>
    <row r="253" spans="1:20" ht="15">
      <c r="A253" s="35">
        <v>783</v>
      </c>
      <c r="B253" s="13" t="s">
        <v>259</v>
      </c>
      <c r="C253" s="15">
        <v>6419</v>
      </c>
      <c r="D253" s="15">
        <v>8280397.9800000004</v>
      </c>
      <c r="E253" s="15">
        <v>1164107.1804878602</v>
      </c>
      <c r="F253" s="240">
        <f>Yhteenveto[[#This Row],[Ikärakenne, laskennallinen kustannus]]+Yhteenveto[[#This Row],[Muut laskennalliset kustannukset ]]</f>
        <v>9444505.1604878604</v>
      </c>
      <c r="G253" s="335">
        <v>1395.32</v>
      </c>
      <c r="H253" s="17">
        <v>8956559.0800000001</v>
      </c>
      <c r="I253" s="352">
        <f>Yhteenveto[[#This Row],[Laskennalliset kustannukset yhteensä]]-Yhteenveto[[#This Row],[Omarahoitusosuus, €]]</f>
        <v>487946.08048786037</v>
      </c>
      <c r="J253" s="36">
        <v>206334.33156786257</v>
      </c>
      <c r="K253" s="37">
        <v>-953341.74294502055</v>
      </c>
      <c r="L253" s="240">
        <f>Yhteenveto[[#This Row],[Valtionosuus omarahoitusosuuden jälkeen (välisumma)]]+Yhteenveto[[#This Row],[Lisäosat yhteensä]]+Yhteenveto[[#This Row],[Valtionosuuteen tehtävät vähennykset ja lisäykset, netto]]</f>
        <v>-259061.33088929765</v>
      </c>
      <c r="M253" s="37">
        <v>1667405.8319036791</v>
      </c>
      <c r="N253" s="314">
        <f>SUM(Yhteenveto[[#This Row],[Valtionosuus ennen verotuloihin perustuvaa valtionosuuksien tasausta]]+Yhteenveto[[#This Row],[Verotuloihin perustuva valtionosuuksien tasaus]])</f>
        <v>1408344.5010143814</v>
      </c>
      <c r="O253" s="250">
        <v>1258147.0551604873</v>
      </c>
      <c r="P253" s="387">
        <f>SUM(Yhteenveto[[#This Row],[Kunnan  peruspalvelujen valtionosuus ]:[Veroperustemuutoksista johtuvien veromenetysten korvaus]])</f>
        <v>2666491.5561748687</v>
      </c>
      <c r="Q253" s="37">
        <v>-84064.117680000025</v>
      </c>
      <c r="R253" s="354">
        <f>+Yhteenveto[[#This Row],[Kunnan  peruspalvelujen valtionosuus ]]+Yhteenveto[[#This Row],[Veroperustemuutoksista johtuvien veromenetysten korvaus]]+Yhteenveto[[#This Row],[Kotikuntakorvaus, netto, vuoden 2023 tieto]]</f>
        <v>2582427.4384948686</v>
      </c>
      <c r="S253" s="11"/>
      <c r="T253"/>
    </row>
    <row r="254" spans="1:20" ht="15">
      <c r="A254" s="35">
        <v>785</v>
      </c>
      <c r="B254" s="13" t="s">
        <v>260</v>
      </c>
      <c r="C254" s="15">
        <v>2626</v>
      </c>
      <c r="D254" s="15">
        <v>2894868.2</v>
      </c>
      <c r="E254" s="15">
        <v>1387014.3891046485</v>
      </c>
      <c r="F254" s="240">
        <f>Yhteenveto[[#This Row],[Ikärakenne, laskennallinen kustannus]]+Yhteenveto[[#This Row],[Muut laskennalliset kustannukset ]]</f>
        <v>4281882.5891046487</v>
      </c>
      <c r="G254" s="335">
        <v>1395.32</v>
      </c>
      <c r="H254" s="17">
        <v>3664110.32</v>
      </c>
      <c r="I254" s="352">
        <f>Yhteenveto[[#This Row],[Laskennalliset kustannukset yhteensä]]-Yhteenveto[[#This Row],[Omarahoitusosuus, €]]</f>
        <v>617772.26910464885</v>
      </c>
      <c r="J254" s="36">
        <v>936480.62431377778</v>
      </c>
      <c r="K254" s="37">
        <v>2104578.4855911867</v>
      </c>
      <c r="L254" s="240">
        <f>Yhteenveto[[#This Row],[Valtionosuus omarahoitusosuuden jälkeen (välisumma)]]+Yhteenveto[[#This Row],[Lisäosat yhteensä]]+Yhteenveto[[#This Row],[Valtionosuuteen tehtävät vähennykset ja lisäykset, netto]]</f>
        <v>3658831.3790096133</v>
      </c>
      <c r="M254" s="37">
        <v>1220146.5275296271</v>
      </c>
      <c r="N254" s="314">
        <f>SUM(Yhteenveto[[#This Row],[Valtionosuus ennen verotuloihin perustuvaa valtionosuuksien tasausta]]+Yhteenveto[[#This Row],[Verotuloihin perustuva valtionosuuksien tasaus]])</f>
        <v>4878977.9065392409</v>
      </c>
      <c r="O254" s="250">
        <v>643761.66564102366</v>
      </c>
      <c r="P254" s="387">
        <f>SUM(Yhteenveto[[#This Row],[Kunnan  peruspalvelujen valtionosuus ]:[Veroperustemuutoksista johtuvien veromenetysten korvaus]])</f>
        <v>5522739.5721802646</v>
      </c>
      <c r="Q254" s="37">
        <v>-14501.506500000003</v>
      </c>
      <c r="R254" s="354">
        <f>+Yhteenveto[[#This Row],[Kunnan  peruspalvelujen valtionosuus ]]+Yhteenveto[[#This Row],[Veroperustemuutoksista johtuvien veromenetysten korvaus]]+Yhteenveto[[#This Row],[Kotikuntakorvaus, netto, vuoden 2023 tieto]]</f>
        <v>5508238.0656802645</v>
      </c>
      <c r="S254" s="11"/>
      <c r="T254"/>
    </row>
    <row r="255" spans="1:20" ht="15">
      <c r="A255" s="35">
        <v>790</v>
      </c>
      <c r="B255" s="13" t="s">
        <v>261</v>
      </c>
      <c r="C255" s="15">
        <v>23734</v>
      </c>
      <c r="D255" s="15">
        <v>32303071.030000001</v>
      </c>
      <c r="E255" s="15">
        <v>4033150.6654271614</v>
      </c>
      <c r="F255" s="240">
        <f>Yhteenveto[[#This Row],[Ikärakenne, laskennallinen kustannus]]+Yhteenveto[[#This Row],[Muut laskennalliset kustannukset ]]</f>
        <v>36336221.695427164</v>
      </c>
      <c r="G255" s="335">
        <v>1395.32</v>
      </c>
      <c r="H255" s="17">
        <v>33116524.879999999</v>
      </c>
      <c r="I255" s="352">
        <f>Yhteenveto[[#This Row],[Laskennalliset kustannukset yhteensä]]-Yhteenveto[[#This Row],[Omarahoitusosuus, €]]</f>
        <v>3219696.8154271655</v>
      </c>
      <c r="J255" s="36">
        <v>733494.31155293214</v>
      </c>
      <c r="K255" s="37">
        <v>157224.88473742316</v>
      </c>
      <c r="L255" s="240">
        <f>Yhteenveto[[#This Row],[Valtionosuus omarahoitusosuuden jälkeen (välisumma)]]+Yhteenveto[[#This Row],[Lisäosat yhteensä]]+Yhteenveto[[#This Row],[Valtionosuuteen tehtävät vähennykset ja lisäykset, netto]]</f>
        <v>4110416.0117175207</v>
      </c>
      <c r="M255" s="37">
        <v>10314109.019651568</v>
      </c>
      <c r="N255" s="314">
        <f>SUM(Yhteenveto[[#This Row],[Valtionosuus ennen verotuloihin perustuvaa valtionosuuksien tasausta]]+Yhteenveto[[#This Row],[Verotuloihin perustuva valtionosuuksien tasaus]])</f>
        <v>14424525.031369088</v>
      </c>
      <c r="O255" s="250">
        <v>4482120.1401465032</v>
      </c>
      <c r="P255" s="387">
        <f>SUM(Yhteenveto[[#This Row],[Kunnan  peruspalvelujen valtionosuus ]:[Veroperustemuutoksista johtuvien veromenetysten korvaus]])</f>
        <v>18906645.171515591</v>
      </c>
      <c r="Q255" s="37">
        <v>116235.15210000012</v>
      </c>
      <c r="R255" s="354">
        <f>+Yhteenveto[[#This Row],[Kunnan  peruspalvelujen valtionosuus ]]+Yhteenveto[[#This Row],[Veroperustemuutoksista johtuvien veromenetysten korvaus]]+Yhteenveto[[#This Row],[Kotikuntakorvaus, netto, vuoden 2023 tieto]]</f>
        <v>19022880.323615592</v>
      </c>
      <c r="S255" s="11"/>
      <c r="T255"/>
    </row>
    <row r="256" spans="1:20" ht="15">
      <c r="A256" s="35">
        <v>791</v>
      </c>
      <c r="B256" s="13" t="s">
        <v>262</v>
      </c>
      <c r="C256" s="15">
        <v>5029</v>
      </c>
      <c r="D256" s="15">
        <v>7132213.6100000003</v>
      </c>
      <c r="E256" s="15">
        <v>2238905.8341401499</v>
      </c>
      <c r="F256" s="240">
        <f>Yhteenveto[[#This Row],[Ikärakenne, laskennallinen kustannus]]+Yhteenveto[[#This Row],[Muut laskennalliset kustannukset ]]</f>
        <v>9371119.4441401511</v>
      </c>
      <c r="G256" s="335">
        <v>1395.32</v>
      </c>
      <c r="H256" s="17">
        <v>7017064.2799999993</v>
      </c>
      <c r="I256" s="352">
        <f>Yhteenveto[[#This Row],[Laskennalliset kustannukset yhteensä]]-Yhteenveto[[#This Row],[Omarahoitusosuus, €]]</f>
        <v>2354055.1641401518</v>
      </c>
      <c r="J256" s="36">
        <v>829173.11323043599</v>
      </c>
      <c r="K256" s="37">
        <v>143036.33415402775</v>
      </c>
      <c r="L256" s="240">
        <f>Yhteenveto[[#This Row],[Valtionosuus omarahoitusosuuden jälkeen (välisumma)]]+Yhteenveto[[#This Row],[Lisäosat yhteensä]]+Yhteenveto[[#This Row],[Valtionosuuteen tehtävät vähennykset ja lisäykset, netto]]</f>
        <v>3326264.6115246154</v>
      </c>
      <c r="M256" s="37">
        <v>3074874.0647032596</v>
      </c>
      <c r="N256" s="314">
        <f>SUM(Yhteenveto[[#This Row],[Valtionosuus ennen verotuloihin perustuvaa valtionosuuksien tasausta]]+Yhteenveto[[#This Row],[Verotuloihin perustuva valtionosuuksien tasaus]])</f>
        <v>6401138.6762278751</v>
      </c>
      <c r="O256" s="250">
        <v>1276606.2780087413</v>
      </c>
      <c r="P256" s="387">
        <f>SUM(Yhteenveto[[#This Row],[Kunnan  peruspalvelujen valtionosuus ]:[Veroperustemuutoksista johtuvien veromenetysten korvaus]])</f>
        <v>7677744.9542366164</v>
      </c>
      <c r="Q256" s="37">
        <v>-68417.364000000001</v>
      </c>
      <c r="R256" s="354">
        <f>+Yhteenveto[[#This Row],[Kunnan  peruspalvelujen valtionosuus ]]+Yhteenveto[[#This Row],[Veroperustemuutoksista johtuvien veromenetysten korvaus]]+Yhteenveto[[#This Row],[Kotikuntakorvaus, netto, vuoden 2023 tieto]]</f>
        <v>7609327.5902366163</v>
      </c>
      <c r="S256" s="11"/>
      <c r="T256"/>
    </row>
    <row r="257" spans="1:20" ht="15">
      <c r="A257" s="35">
        <v>831</v>
      </c>
      <c r="B257" s="13" t="s">
        <v>263</v>
      </c>
      <c r="C257" s="15">
        <v>4559</v>
      </c>
      <c r="D257" s="15">
        <v>6530056.1099999994</v>
      </c>
      <c r="E257" s="15">
        <v>1612459.9409695398</v>
      </c>
      <c r="F257" s="240">
        <f>Yhteenveto[[#This Row],[Ikärakenne, laskennallinen kustannus]]+Yhteenveto[[#This Row],[Muut laskennalliset kustannukset ]]</f>
        <v>8142516.0509695392</v>
      </c>
      <c r="G257" s="335">
        <v>1395.32</v>
      </c>
      <c r="H257" s="17">
        <v>6361263.8799999999</v>
      </c>
      <c r="I257" s="352">
        <f>Yhteenveto[[#This Row],[Laskennalliset kustannukset yhteensä]]-Yhteenveto[[#This Row],[Omarahoitusosuus, €]]</f>
        <v>1781252.1709695393</v>
      </c>
      <c r="J257" s="36">
        <v>101726.07571230826</v>
      </c>
      <c r="K257" s="37">
        <v>-381535.54956308642</v>
      </c>
      <c r="L257" s="240">
        <f>Yhteenveto[[#This Row],[Valtionosuus omarahoitusosuuden jälkeen (välisumma)]]+Yhteenveto[[#This Row],[Lisäosat yhteensä]]+Yhteenveto[[#This Row],[Valtionosuuteen tehtävät vähennykset ja lisäykset, netto]]</f>
        <v>1501442.6971187613</v>
      </c>
      <c r="M257" s="37">
        <v>887209.85084029287</v>
      </c>
      <c r="N257" s="314">
        <f>SUM(Yhteenveto[[#This Row],[Valtionosuus ennen verotuloihin perustuvaa valtionosuuksien tasausta]]+Yhteenveto[[#This Row],[Verotuloihin perustuva valtionosuuksien tasaus]])</f>
        <v>2388652.5479590539</v>
      </c>
      <c r="O257" s="250">
        <v>694772.56928067666</v>
      </c>
      <c r="P257" s="387">
        <f>SUM(Yhteenveto[[#This Row],[Kunnan  peruspalvelujen valtionosuus ]:[Veroperustemuutoksista johtuvien veromenetysten korvaus]])</f>
        <v>3083425.1172397304</v>
      </c>
      <c r="Q257" s="37">
        <v>-181990.18824000002</v>
      </c>
      <c r="R257" s="354">
        <f>+Yhteenveto[[#This Row],[Kunnan  peruspalvelujen valtionosuus ]]+Yhteenveto[[#This Row],[Veroperustemuutoksista johtuvien veromenetysten korvaus]]+Yhteenveto[[#This Row],[Kotikuntakorvaus, netto, vuoden 2023 tieto]]</f>
        <v>2901434.9289997304</v>
      </c>
      <c r="S257" s="11"/>
      <c r="T257"/>
    </row>
    <row r="258" spans="1:20" ht="15">
      <c r="A258" s="35">
        <v>832</v>
      </c>
      <c r="B258" s="13" t="s">
        <v>264</v>
      </c>
      <c r="C258" s="15">
        <v>3825</v>
      </c>
      <c r="D258" s="15">
        <v>5551093.5800000001</v>
      </c>
      <c r="E258" s="15">
        <v>2437472.0369536295</v>
      </c>
      <c r="F258" s="240">
        <f>Yhteenveto[[#This Row],[Ikärakenne, laskennallinen kustannus]]+Yhteenveto[[#This Row],[Muut laskennalliset kustannukset ]]</f>
        <v>7988565.61695363</v>
      </c>
      <c r="G258" s="335">
        <v>1395.32</v>
      </c>
      <c r="H258" s="17">
        <v>5337099</v>
      </c>
      <c r="I258" s="352">
        <f>Yhteenveto[[#This Row],[Laskennalliset kustannukset yhteensä]]-Yhteenveto[[#This Row],[Omarahoitusosuus, €]]</f>
        <v>2651466.61695363</v>
      </c>
      <c r="J258" s="36">
        <v>1348471.1398032547</v>
      </c>
      <c r="K258" s="37">
        <v>2528941.8328515203</v>
      </c>
      <c r="L258" s="240">
        <f>Yhteenveto[[#This Row],[Valtionosuus omarahoitusosuuden jälkeen (välisumma)]]+Yhteenveto[[#This Row],[Lisäosat yhteensä]]+Yhteenveto[[#This Row],[Valtionosuuteen tehtävät vähennykset ja lisäykset, netto]]</f>
        <v>6528879.5896084048</v>
      </c>
      <c r="M258" s="37">
        <v>1913967.6919506721</v>
      </c>
      <c r="N258" s="314">
        <f>SUM(Yhteenveto[[#This Row],[Valtionosuus ennen verotuloihin perustuvaa valtionosuuksien tasausta]]+Yhteenveto[[#This Row],[Verotuloihin perustuva valtionosuuksien tasaus]])</f>
        <v>8442847.2815590762</v>
      </c>
      <c r="O258" s="250">
        <v>780351.98147375905</v>
      </c>
      <c r="P258" s="387">
        <f>SUM(Yhteenveto[[#This Row],[Kunnan  peruspalvelujen valtionosuus ]:[Veroperustemuutoksista johtuvien veromenetysten korvaus]])</f>
        <v>9223199.263032835</v>
      </c>
      <c r="Q258" s="37">
        <v>-40083.651299999998</v>
      </c>
      <c r="R258" s="354">
        <f>+Yhteenveto[[#This Row],[Kunnan  peruspalvelujen valtionosuus ]]+Yhteenveto[[#This Row],[Veroperustemuutoksista johtuvien veromenetysten korvaus]]+Yhteenveto[[#This Row],[Kotikuntakorvaus, netto, vuoden 2023 tieto]]</f>
        <v>9183115.611732835</v>
      </c>
      <c r="S258" s="11"/>
      <c r="T258"/>
    </row>
    <row r="259" spans="1:20" ht="15">
      <c r="A259" s="35">
        <v>833</v>
      </c>
      <c r="B259" s="13" t="s">
        <v>265</v>
      </c>
      <c r="C259" s="15">
        <v>1691</v>
      </c>
      <c r="D259" s="15">
        <v>2115599.1</v>
      </c>
      <c r="E259" s="15">
        <v>504539.80201563099</v>
      </c>
      <c r="F259" s="240">
        <f>Yhteenveto[[#This Row],[Ikärakenne, laskennallinen kustannus]]+Yhteenveto[[#This Row],[Muut laskennalliset kustannukset ]]</f>
        <v>2620138.9020156311</v>
      </c>
      <c r="G259" s="335">
        <v>1395.32</v>
      </c>
      <c r="H259" s="17">
        <v>2359486.12</v>
      </c>
      <c r="I259" s="352">
        <f>Yhteenveto[[#This Row],[Laskennalliset kustannukset yhteensä]]-Yhteenveto[[#This Row],[Omarahoitusosuus, €]]</f>
        <v>260652.78201563098</v>
      </c>
      <c r="J259" s="36">
        <v>109031.2129877761</v>
      </c>
      <c r="K259" s="37">
        <v>765543.71033760335</v>
      </c>
      <c r="L259" s="240">
        <f>Yhteenveto[[#This Row],[Valtionosuus omarahoitusosuuden jälkeen (välisumma)]]+Yhteenveto[[#This Row],[Lisäosat yhteensä]]+Yhteenveto[[#This Row],[Valtionosuuteen tehtävät vähennykset ja lisäykset, netto]]</f>
        <v>1135227.7053410104</v>
      </c>
      <c r="M259" s="37">
        <v>394437.27643847623</v>
      </c>
      <c r="N259" s="314">
        <f>SUM(Yhteenveto[[#This Row],[Valtionosuus ennen verotuloihin perustuvaa valtionosuuksien tasausta]]+Yhteenveto[[#This Row],[Verotuloihin perustuva valtionosuuksien tasaus]])</f>
        <v>1529664.9817794866</v>
      </c>
      <c r="O259" s="250">
        <v>340643.6482596086</v>
      </c>
      <c r="P259" s="387">
        <f>SUM(Yhteenveto[[#This Row],[Kunnan  peruspalvelujen valtionosuus ]:[Veroperustemuutoksista johtuvien veromenetysten korvaus]])</f>
        <v>1870308.6300390952</v>
      </c>
      <c r="Q259" s="37">
        <v>162119.40600000002</v>
      </c>
      <c r="R259" s="354">
        <f>+Yhteenveto[[#This Row],[Kunnan  peruspalvelujen valtionosuus ]]+Yhteenveto[[#This Row],[Veroperustemuutoksista johtuvien veromenetysten korvaus]]+Yhteenveto[[#This Row],[Kotikuntakorvaus, netto, vuoden 2023 tieto]]</f>
        <v>2032428.0360390951</v>
      </c>
      <c r="S259" s="11"/>
      <c r="T259"/>
    </row>
    <row r="260" spans="1:20" ht="15">
      <c r="A260" s="35">
        <v>834</v>
      </c>
      <c r="B260" s="13" t="s">
        <v>266</v>
      </c>
      <c r="C260" s="15">
        <v>5879</v>
      </c>
      <c r="D260" s="15">
        <v>8248680.7000000002</v>
      </c>
      <c r="E260" s="15">
        <v>1187336.868459384</v>
      </c>
      <c r="F260" s="240">
        <f>Yhteenveto[[#This Row],[Ikärakenne, laskennallinen kustannus]]+Yhteenveto[[#This Row],[Muut laskennalliset kustannukset ]]</f>
        <v>9436017.5684593841</v>
      </c>
      <c r="G260" s="335">
        <v>1395.32</v>
      </c>
      <c r="H260" s="17">
        <v>8203086.2799999993</v>
      </c>
      <c r="I260" s="352">
        <f>Yhteenveto[[#This Row],[Laskennalliset kustannukset yhteensä]]-Yhteenveto[[#This Row],[Omarahoitusosuus, €]]</f>
        <v>1232931.2884593848</v>
      </c>
      <c r="J260" s="36">
        <v>144227.97717450492</v>
      </c>
      <c r="K260" s="37">
        <v>1588598.1404354684</v>
      </c>
      <c r="L260" s="240">
        <f>Yhteenveto[[#This Row],[Valtionosuus omarahoitusosuuden jälkeen (välisumma)]]+Yhteenveto[[#This Row],[Lisäosat yhteensä]]+Yhteenveto[[#This Row],[Valtionosuuteen tehtävät vähennykset ja lisäykset, netto]]</f>
        <v>2965757.4060693579</v>
      </c>
      <c r="M260" s="37">
        <v>1701845.8839495718</v>
      </c>
      <c r="N260" s="314">
        <f>SUM(Yhteenveto[[#This Row],[Valtionosuus ennen verotuloihin perustuvaa valtionosuuksien tasausta]]+Yhteenveto[[#This Row],[Verotuloihin perustuva valtionosuuksien tasaus]])</f>
        <v>4667603.2900189292</v>
      </c>
      <c r="O260" s="250">
        <v>1109329.3644162002</v>
      </c>
      <c r="P260" s="387">
        <f>SUM(Yhteenveto[[#This Row],[Kunnan  peruspalvelujen valtionosuus ]:[Veroperustemuutoksista johtuvien veromenetysten korvaus]])</f>
        <v>5776932.6544351298</v>
      </c>
      <c r="Q260" s="37">
        <v>-440935.03764</v>
      </c>
      <c r="R260" s="354">
        <f>+Yhteenveto[[#This Row],[Kunnan  peruspalvelujen valtionosuus ]]+Yhteenveto[[#This Row],[Veroperustemuutoksista johtuvien veromenetysten korvaus]]+Yhteenveto[[#This Row],[Kotikuntakorvaus, netto, vuoden 2023 tieto]]</f>
        <v>5335997.6167951301</v>
      </c>
      <c r="S260" s="11"/>
      <c r="T260"/>
    </row>
    <row r="261" spans="1:20" ht="15">
      <c r="A261" s="35">
        <v>837</v>
      </c>
      <c r="B261" s="13" t="s">
        <v>267</v>
      </c>
      <c r="C261" s="15">
        <v>249009</v>
      </c>
      <c r="D261" s="15">
        <v>310617781.09000003</v>
      </c>
      <c r="E261" s="15">
        <v>65319874.600065403</v>
      </c>
      <c r="F261" s="240">
        <f>Yhteenveto[[#This Row],[Ikärakenne, laskennallinen kustannus]]+Yhteenveto[[#This Row],[Muut laskennalliset kustannukset ]]</f>
        <v>375937655.69006544</v>
      </c>
      <c r="G261" s="335">
        <v>1395.32</v>
      </c>
      <c r="H261" s="17">
        <v>347447237.88</v>
      </c>
      <c r="I261" s="352">
        <f>Yhteenveto[[#This Row],[Laskennalliset kustannukset yhteensä]]-Yhteenveto[[#This Row],[Omarahoitusosuus, €]]</f>
        <v>28490417.810065448</v>
      </c>
      <c r="J261" s="36">
        <v>13195538.772644972</v>
      </c>
      <c r="K261" s="37">
        <v>-78365230.68689169</v>
      </c>
      <c r="L261" s="240">
        <f>Yhteenveto[[#This Row],[Valtionosuus omarahoitusosuuden jälkeen (välisumma)]]+Yhteenveto[[#This Row],[Lisäosat yhteensä]]+Yhteenveto[[#This Row],[Valtionosuuteen tehtävät vähennykset ja lisäykset, netto]]</f>
        <v>-36679274.104181267</v>
      </c>
      <c r="M261" s="37">
        <v>843520.22243147972</v>
      </c>
      <c r="N261" s="314">
        <f>SUM(Yhteenveto[[#This Row],[Valtionosuus ennen verotuloihin perustuvaa valtionosuuksien tasausta]]+Yhteenveto[[#This Row],[Verotuloihin perustuva valtionosuuksien tasaus]])</f>
        <v>-35835753.881749786</v>
      </c>
      <c r="O261" s="250">
        <v>37414474.512827441</v>
      </c>
      <c r="P261" s="387">
        <f>SUM(Yhteenveto[[#This Row],[Kunnan  peruspalvelujen valtionosuus ]:[Veroperustemuutoksista johtuvien veromenetysten korvaus]])</f>
        <v>1578720.6310776547</v>
      </c>
      <c r="Q261" s="37">
        <v>-10965566.243088001</v>
      </c>
      <c r="R261" s="354">
        <f>+Yhteenveto[[#This Row],[Kunnan  peruspalvelujen valtionosuus ]]+Yhteenveto[[#This Row],[Veroperustemuutoksista johtuvien veromenetysten korvaus]]+Yhteenveto[[#This Row],[Kotikuntakorvaus, netto, vuoden 2023 tieto]]</f>
        <v>-9386845.6120103467</v>
      </c>
      <c r="S261" s="11"/>
      <c r="T261"/>
    </row>
    <row r="262" spans="1:20" ht="15">
      <c r="A262" s="35">
        <v>844</v>
      </c>
      <c r="B262" s="13" t="s">
        <v>268</v>
      </c>
      <c r="C262" s="15">
        <v>1441</v>
      </c>
      <c r="D262" s="15">
        <v>1224810.9800000002</v>
      </c>
      <c r="E262" s="15">
        <v>510555.63930216746</v>
      </c>
      <c r="F262" s="240">
        <f>Yhteenveto[[#This Row],[Ikärakenne, laskennallinen kustannus]]+Yhteenveto[[#This Row],[Muut laskennalliset kustannukset ]]</f>
        <v>1735366.6193021676</v>
      </c>
      <c r="G262" s="335">
        <v>1395.32</v>
      </c>
      <c r="H262" s="17">
        <v>2010656.1199999999</v>
      </c>
      <c r="I262" s="352">
        <f>Yhteenveto[[#This Row],[Laskennalliset kustannukset yhteensä]]-Yhteenveto[[#This Row],[Omarahoitusosuus, €]]</f>
        <v>-275289.50069783232</v>
      </c>
      <c r="J262" s="36">
        <v>237502.34658216729</v>
      </c>
      <c r="K262" s="37">
        <v>-210493.02292900311</v>
      </c>
      <c r="L262" s="240">
        <f>Yhteenveto[[#This Row],[Valtionosuus omarahoitusosuuden jälkeen (välisumma)]]+Yhteenveto[[#This Row],[Lisäosat yhteensä]]+Yhteenveto[[#This Row],[Valtionosuuteen tehtävät vähennykset ja lisäykset, netto]]</f>
        <v>-248280.17704466815</v>
      </c>
      <c r="M262" s="37">
        <v>765200.09769818676</v>
      </c>
      <c r="N262" s="314">
        <f>SUM(Yhteenveto[[#This Row],[Valtionosuus ennen verotuloihin perustuvaa valtionosuuksien tasausta]]+Yhteenveto[[#This Row],[Verotuloihin perustuva valtionosuuksien tasaus]])</f>
        <v>516919.92065351864</v>
      </c>
      <c r="O262" s="250">
        <v>368107.11681884818</v>
      </c>
      <c r="P262" s="387">
        <f>SUM(Yhteenveto[[#This Row],[Kunnan  peruspalvelujen valtionosuus ]:[Veroperustemuutoksista johtuvien veromenetysten korvaus]])</f>
        <v>885027.03747236682</v>
      </c>
      <c r="Q262" s="37">
        <v>-67004.396700000012</v>
      </c>
      <c r="R262" s="354">
        <f>+Yhteenveto[[#This Row],[Kunnan  peruspalvelujen valtionosuus ]]+Yhteenveto[[#This Row],[Veroperustemuutoksista johtuvien veromenetysten korvaus]]+Yhteenveto[[#This Row],[Kotikuntakorvaus, netto, vuoden 2023 tieto]]</f>
        <v>818022.64077236678</v>
      </c>
      <c r="S262" s="11"/>
      <c r="T262"/>
    </row>
    <row r="263" spans="1:20" ht="15">
      <c r="A263" s="35">
        <v>845</v>
      </c>
      <c r="B263" s="13" t="s">
        <v>269</v>
      </c>
      <c r="C263" s="15">
        <v>2863</v>
      </c>
      <c r="D263" s="15">
        <v>4398749.38</v>
      </c>
      <c r="E263" s="15">
        <v>1631288.3366225979</v>
      </c>
      <c r="F263" s="240">
        <f>Yhteenveto[[#This Row],[Ikärakenne, laskennallinen kustannus]]+Yhteenveto[[#This Row],[Muut laskennalliset kustannukset ]]</f>
        <v>6030037.7166225975</v>
      </c>
      <c r="G263" s="335">
        <v>1395.32</v>
      </c>
      <c r="H263" s="17">
        <v>3994801.1599999997</v>
      </c>
      <c r="I263" s="352">
        <f>Yhteenveto[[#This Row],[Laskennalliset kustannukset yhteensä]]-Yhteenveto[[#This Row],[Omarahoitusosuus, €]]</f>
        <v>2035236.5566225979</v>
      </c>
      <c r="J263" s="36">
        <v>450832.97345533839</v>
      </c>
      <c r="K263" s="37">
        <v>-788483.69180166756</v>
      </c>
      <c r="L263" s="240">
        <f>Yhteenveto[[#This Row],[Valtionosuus omarahoitusosuuden jälkeen (välisumma)]]+Yhteenveto[[#This Row],[Lisäosat yhteensä]]+Yhteenveto[[#This Row],[Valtionosuuteen tehtävät vähennykset ja lisäykset, netto]]</f>
        <v>1697585.8382762684</v>
      </c>
      <c r="M263" s="37">
        <v>1373951.0903046781</v>
      </c>
      <c r="N263" s="314">
        <f>SUM(Yhteenveto[[#This Row],[Valtionosuus ennen verotuloihin perustuvaa valtionosuuksien tasausta]]+Yhteenveto[[#This Row],[Verotuloihin perustuva valtionosuuksien tasaus]])</f>
        <v>3071536.9285809463</v>
      </c>
      <c r="O263" s="250">
        <v>598743.47190980078</v>
      </c>
      <c r="P263" s="387">
        <f>SUM(Yhteenveto[[#This Row],[Kunnan  peruspalvelujen valtionosuus ]:[Veroperustemuutoksista johtuvien veromenetysten korvaus]])</f>
        <v>3670280.4004907468</v>
      </c>
      <c r="Q263" s="37">
        <v>-31085.280600000013</v>
      </c>
      <c r="R263" s="354">
        <f>+Yhteenveto[[#This Row],[Kunnan  peruspalvelujen valtionosuus ]]+Yhteenveto[[#This Row],[Veroperustemuutoksista johtuvien veromenetysten korvaus]]+Yhteenveto[[#This Row],[Kotikuntakorvaus, netto, vuoden 2023 tieto]]</f>
        <v>3639195.1198907467</v>
      </c>
      <c r="S263" s="11"/>
      <c r="T263"/>
    </row>
    <row r="264" spans="1:20" ht="15">
      <c r="A264" s="35">
        <v>846</v>
      </c>
      <c r="B264" s="13" t="s">
        <v>270</v>
      </c>
      <c r="C264" s="15">
        <v>4862</v>
      </c>
      <c r="D264" s="15">
        <v>6831627.419999999</v>
      </c>
      <c r="E264" s="15">
        <v>1008655.7045357412</v>
      </c>
      <c r="F264" s="240">
        <f>Yhteenveto[[#This Row],[Ikärakenne, laskennallinen kustannus]]+Yhteenveto[[#This Row],[Muut laskennalliset kustannukset ]]</f>
        <v>7840283.1245357404</v>
      </c>
      <c r="G264" s="335">
        <v>1395.32</v>
      </c>
      <c r="H264" s="17">
        <v>6784045.8399999999</v>
      </c>
      <c r="I264" s="352">
        <f>Yhteenveto[[#This Row],[Laskennalliset kustannukset yhteensä]]-Yhteenveto[[#This Row],[Omarahoitusosuus, €]]</f>
        <v>1056237.2845357405</v>
      </c>
      <c r="J264" s="36">
        <v>201625.71276740218</v>
      </c>
      <c r="K264" s="37">
        <v>1150247.891848855</v>
      </c>
      <c r="L264" s="240">
        <f>Yhteenveto[[#This Row],[Valtionosuus omarahoitusosuuden jälkeen (välisumma)]]+Yhteenveto[[#This Row],[Lisäosat yhteensä]]+Yhteenveto[[#This Row],[Valtionosuuteen tehtävät vähennykset ja lisäykset, netto]]</f>
        <v>2408110.8891519979</v>
      </c>
      <c r="M264" s="37">
        <v>3040432.346358913</v>
      </c>
      <c r="N264" s="314">
        <f>SUM(Yhteenveto[[#This Row],[Valtionosuus ennen verotuloihin perustuvaa valtionosuuksien tasausta]]+Yhteenveto[[#This Row],[Verotuloihin perustuva valtionosuuksien tasaus]])</f>
        <v>5448543.2355109109</v>
      </c>
      <c r="O264" s="250">
        <v>1148136.4513761676</v>
      </c>
      <c r="P264" s="387">
        <f>SUM(Yhteenveto[[#This Row],[Kunnan  peruspalvelujen valtionosuus ]:[Veroperustemuutoksista johtuvien veromenetysten korvaus]])</f>
        <v>6596679.686887078</v>
      </c>
      <c r="Q264" s="37">
        <v>-50420.622600000002</v>
      </c>
      <c r="R264" s="354">
        <f>+Yhteenveto[[#This Row],[Kunnan  peruspalvelujen valtionosuus ]]+Yhteenveto[[#This Row],[Veroperustemuutoksista johtuvien veromenetysten korvaus]]+Yhteenveto[[#This Row],[Kotikuntakorvaus, netto, vuoden 2023 tieto]]</f>
        <v>6546259.0642870776</v>
      </c>
      <c r="S264" s="11"/>
      <c r="T264"/>
    </row>
    <row r="265" spans="1:20" ht="15">
      <c r="A265" s="35">
        <v>848</v>
      </c>
      <c r="B265" s="13" t="s">
        <v>271</v>
      </c>
      <c r="C265" s="15">
        <v>4160</v>
      </c>
      <c r="D265" s="15">
        <v>5155938.7500000009</v>
      </c>
      <c r="E265" s="15">
        <v>1606123.18196225</v>
      </c>
      <c r="F265" s="240">
        <f>Yhteenveto[[#This Row],[Ikärakenne, laskennallinen kustannus]]+Yhteenveto[[#This Row],[Muut laskennalliset kustannukset ]]</f>
        <v>6762061.9319622507</v>
      </c>
      <c r="G265" s="335">
        <v>1395.32</v>
      </c>
      <c r="H265" s="17">
        <v>5804531.2000000002</v>
      </c>
      <c r="I265" s="352">
        <f>Yhteenveto[[#This Row],[Laskennalliset kustannukset yhteensä]]-Yhteenveto[[#This Row],[Omarahoitusosuus, €]]</f>
        <v>957530.73196225055</v>
      </c>
      <c r="J265" s="36">
        <v>345020.55156811548</v>
      </c>
      <c r="K265" s="37">
        <v>-503698.78617716959</v>
      </c>
      <c r="L265" s="240">
        <f>Yhteenveto[[#This Row],[Valtionosuus omarahoitusosuuden jälkeen (välisumma)]]+Yhteenveto[[#This Row],[Lisäosat yhteensä]]+Yhteenveto[[#This Row],[Valtionosuuteen tehtävät vähennykset ja lisäykset, netto]]</f>
        <v>798852.49735319661</v>
      </c>
      <c r="M265" s="37">
        <v>2684344.2516826144</v>
      </c>
      <c r="N265" s="314">
        <f>SUM(Yhteenveto[[#This Row],[Valtionosuus ennen verotuloihin perustuvaa valtionosuuksien tasausta]]+Yhteenveto[[#This Row],[Verotuloihin perustuva valtionosuuksien tasaus]])</f>
        <v>3483196.7490358111</v>
      </c>
      <c r="O265" s="250">
        <v>998050.72857371881</v>
      </c>
      <c r="P265" s="387">
        <f>SUM(Yhteenveto[[#This Row],[Kunnan  peruspalvelujen valtionosuus ]:[Veroperustemuutoksista johtuvien veromenetysten korvaus]])</f>
        <v>4481247.4776095301</v>
      </c>
      <c r="Q265" s="37">
        <v>-26058.091679999969</v>
      </c>
      <c r="R265" s="354">
        <f>+Yhteenveto[[#This Row],[Kunnan  peruspalvelujen valtionosuus ]]+Yhteenveto[[#This Row],[Veroperustemuutoksista johtuvien veromenetysten korvaus]]+Yhteenveto[[#This Row],[Kotikuntakorvaus, netto, vuoden 2023 tieto]]</f>
        <v>4455189.3859295305</v>
      </c>
      <c r="S265" s="11"/>
      <c r="T265"/>
    </row>
    <row r="266" spans="1:20" ht="15">
      <c r="A266" s="35">
        <v>849</v>
      </c>
      <c r="B266" s="13" t="s">
        <v>272</v>
      </c>
      <c r="C266" s="15">
        <v>2903</v>
      </c>
      <c r="D266" s="15">
        <v>5163479.78</v>
      </c>
      <c r="E266" s="15">
        <v>773684.98544440686</v>
      </c>
      <c r="F266" s="240">
        <f>Yhteenveto[[#This Row],[Ikärakenne, laskennallinen kustannus]]+Yhteenveto[[#This Row],[Muut laskennalliset kustannukset ]]</f>
        <v>5937164.7654444072</v>
      </c>
      <c r="G266" s="335">
        <v>1395.32</v>
      </c>
      <c r="H266" s="17">
        <v>4050613.96</v>
      </c>
      <c r="I266" s="352">
        <f>Yhteenveto[[#This Row],[Laskennalliset kustannukset yhteensä]]-Yhteenveto[[#This Row],[Omarahoitusosuus, €]]</f>
        <v>1886550.8054444073</v>
      </c>
      <c r="J266" s="36">
        <v>249797.77497981611</v>
      </c>
      <c r="K266" s="37">
        <v>207890.70034004236</v>
      </c>
      <c r="L266" s="240">
        <f>Yhteenveto[[#This Row],[Valtionosuus omarahoitusosuuden jälkeen (välisumma)]]+Yhteenveto[[#This Row],[Lisäosat yhteensä]]+Yhteenveto[[#This Row],[Valtionosuuteen tehtävät vähennykset ja lisäykset, netto]]</f>
        <v>2344239.2807642659</v>
      </c>
      <c r="M266" s="37">
        <v>1729742.9920415911</v>
      </c>
      <c r="N266" s="314">
        <f>SUM(Yhteenveto[[#This Row],[Valtionosuus ennen verotuloihin perustuvaa valtionosuuksien tasausta]]+Yhteenveto[[#This Row],[Verotuloihin perustuva valtionosuuksien tasaus]])</f>
        <v>4073982.272805857</v>
      </c>
      <c r="O266" s="250">
        <v>699761.43041392043</v>
      </c>
      <c r="P266" s="387">
        <f>SUM(Yhteenveto[[#This Row],[Kunnan  peruspalvelujen valtionosuus ]:[Veroperustemuutoksista johtuvien veromenetysten korvaus]])</f>
        <v>4773743.703219777</v>
      </c>
      <c r="Q266" s="37">
        <v>321264.14399999997</v>
      </c>
      <c r="R266" s="354">
        <f>+Yhteenveto[[#This Row],[Kunnan  peruspalvelujen valtionosuus ]]+Yhteenveto[[#This Row],[Veroperustemuutoksista johtuvien veromenetysten korvaus]]+Yhteenveto[[#This Row],[Kotikuntakorvaus, netto, vuoden 2023 tieto]]</f>
        <v>5095007.8472197773</v>
      </c>
      <c r="S266" s="11"/>
      <c r="T266"/>
    </row>
    <row r="267" spans="1:20" ht="15">
      <c r="A267" s="35">
        <v>850</v>
      </c>
      <c r="B267" s="13" t="s">
        <v>273</v>
      </c>
      <c r="C267" s="15">
        <v>2407</v>
      </c>
      <c r="D267" s="15">
        <v>4077148.55</v>
      </c>
      <c r="E267" s="15">
        <v>526570.22605568578</v>
      </c>
      <c r="F267" s="240">
        <f>Yhteenveto[[#This Row],[Ikärakenne, laskennallinen kustannus]]+Yhteenveto[[#This Row],[Muut laskennalliset kustannukset ]]</f>
        <v>4603718.7760556852</v>
      </c>
      <c r="G267" s="335">
        <v>1395.32</v>
      </c>
      <c r="H267" s="17">
        <v>3358535.2399999998</v>
      </c>
      <c r="I267" s="352">
        <f>Yhteenveto[[#This Row],[Laskennalliset kustannukset yhteensä]]-Yhteenveto[[#This Row],[Omarahoitusosuus, €]]</f>
        <v>1245183.5360556855</v>
      </c>
      <c r="J267" s="36">
        <v>94767.665309125936</v>
      </c>
      <c r="K267" s="37">
        <v>237092.87690508465</v>
      </c>
      <c r="L267" s="240">
        <f>Yhteenveto[[#This Row],[Valtionosuus omarahoitusosuuden jälkeen (välisumma)]]+Yhteenveto[[#This Row],[Lisäosat yhteensä]]+Yhteenveto[[#This Row],[Valtionosuuteen tehtävät vähennykset ja lisäykset, netto]]</f>
        <v>1577044.0782698961</v>
      </c>
      <c r="M267" s="37">
        <v>937476.1103781506</v>
      </c>
      <c r="N267" s="314">
        <f>SUM(Yhteenveto[[#This Row],[Valtionosuus ennen verotuloihin perustuvaa valtionosuuksien tasausta]]+Yhteenveto[[#This Row],[Verotuloihin perustuva valtionosuuksien tasaus]])</f>
        <v>2514520.1886480469</v>
      </c>
      <c r="O267" s="250">
        <v>417630.99655342696</v>
      </c>
      <c r="P267" s="387">
        <f>SUM(Yhteenveto[[#This Row],[Kunnan  peruspalvelujen valtionosuus ]:[Veroperustemuutoksista johtuvien veromenetysten korvaus]])</f>
        <v>2932151.185201474</v>
      </c>
      <c r="Q267" s="37">
        <v>197413.84182000006</v>
      </c>
      <c r="R267" s="354">
        <f>+Yhteenveto[[#This Row],[Kunnan  peruspalvelujen valtionosuus ]]+Yhteenveto[[#This Row],[Veroperustemuutoksista johtuvien veromenetysten korvaus]]+Yhteenveto[[#This Row],[Kotikuntakorvaus, netto, vuoden 2023 tieto]]</f>
        <v>3129565.0270214742</v>
      </c>
      <c r="S267" s="11"/>
      <c r="T267"/>
    </row>
    <row r="268" spans="1:20" ht="15">
      <c r="A268" s="35">
        <v>851</v>
      </c>
      <c r="B268" s="13" t="s">
        <v>274</v>
      </c>
      <c r="C268" s="15">
        <v>21227</v>
      </c>
      <c r="D268" s="15">
        <v>34235971.869999997</v>
      </c>
      <c r="E268" s="15">
        <v>3870380.9488291778</v>
      </c>
      <c r="F268" s="240">
        <f>Yhteenveto[[#This Row],[Ikärakenne, laskennallinen kustannus]]+Yhteenveto[[#This Row],[Muut laskennalliset kustannukset ]]</f>
        <v>38106352.818829179</v>
      </c>
      <c r="G268" s="335">
        <v>1395.32</v>
      </c>
      <c r="H268" s="17">
        <v>29618457.639999997</v>
      </c>
      <c r="I268" s="352">
        <f>Yhteenveto[[#This Row],[Laskennalliset kustannukset yhteensä]]-Yhteenveto[[#This Row],[Omarahoitusosuus, €]]</f>
        <v>8487895.1788291819</v>
      </c>
      <c r="J268" s="36">
        <v>839290.67929723952</v>
      </c>
      <c r="K268" s="37">
        <v>-7776354.891513912</v>
      </c>
      <c r="L268" s="240">
        <f>Yhteenveto[[#This Row],[Valtionosuus omarahoitusosuuden jälkeen (välisumma)]]+Yhteenveto[[#This Row],[Lisäosat yhteensä]]+Yhteenveto[[#This Row],[Valtionosuuteen tehtävät vähennykset ja lisäykset, netto]]</f>
        <v>1550830.9666125085</v>
      </c>
      <c r="M268" s="37">
        <v>6310823.9569633882</v>
      </c>
      <c r="N268" s="314">
        <f>SUM(Yhteenveto[[#This Row],[Valtionosuus ennen verotuloihin perustuvaa valtionosuuksien tasausta]]+Yhteenveto[[#This Row],[Verotuloihin perustuva valtionosuuksien tasaus]])</f>
        <v>7861654.9235758968</v>
      </c>
      <c r="O268" s="250">
        <v>3342331.3416777933</v>
      </c>
      <c r="P268" s="387">
        <f>SUM(Yhteenveto[[#This Row],[Kunnan  peruspalvelujen valtionosuus ]:[Veroperustemuutoksista johtuvien veromenetysten korvaus]])</f>
        <v>11203986.265253689</v>
      </c>
      <c r="Q268" s="37">
        <v>37971.63702000014</v>
      </c>
      <c r="R268" s="354">
        <f>+Yhteenveto[[#This Row],[Kunnan  peruspalvelujen valtionosuus ]]+Yhteenveto[[#This Row],[Veroperustemuutoksista johtuvien veromenetysten korvaus]]+Yhteenveto[[#This Row],[Kotikuntakorvaus, netto, vuoden 2023 tieto]]</f>
        <v>11241957.902273688</v>
      </c>
      <c r="S268" s="11"/>
      <c r="T268"/>
    </row>
    <row r="269" spans="1:20" ht="15">
      <c r="A269" s="35">
        <v>853</v>
      </c>
      <c r="B269" s="13" t="s">
        <v>275</v>
      </c>
      <c r="C269" s="15">
        <v>197900</v>
      </c>
      <c r="D269" s="15">
        <v>238338680.51999998</v>
      </c>
      <c r="E269" s="15">
        <v>78871495.021511495</v>
      </c>
      <c r="F269" s="240">
        <f>Yhteenveto[[#This Row],[Ikärakenne, laskennallinen kustannus]]+Yhteenveto[[#This Row],[Muut laskennalliset kustannukset ]]</f>
        <v>317210175.54151148</v>
      </c>
      <c r="G269" s="335">
        <v>1395.32</v>
      </c>
      <c r="H269" s="17">
        <v>276133828</v>
      </c>
      <c r="I269" s="352">
        <f>Yhteenveto[[#This Row],[Laskennalliset kustannukset yhteensä]]-Yhteenveto[[#This Row],[Omarahoitusosuus, €]]</f>
        <v>41076347.541511476</v>
      </c>
      <c r="J269" s="36">
        <v>8791438.7727880161</v>
      </c>
      <c r="K269" s="37">
        <v>-46804793.749082826</v>
      </c>
      <c r="L269" s="240">
        <f>Yhteenveto[[#This Row],[Valtionosuus omarahoitusosuuden jälkeen (välisumma)]]+Yhteenveto[[#This Row],[Lisäosat yhteensä]]+Yhteenveto[[#This Row],[Valtionosuuteen tehtävät vähennykset ja lisäykset, netto]]</f>
        <v>3062992.565216668</v>
      </c>
      <c r="M269" s="37">
        <v>-3237980.6439457205</v>
      </c>
      <c r="N269" s="314">
        <f>SUM(Yhteenveto[[#This Row],[Valtionosuus ennen verotuloihin perustuvaa valtionosuuksien tasausta]]+Yhteenveto[[#This Row],[Verotuloihin perustuva valtionosuuksien tasaus]])</f>
        <v>-174988.07872905256</v>
      </c>
      <c r="O269" s="250">
        <v>32246864.521776032</v>
      </c>
      <c r="P269" s="387">
        <f>SUM(Yhteenveto[[#This Row],[Kunnan  peruspalvelujen valtionosuus ]:[Veroperustemuutoksista johtuvien veromenetysten korvaus]])</f>
        <v>32071876.44304698</v>
      </c>
      <c r="Q269" s="37">
        <v>-2568591.6093179984</v>
      </c>
      <c r="R269" s="354">
        <f>+Yhteenveto[[#This Row],[Kunnan  peruspalvelujen valtionosuus ]]+Yhteenveto[[#This Row],[Veroperustemuutoksista johtuvien veromenetysten korvaus]]+Yhteenveto[[#This Row],[Kotikuntakorvaus, netto, vuoden 2023 tieto]]</f>
        <v>29503284.83372898</v>
      </c>
      <c r="S269" s="11"/>
      <c r="T269"/>
    </row>
    <row r="270" spans="1:20" ht="15">
      <c r="A270" s="35">
        <v>854</v>
      </c>
      <c r="B270" s="13" t="s">
        <v>276</v>
      </c>
      <c r="C270" s="15">
        <v>3262</v>
      </c>
      <c r="D270" s="15">
        <v>3071188.36</v>
      </c>
      <c r="E270" s="15">
        <v>1786374.0119874433</v>
      </c>
      <c r="F270" s="240">
        <f>Yhteenveto[[#This Row],[Ikärakenne, laskennallinen kustannus]]+Yhteenveto[[#This Row],[Muut laskennalliset kustannukset ]]</f>
        <v>4857562.3719874434</v>
      </c>
      <c r="G270" s="335">
        <v>1395.32</v>
      </c>
      <c r="H270" s="17">
        <v>4551533.84</v>
      </c>
      <c r="I270" s="352">
        <f>Yhteenveto[[#This Row],[Laskennalliset kustannukset yhteensä]]-Yhteenveto[[#This Row],[Omarahoitusosuus, €]]</f>
        <v>306028.53198744357</v>
      </c>
      <c r="J270" s="36">
        <v>1184429.4247179104</v>
      </c>
      <c r="K270" s="37">
        <v>-1315005.1449412776</v>
      </c>
      <c r="L270" s="240">
        <f>Yhteenveto[[#This Row],[Valtionosuus omarahoitusosuuden jälkeen (välisumma)]]+Yhteenveto[[#This Row],[Lisäosat yhteensä]]+Yhteenveto[[#This Row],[Valtionosuuteen tehtävät vähennykset ja lisäykset, netto]]</f>
        <v>175452.81176407635</v>
      </c>
      <c r="M270" s="37">
        <v>1453331.8058331152</v>
      </c>
      <c r="N270" s="314">
        <f>SUM(Yhteenveto[[#This Row],[Valtionosuus ennen verotuloihin perustuvaa valtionosuuksien tasausta]]+Yhteenveto[[#This Row],[Verotuloihin perustuva valtionosuuksien tasaus]])</f>
        <v>1628784.6175971916</v>
      </c>
      <c r="O270" s="250">
        <v>683043.4538269426</v>
      </c>
      <c r="P270" s="387">
        <f>SUM(Yhteenveto[[#This Row],[Kunnan  peruspalvelujen valtionosuus ]:[Veroperustemuutoksista johtuvien veromenetysten korvaus]])</f>
        <v>2311828.0714241341</v>
      </c>
      <c r="Q270" s="37">
        <v>-53420.575277999997</v>
      </c>
      <c r="R270" s="354">
        <f>+Yhteenveto[[#This Row],[Kunnan  peruspalvelujen valtionosuus ]]+Yhteenveto[[#This Row],[Veroperustemuutoksista johtuvien veromenetysten korvaus]]+Yhteenveto[[#This Row],[Kotikuntakorvaus, netto, vuoden 2023 tieto]]</f>
        <v>2258407.4961461341</v>
      </c>
      <c r="S270" s="11"/>
      <c r="T270"/>
    </row>
    <row r="271" spans="1:20" ht="15">
      <c r="A271" s="35">
        <v>857</v>
      </c>
      <c r="B271" s="13" t="s">
        <v>277</v>
      </c>
      <c r="C271" s="15">
        <v>2394</v>
      </c>
      <c r="D271" s="15">
        <v>2397822.56</v>
      </c>
      <c r="E271" s="15">
        <v>798696.82139362884</v>
      </c>
      <c r="F271" s="240">
        <f>Yhteenveto[[#This Row],[Ikärakenne, laskennallinen kustannus]]+Yhteenveto[[#This Row],[Muut laskennalliset kustannukset ]]</f>
        <v>3196519.3813936291</v>
      </c>
      <c r="G271" s="335">
        <v>1395.32</v>
      </c>
      <c r="H271" s="17">
        <v>3340396.08</v>
      </c>
      <c r="I271" s="352">
        <f>Yhteenveto[[#This Row],[Laskennalliset kustannukset yhteensä]]-Yhteenveto[[#This Row],[Omarahoitusosuus, €]]</f>
        <v>-143876.69860637095</v>
      </c>
      <c r="J271" s="36">
        <v>325146.20639743167</v>
      </c>
      <c r="K271" s="37">
        <v>-1908498.9394060571</v>
      </c>
      <c r="L271" s="240">
        <f>Yhteenveto[[#This Row],[Valtionosuus omarahoitusosuuden jälkeen (välisumma)]]+Yhteenveto[[#This Row],[Lisäosat yhteensä]]+Yhteenveto[[#This Row],[Valtionosuuteen tehtävät vähennykset ja lisäykset, netto]]</f>
        <v>-1727229.4316149964</v>
      </c>
      <c r="M271" s="37">
        <v>1223869.4222687709</v>
      </c>
      <c r="N271" s="314">
        <f>SUM(Yhteenveto[[#This Row],[Valtionosuus ennen verotuloihin perustuvaa valtionosuuksien tasausta]]+Yhteenveto[[#This Row],[Verotuloihin perustuva valtionosuuksien tasaus]])</f>
        <v>-503360.00934622553</v>
      </c>
      <c r="O271" s="250">
        <v>529881.51235813508</v>
      </c>
      <c r="P271" s="387">
        <f>SUM(Yhteenveto[[#This Row],[Kunnan  peruspalvelujen valtionosuus ]:[Veroperustemuutoksista johtuvien veromenetysten korvaus]])</f>
        <v>26521.503011909546</v>
      </c>
      <c r="Q271" s="37">
        <v>734742.99600000004</v>
      </c>
      <c r="R271" s="354">
        <f>+Yhteenveto[[#This Row],[Kunnan  peruspalvelujen valtionosuus ]]+Yhteenveto[[#This Row],[Veroperustemuutoksista johtuvien veromenetysten korvaus]]+Yhteenveto[[#This Row],[Kotikuntakorvaus, netto, vuoden 2023 tieto]]</f>
        <v>761264.49901190959</v>
      </c>
      <c r="S271" s="11"/>
      <c r="T271"/>
    </row>
    <row r="272" spans="1:20" ht="15">
      <c r="A272" s="35">
        <v>858</v>
      </c>
      <c r="B272" s="13" t="s">
        <v>278</v>
      </c>
      <c r="C272" s="15">
        <v>40384</v>
      </c>
      <c r="D272" s="15">
        <v>70172503.039999992</v>
      </c>
      <c r="E272" s="15">
        <v>8414394.0008251313</v>
      </c>
      <c r="F272" s="240">
        <f>Yhteenveto[[#This Row],[Ikärakenne, laskennallinen kustannus]]+Yhteenveto[[#This Row],[Muut laskennalliset kustannukset ]]</f>
        <v>78586897.040825129</v>
      </c>
      <c r="G272" s="335">
        <v>1395.32</v>
      </c>
      <c r="H272" s="17">
        <v>56348602.879999995</v>
      </c>
      <c r="I272" s="352">
        <f>Yhteenveto[[#This Row],[Laskennalliset kustannukset yhteensä]]-Yhteenveto[[#This Row],[Omarahoitusosuus, €]]</f>
        <v>22238294.160825133</v>
      </c>
      <c r="J272" s="36">
        <v>1899908.6279637204</v>
      </c>
      <c r="K272" s="37">
        <v>-210367.54390379041</v>
      </c>
      <c r="L272" s="240">
        <f>Yhteenveto[[#This Row],[Valtionosuus omarahoitusosuuden jälkeen (välisumma)]]+Yhteenveto[[#This Row],[Lisäosat yhteensä]]+Yhteenveto[[#This Row],[Valtionosuuteen tehtävät vähennykset ja lisäykset, netto]]</f>
        <v>23927835.244885065</v>
      </c>
      <c r="M272" s="37">
        <v>-710949.79211409425</v>
      </c>
      <c r="N272" s="314">
        <f>SUM(Yhteenveto[[#This Row],[Valtionosuus ennen verotuloihin perustuvaa valtionosuuksien tasausta]]+Yhteenveto[[#This Row],[Verotuloihin perustuva valtionosuuksien tasaus]])</f>
        <v>23216885.452770971</v>
      </c>
      <c r="O272" s="250">
        <v>4616488.8237068355</v>
      </c>
      <c r="P272" s="387">
        <f>SUM(Yhteenveto[[#This Row],[Kunnan  peruspalvelujen valtionosuus ]:[Veroperustemuutoksista johtuvien veromenetysten korvaus]])</f>
        <v>27833374.276477806</v>
      </c>
      <c r="Q272" s="37">
        <v>2188809.7964219996</v>
      </c>
      <c r="R272" s="354">
        <f>+Yhteenveto[[#This Row],[Kunnan  peruspalvelujen valtionosuus ]]+Yhteenveto[[#This Row],[Veroperustemuutoksista johtuvien veromenetysten korvaus]]+Yhteenveto[[#This Row],[Kotikuntakorvaus, netto, vuoden 2023 tieto]]</f>
        <v>30022184.072899807</v>
      </c>
      <c r="S272" s="11"/>
      <c r="T272"/>
    </row>
    <row r="273" spans="1:20" ht="15">
      <c r="A273" s="35">
        <v>859</v>
      </c>
      <c r="B273" s="13" t="s">
        <v>279</v>
      </c>
      <c r="C273" s="15">
        <v>6562</v>
      </c>
      <c r="D273" s="15">
        <v>18636452.84</v>
      </c>
      <c r="E273" s="15">
        <v>889620.94422269682</v>
      </c>
      <c r="F273" s="240">
        <f>Yhteenveto[[#This Row],[Ikärakenne, laskennallinen kustannus]]+Yhteenveto[[#This Row],[Muut laskennalliset kustannukset ]]</f>
        <v>19526073.784222696</v>
      </c>
      <c r="G273" s="335">
        <v>1395.32</v>
      </c>
      <c r="H273" s="17">
        <v>9156089.8399999999</v>
      </c>
      <c r="I273" s="352">
        <f>Yhteenveto[[#This Row],[Laskennalliset kustannukset yhteensä]]-Yhteenveto[[#This Row],[Omarahoitusosuus, €]]</f>
        <v>10369983.944222696</v>
      </c>
      <c r="J273" s="36">
        <v>177803.91265460072</v>
      </c>
      <c r="K273" s="37">
        <v>-3758656.0875930926</v>
      </c>
      <c r="L273" s="240">
        <f>Yhteenveto[[#This Row],[Valtionosuus omarahoitusosuuden jälkeen (välisumma)]]+Yhteenveto[[#This Row],[Lisäosat yhteensä]]+Yhteenveto[[#This Row],[Valtionosuuteen tehtävät vähennykset ja lisäykset, netto]]</f>
        <v>6789131.7692842046</v>
      </c>
      <c r="M273" s="37">
        <v>4647375.7124515204</v>
      </c>
      <c r="N273" s="314">
        <f>SUM(Yhteenveto[[#This Row],[Valtionosuus ennen verotuloihin perustuvaa valtionosuuksien tasausta]]+Yhteenveto[[#This Row],[Verotuloihin perustuva valtionosuuksien tasaus]])</f>
        <v>11436507.481735725</v>
      </c>
      <c r="O273" s="250">
        <v>973137.48650495301</v>
      </c>
      <c r="P273" s="387">
        <f>SUM(Yhteenveto[[#This Row],[Kunnan  peruspalvelujen valtionosuus ]:[Veroperustemuutoksista johtuvien veromenetysten korvaus]])</f>
        <v>12409644.968240678</v>
      </c>
      <c r="Q273" s="37">
        <v>15721.120380000008</v>
      </c>
      <c r="R273" s="354">
        <f>+Yhteenveto[[#This Row],[Kunnan  peruspalvelujen valtionosuus ]]+Yhteenveto[[#This Row],[Veroperustemuutoksista johtuvien veromenetysten korvaus]]+Yhteenveto[[#This Row],[Kotikuntakorvaus, netto, vuoden 2023 tieto]]</f>
        <v>12425366.088620678</v>
      </c>
      <c r="S273" s="11"/>
      <c r="T273"/>
    </row>
    <row r="274" spans="1:20" ht="15">
      <c r="A274" s="35">
        <v>886</v>
      </c>
      <c r="B274" s="13" t="s">
        <v>280</v>
      </c>
      <c r="C274" s="15">
        <v>12599</v>
      </c>
      <c r="D274" s="15">
        <v>20180663.439999998</v>
      </c>
      <c r="E274" s="15">
        <v>1698955.8182920194</v>
      </c>
      <c r="F274" s="240">
        <f>Yhteenveto[[#This Row],[Ikärakenne, laskennallinen kustannus]]+Yhteenveto[[#This Row],[Muut laskennalliset kustannukset ]]</f>
        <v>21879619.258292016</v>
      </c>
      <c r="G274" s="335">
        <v>1395.32</v>
      </c>
      <c r="H274" s="17">
        <v>17579636.68</v>
      </c>
      <c r="I274" s="352">
        <f>Yhteenveto[[#This Row],[Laskennalliset kustannukset yhteensä]]-Yhteenveto[[#This Row],[Omarahoitusosuus, €]]</f>
        <v>4299982.5782920159</v>
      </c>
      <c r="J274" s="36">
        <v>344268.25391208811</v>
      </c>
      <c r="K274" s="37">
        <v>-2260599.6393276583</v>
      </c>
      <c r="L274" s="240">
        <f>Yhteenveto[[#This Row],[Valtionosuus omarahoitusosuuden jälkeen (välisumma)]]+Yhteenveto[[#This Row],[Lisäosat yhteensä]]+Yhteenveto[[#This Row],[Valtionosuuteen tehtävät vähennykset ja lisäykset, netto]]</f>
        <v>2383651.1928764461</v>
      </c>
      <c r="M274" s="37">
        <v>3908263.036314718</v>
      </c>
      <c r="N274" s="314">
        <f>SUM(Yhteenveto[[#This Row],[Valtionosuus ennen verotuloihin perustuvaa valtionosuuksien tasausta]]+Yhteenveto[[#This Row],[Verotuloihin perustuva valtionosuuksien tasaus]])</f>
        <v>6291914.2291911636</v>
      </c>
      <c r="O274" s="250">
        <v>1945717.3069295238</v>
      </c>
      <c r="P274" s="387">
        <f>SUM(Yhteenveto[[#This Row],[Kunnan  peruspalvelujen valtionosuus ]:[Veroperustemuutoksista johtuvien veromenetysten korvaus]])</f>
        <v>8237631.5361206876</v>
      </c>
      <c r="Q274" s="37">
        <v>-144549.52945799986</v>
      </c>
      <c r="R274" s="354">
        <f>+Yhteenveto[[#This Row],[Kunnan  peruspalvelujen valtionosuus ]]+Yhteenveto[[#This Row],[Veroperustemuutoksista johtuvien veromenetysten korvaus]]+Yhteenveto[[#This Row],[Kotikuntakorvaus, netto, vuoden 2023 tieto]]</f>
        <v>8093082.0066626873</v>
      </c>
      <c r="S274" s="11"/>
      <c r="T274"/>
    </row>
    <row r="275" spans="1:20" ht="15">
      <c r="A275" s="35">
        <v>887</v>
      </c>
      <c r="B275" s="13" t="s">
        <v>281</v>
      </c>
      <c r="C275" s="15">
        <v>4569</v>
      </c>
      <c r="D275" s="15">
        <v>5713136.79</v>
      </c>
      <c r="E275" s="15">
        <v>1047600.2526591952</v>
      </c>
      <c r="F275" s="240">
        <f>Yhteenveto[[#This Row],[Ikärakenne, laskennallinen kustannus]]+Yhteenveto[[#This Row],[Muut laskennalliset kustannukset ]]</f>
        <v>6760737.0426591951</v>
      </c>
      <c r="G275" s="335">
        <v>1395.32</v>
      </c>
      <c r="H275" s="17">
        <v>6375217.0800000001</v>
      </c>
      <c r="I275" s="352">
        <f>Yhteenveto[[#This Row],[Laskennalliset kustannukset yhteensä]]-Yhteenveto[[#This Row],[Omarahoitusosuus, €]]</f>
        <v>385519.96265919507</v>
      </c>
      <c r="J275" s="36">
        <v>120641.72711741828</v>
      </c>
      <c r="K275" s="37">
        <v>-1191833.4814756913</v>
      </c>
      <c r="L275" s="240">
        <f>Yhteenveto[[#This Row],[Valtionosuus omarahoitusosuuden jälkeen (välisumma)]]+Yhteenveto[[#This Row],[Lisäosat yhteensä]]+Yhteenveto[[#This Row],[Valtionosuuteen tehtävät vähennykset ja lisäykset, netto]]</f>
        <v>-685671.79169907793</v>
      </c>
      <c r="M275" s="37">
        <v>2623213.233711489</v>
      </c>
      <c r="N275" s="314">
        <f>SUM(Yhteenveto[[#This Row],[Valtionosuus ennen verotuloihin perustuvaa valtionosuuksien tasausta]]+Yhteenveto[[#This Row],[Verotuloihin perustuva valtionosuuksien tasaus]])</f>
        <v>1937541.4420124111</v>
      </c>
      <c r="O275" s="250">
        <v>1061190.376496162</v>
      </c>
      <c r="P275" s="387">
        <f>SUM(Yhteenveto[[#This Row],[Kunnan  peruspalvelujen valtionosuus ]:[Veroperustemuutoksista johtuvien veromenetysten korvaus]])</f>
        <v>2998731.8185085729</v>
      </c>
      <c r="Q275" s="37">
        <v>214741.28292000009</v>
      </c>
      <c r="R275" s="354">
        <f>+Yhteenveto[[#This Row],[Kunnan  peruspalvelujen valtionosuus ]]+Yhteenveto[[#This Row],[Veroperustemuutoksista johtuvien veromenetysten korvaus]]+Yhteenveto[[#This Row],[Kotikuntakorvaus, netto, vuoden 2023 tieto]]</f>
        <v>3213473.101428573</v>
      </c>
      <c r="S275" s="11"/>
      <c r="T275"/>
    </row>
    <row r="276" spans="1:20" ht="15">
      <c r="A276" s="35">
        <v>889</v>
      </c>
      <c r="B276" s="13" t="s">
        <v>282</v>
      </c>
      <c r="C276" s="15">
        <v>2523</v>
      </c>
      <c r="D276" s="15">
        <v>3523693.4099999997</v>
      </c>
      <c r="E276" s="15">
        <v>1634404.9197504541</v>
      </c>
      <c r="F276" s="240">
        <f>Yhteenveto[[#This Row],[Ikärakenne, laskennallinen kustannus]]+Yhteenveto[[#This Row],[Muut laskennalliset kustannukset ]]</f>
        <v>5158098.3297504541</v>
      </c>
      <c r="G276" s="335">
        <v>1395.32</v>
      </c>
      <c r="H276" s="17">
        <v>3520392.36</v>
      </c>
      <c r="I276" s="352">
        <f>Yhteenveto[[#This Row],[Laskennalliset kustannukset yhteensä]]-Yhteenveto[[#This Row],[Omarahoitusosuus, €]]</f>
        <v>1637705.9697504542</v>
      </c>
      <c r="J276" s="36">
        <v>400719.85355585453</v>
      </c>
      <c r="K276" s="37">
        <v>1341966.3057038388</v>
      </c>
      <c r="L276" s="240">
        <f>Yhteenveto[[#This Row],[Valtionosuus omarahoitusosuuden jälkeen (välisumma)]]+Yhteenveto[[#This Row],[Lisäosat yhteensä]]+Yhteenveto[[#This Row],[Valtionosuuteen tehtävät vähennykset ja lisäykset, netto]]</f>
        <v>3380392.1290101474</v>
      </c>
      <c r="M276" s="37">
        <v>1176455.2051783556</v>
      </c>
      <c r="N276" s="314">
        <f>SUM(Yhteenveto[[#This Row],[Valtionosuus ennen verotuloihin perustuvaa valtionosuuksien tasausta]]+Yhteenveto[[#This Row],[Verotuloihin perustuva valtionosuuksien tasaus]])</f>
        <v>4556847.3341885032</v>
      </c>
      <c r="O276" s="250">
        <v>562024.48765181052</v>
      </c>
      <c r="P276" s="387">
        <f>SUM(Yhteenveto[[#This Row],[Kunnan  peruspalvelujen valtionosuus ]:[Veroperustemuutoksista johtuvien veromenetysten korvaus]])</f>
        <v>5118871.8218403142</v>
      </c>
      <c r="Q276" s="37">
        <v>170269.99632000003</v>
      </c>
      <c r="R276" s="354">
        <f>+Yhteenveto[[#This Row],[Kunnan  peruspalvelujen valtionosuus ]]+Yhteenveto[[#This Row],[Veroperustemuutoksista johtuvien veromenetysten korvaus]]+Yhteenveto[[#This Row],[Kotikuntakorvaus, netto, vuoden 2023 tieto]]</f>
        <v>5289141.8181603141</v>
      </c>
      <c r="S276" s="11"/>
      <c r="T276"/>
    </row>
    <row r="277" spans="1:20" ht="15">
      <c r="A277" s="35">
        <v>890</v>
      </c>
      <c r="B277" s="13" t="s">
        <v>283</v>
      </c>
      <c r="C277" s="15">
        <v>1180</v>
      </c>
      <c r="D277" s="15">
        <v>1519524.9500000002</v>
      </c>
      <c r="E277" s="15">
        <v>1199497.3935839189</v>
      </c>
      <c r="F277" s="240">
        <f>Yhteenveto[[#This Row],[Ikärakenne, laskennallinen kustannus]]+Yhteenveto[[#This Row],[Muut laskennalliset kustannukset ]]</f>
        <v>2719022.3435839191</v>
      </c>
      <c r="G277" s="335">
        <v>1395.32</v>
      </c>
      <c r="H277" s="17">
        <v>1646477.5999999999</v>
      </c>
      <c r="I277" s="352">
        <f>Yhteenveto[[#This Row],[Laskennalliset kustannukset yhteensä]]-Yhteenveto[[#This Row],[Omarahoitusosuus, €]]</f>
        <v>1072544.7435839192</v>
      </c>
      <c r="J277" s="36">
        <v>921769.87640667369</v>
      </c>
      <c r="K277" s="37">
        <v>432019.89710732456</v>
      </c>
      <c r="L277" s="240">
        <f>Yhteenveto[[#This Row],[Valtionosuus omarahoitusosuuden jälkeen (välisumma)]]+Yhteenveto[[#This Row],[Lisäosat yhteensä]]+Yhteenveto[[#This Row],[Valtionosuuteen tehtävät vähennykset ja lisäykset, netto]]</f>
        <v>2426334.5170979174</v>
      </c>
      <c r="M277" s="37">
        <v>391438.04335256142</v>
      </c>
      <c r="N277" s="314">
        <f>SUM(Yhteenveto[[#This Row],[Valtionosuus ennen verotuloihin perustuvaa valtionosuuksien tasausta]]+Yhteenveto[[#This Row],[Verotuloihin perustuva valtionosuuksien tasaus]])</f>
        <v>2817772.5604504789</v>
      </c>
      <c r="O277" s="250">
        <v>240366.8543401316</v>
      </c>
      <c r="P277" s="387">
        <f>SUM(Yhteenveto[[#This Row],[Kunnan  peruspalvelujen valtionosuus ]:[Veroperustemuutoksista johtuvien veromenetysten korvaus]])</f>
        <v>3058139.4147906103</v>
      </c>
      <c r="Q277" s="37">
        <v>105749.4474</v>
      </c>
      <c r="R277" s="354">
        <f>+Yhteenveto[[#This Row],[Kunnan  peruspalvelujen valtionosuus ]]+Yhteenveto[[#This Row],[Veroperustemuutoksista johtuvien veromenetysten korvaus]]+Yhteenveto[[#This Row],[Kotikuntakorvaus, netto, vuoden 2023 tieto]]</f>
        <v>3163888.8621906103</v>
      </c>
      <c r="S277" s="11"/>
      <c r="T277"/>
    </row>
    <row r="278" spans="1:20" ht="15">
      <c r="A278" s="35">
        <v>892</v>
      </c>
      <c r="B278" s="13" t="s">
        <v>284</v>
      </c>
      <c r="C278" s="15">
        <v>3592</v>
      </c>
      <c r="D278" s="15">
        <v>8374696.0899999999</v>
      </c>
      <c r="E278" s="15">
        <v>664980.7602452822</v>
      </c>
      <c r="F278" s="240">
        <f>Yhteenveto[[#This Row],[Ikärakenne, laskennallinen kustannus]]+Yhteenveto[[#This Row],[Muut laskennalliset kustannukset ]]</f>
        <v>9039676.8502452821</v>
      </c>
      <c r="G278" s="335">
        <v>1395.32</v>
      </c>
      <c r="H278" s="17">
        <v>5011989.4399999995</v>
      </c>
      <c r="I278" s="352">
        <f>Yhteenveto[[#This Row],[Laskennalliset kustannukset yhteensä]]-Yhteenveto[[#This Row],[Omarahoitusosuus, €]]</f>
        <v>4027687.4102452826</v>
      </c>
      <c r="J278" s="36">
        <v>101432.21388242644</v>
      </c>
      <c r="K278" s="37">
        <v>434743.96912923007</v>
      </c>
      <c r="L278" s="240">
        <f>Yhteenveto[[#This Row],[Valtionosuus omarahoitusosuuden jälkeen (välisumma)]]+Yhteenveto[[#This Row],[Lisäosat yhteensä]]+Yhteenveto[[#This Row],[Valtionosuuteen tehtävät vähennykset ja lisäykset, netto]]</f>
        <v>4563863.5932569392</v>
      </c>
      <c r="M278" s="37">
        <v>2049779.0464094593</v>
      </c>
      <c r="N278" s="314">
        <f>SUM(Yhteenveto[[#This Row],[Valtionosuus ennen verotuloihin perustuvaa valtionosuuksien tasausta]]+Yhteenveto[[#This Row],[Verotuloihin perustuva valtionosuuksien tasaus]])</f>
        <v>6613642.639666399</v>
      </c>
      <c r="O278" s="250">
        <v>598802.89202491811</v>
      </c>
      <c r="P278" s="387">
        <f>SUM(Yhteenveto[[#This Row],[Kunnan  peruspalvelujen valtionosuus ]:[Veroperustemuutoksista johtuvien veromenetysten korvaus]])</f>
        <v>7212445.5316913174</v>
      </c>
      <c r="Q278" s="37">
        <v>27485.932320000014</v>
      </c>
      <c r="R278" s="354">
        <f>+Yhteenveto[[#This Row],[Kunnan  peruspalvelujen valtionosuus ]]+Yhteenveto[[#This Row],[Veroperustemuutoksista johtuvien veromenetysten korvaus]]+Yhteenveto[[#This Row],[Kotikuntakorvaus, netto, vuoden 2023 tieto]]</f>
        <v>7239931.4640113171</v>
      </c>
      <c r="S278" s="11"/>
      <c r="T278"/>
    </row>
    <row r="279" spans="1:20" ht="15">
      <c r="A279" s="35">
        <v>893</v>
      </c>
      <c r="B279" s="13" t="s">
        <v>285</v>
      </c>
      <c r="C279" s="15">
        <v>7434</v>
      </c>
      <c r="D279" s="15">
        <v>12971048.91</v>
      </c>
      <c r="E279" s="15">
        <v>4028292.9659939059</v>
      </c>
      <c r="F279" s="240">
        <f>Yhteenveto[[#This Row],[Ikärakenne, laskennallinen kustannus]]+Yhteenveto[[#This Row],[Muut laskennalliset kustannukset ]]</f>
        <v>16999341.875993907</v>
      </c>
      <c r="G279" s="335">
        <v>1395.32</v>
      </c>
      <c r="H279" s="17">
        <v>10372808.879999999</v>
      </c>
      <c r="I279" s="352">
        <f>Yhteenveto[[#This Row],[Laskennalliset kustannukset yhteensä]]-Yhteenveto[[#This Row],[Omarahoitusosuus, €]]</f>
        <v>6626532.9959939085</v>
      </c>
      <c r="J279" s="36">
        <v>222779.16440290143</v>
      </c>
      <c r="K279" s="37">
        <v>-857063.80331112107</v>
      </c>
      <c r="L279" s="240">
        <f>Yhteenveto[[#This Row],[Valtionosuus omarahoitusosuuden jälkeen (välisumma)]]+Yhteenveto[[#This Row],[Lisäosat yhteensä]]+Yhteenveto[[#This Row],[Valtionosuuteen tehtävät vähennykset ja lisäykset, netto]]</f>
        <v>5992248.357085689</v>
      </c>
      <c r="M279" s="37">
        <v>2372193.1321712765</v>
      </c>
      <c r="N279" s="314">
        <f>SUM(Yhteenveto[[#This Row],[Valtionosuus ennen verotuloihin perustuvaa valtionosuuksien tasausta]]+Yhteenveto[[#This Row],[Verotuloihin perustuva valtionosuuksien tasaus]])</f>
        <v>8364441.489256965</v>
      </c>
      <c r="O279" s="250">
        <v>1534260.1754537425</v>
      </c>
      <c r="P279" s="387">
        <f>SUM(Yhteenveto[[#This Row],[Kunnan  peruspalvelujen valtionosuus ]:[Veroperustemuutoksista johtuvien veromenetysten korvaus]])</f>
        <v>9898701.664710708</v>
      </c>
      <c r="Q279" s="37">
        <v>-20971.409400000004</v>
      </c>
      <c r="R279" s="354">
        <f>+Yhteenveto[[#This Row],[Kunnan  peruspalvelujen valtionosuus ]]+Yhteenveto[[#This Row],[Veroperustemuutoksista johtuvien veromenetysten korvaus]]+Yhteenveto[[#This Row],[Kotikuntakorvaus, netto, vuoden 2023 tieto]]</f>
        <v>9877730.2553107087</v>
      </c>
      <c r="S279" s="11"/>
      <c r="T279"/>
    </row>
    <row r="280" spans="1:20" ht="15">
      <c r="A280" s="35">
        <v>895</v>
      </c>
      <c r="B280" s="13" t="s">
        <v>286</v>
      </c>
      <c r="C280" s="15">
        <v>15092</v>
      </c>
      <c r="D280" s="15">
        <v>19267322.729999997</v>
      </c>
      <c r="E280" s="15">
        <v>4002347.3801898211</v>
      </c>
      <c r="F280" s="240">
        <f>Yhteenveto[[#This Row],[Ikärakenne, laskennallinen kustannus]]+Yhteenveto[[#This Row],[Muut laskennalliset kustannukset ]]</f>
        <v>23269670.110189818</v>
      </c>
      <c r="G280" s="335">
        <v>1395.32</v>
      </c>
      <c r="H280" s="17">
        <v>21058169.439999998</v>
      </c>
      <c r="I280" s="352">
        <f>Yhteenveto[[#This Row],[Laskennalliset kustannukset yhteensä]]-Yhteenveto[[#This Row],[Omarahoitusosuus, €]]</f>
        <v>2211500.6701898202</v>
      </c>
      <c r="J280" s="36">
        <v>506218.70609190152</v>
      </c>
      <c r="K280" s="37">
        <v>171905.98252958222</v>
      </c>
      <c r="L280" s="240">
        <f>Yhteenveto[[#This Row],[Valtionosuus omarahoitusosuuden jälkeen (välisumma)]]+Yhteenveto[[#This Row],[Lisäosat yhteensä]]+Yhteenveto[[#This Row],[Valtionosuuteen tehtävät vähennykset ja lisäykset, netto]]</f>
        <v>2889625.358811304</v>
      </c>
      <c r="M280" s="37">
        <v>1890506.8217137093</v>
      </c>
      <c r="N280" s="314">
        <f>SUM(Yhteenveto[[#This Row],[Valtionosuus ennen verotuloihin perustuvaa valtionosuuksien tasausta]]+Yhteenveto[[#This Row],[Verotuloihin perustuva valtionosuuksien tasaus]])</f>
        <v>4780132.1805250132</v>
      </c>
      <c r="O280" s="250">
        <v>2646961.6940191537</v>
      </c>
      <c r="P280" s="387">
        <f>SUM(Yhteenveto[[#This Row],[Kunnan  peruspalvelujen valtionosuus ]:[Veroperustemuutoksista johtuvien veromenetysten korvaus]])</f>
        <v>7427093.874544167</v>
      </c>
      <c r="Q280" s="37">
        <v>230536.77000000008</v>
      </c>
      <c r="R280" s="354">
        <f>+Yhteenveto[[#This Row],[Kunnan  peruspalvelujen valtionosuus ]]+Yhteenveto[[#This Row],[Veroperustemuutoksista johtuvien veromenetysten korvaus]]+Yhteenveto[[#This Row],[Kotikuntakorvaus, netto, vuoden 2023 tieto]]</f>
        <v>7657630.6445441674</v>
      </c>
      <c r="S280" s="11"/>
      <c r="T280"/>
    </row>
    <row r="281" spans="1:20" ht="15">
      <c r="A281" s="35">
        <v>905</v>
      </c>
      <c r="B281" s="13" t="s">
        <v>287</v>
      </c>
      <c r="C281" s="15">
        <v>67988</v>
      </c>
      <c r="D281" s="15">
        <v>96429044.349999994</v>
      </c>
      <c r="E281" s="15">
        <v>23580130.912142053</v>
      </c>
      <c r="F281" s="240">
        <f>Yhteenveto[[#This Row],[Ikärakenne, laskennallinen kustannus]]+Yhteenveto[[#This Row],[Muut laskennalliset kustannukset ]]</f>
        <v>120009175.26214205</v>
      </c>
      <c r="G281" s="335">
        <v>1395.32</v>
      </c>
      <c r="H281" s="17">
        <v>94865016.159999996</v>
      </c>
      <c r="I281" s="352">
        <f>Yhteenveto[[#This Row],[Laskennalliset kustannukset yhteensä]]-Yhteenveto[[#This Row],[Omarahoitusosuus, €]]</f>
        <v>25144159.102142051</v>
      </c>
      <c r="J281" s="36">
        <v>2764950.1066896007</v>
      </c>
      <c r="K281" s="37">
        <v>-27541064.273789648</v>
      </c>
      <c r="L281" s="240">
        <f>Yhteenveto[[#This Row],[Valtionosuus omarahoitusosuuden jälkeen (välisumma)]]+Yhteenveto[[#This Row],[Lisäosat yhteensä]]+Yhteenveto[[#This Row],[Valtionosuuteen tehtävät vähennykset ja lisäykset, netto]]</f>
        <v>368044.93504200503</v>
      </c>
      <c r="M281" s="37">
        <v>3776599.6845533522</v>
      </c>
      <c r="N281" s="314">
        <f>SUM(Yhteenveto[[#This Row],[Valtionosuus ennen verotuloihin perustuvaa valtionosuuksien tasausta]]+Yhteenveto[[#This Row],[Verotuloihin perustuva valtionosuuksien tasaus]])</f>
        <v>4144644.6195953572</v>
      </c>
      <c r="O281" s="250">
        <v>10771601.64655135</v>
      </c>
      <c r="P281" s="387">
        <f>SUM(Yhteenveto[[#This Row],[Kunnan  peruspalvelujen valtionosuus ]:[Veroperustemuutoksista johtuvien veromenetysten korvaus]])</f>
        <v>14916246.266146708</v>
      </c>
      <c r="Q281" s="37">
        <v>-5768247.1361639984</v>
      </c>
      <c r="R281" s="354">
        <f>+Yhteenveto[[#This Row],[Kunnan  peruspalvelujen valtionosuus ]]+Yhteenveto[[#This Row],[Veroperustemuutoksista johtuvien veromenetysten korvaus]]+Yhteenveto[[#This Row],[Kotikuntakorvaus, netto, vuoden 2023 tieto]]</f>
        <v>9147999.1299827099</v>
      </c>
      <c r="S281" s="11"/>
      <c r="T281"/>
    </row>
    <row r="282" spans="1:20" ht="15">
      <c r="A282" s="35">
        <v>908</v>
      </c>
      <c r="B282" s="13" t="s">
        <v>288</v>
      </c>
      <c r="C282" s="15">
        <v>20703</v>
      </c>
      <c r="D282" s="15">
        <v>30996569.000000004</v>
      </c>
      <c r="E282" s="15">
        <v>3437080.881597606</v>
      </c>
      <c r="F282" s="240">
        <f>Yhteenveto[[#This Row],[Ikärakenne, laskennallinen kustannus]]+Yhteenveto[[#This Row],[Muut laskennalliset kustannukset ]]</f>
        <v>34433649.881597608</v>
      </c>
      <c r="G282" s="335">
        <v>1395.32</v>
      </c>
      <c r="H282" s="17">
        <v>28887309.959999997</v>
      </c>
      <c r="I282" s="352">
        <f>Yhteenveto[[#This Row],[Laskennalliset kustannukset yhteensä]]-Yhteenveto[[#This Row],[Omarahoitusosuus, €]]</f>
        <v>5546339.9215976112</v>
      </c>
      <c r="J282" s="36">
        <v>613631.01860629511</v>
      </c>
      <c r="K282" s="37">
        <v>-5609654.3179597743</v>
      </c>
      <c r="L282" s="240">
        <f>Yhteenveto[[#This Row],[Valtionosuus omarahoitusosuuden jälkeen (välisumma)]]+Yhteenveto[[#This Row],[Lisäosat yhteensä]]+Yhteenveto[[#This Row],[Valtionosuuteen tehtävät vähennykset ja lisäykset, netto]]</f>
        <v>550316.62224413175</v>
      </c>
      <c r="M282" s="37">
        <v>4416750.553475</v>
      </c>
      <c r="N282" s="314">
        <f>SUM(Yhteenveto[[#This Row],[Valtionosuus ennen verotuloihin perustuvaa valtionosuuksien tasausta]]+Yhteenveto[[#This Row],[Verotuloihin perustuva valtionosuuksien tasaus]])</f>
        <v>4967067.1757191317</v>
      </c>
      <c r="O282" s="250">
        <v>2944390.6096941312</v>
      </c>
      <c r="P282" s="387">
        <f>SUM(Yhteenveto[[#This Row],[Kunnan  peruspalvelujen valtionosuus ]:[Veroperustemuutoksista johtuvien veromenetysten korvaus]])</f>
        <v>7911457.7854132634</v>
      </c>
      <c r="Q282" s="37">
        <v>-238891.12507800001</v>
      </c>
      <c r="R282" s="354">
        <f>+Yhteenveto[[#This Row],[Kunnan  peruspalvelujen valtionosuus ]]+Yhteenveto[[#This Row],[Veroperustemuutoksista johtuvien veromenetysten korvaus]]+Yhteenveto[[#This Row],[Kotikuntakorvaus, netto, vuoden 2023 tieto]]</f>
        <v>7672566.6603352632</v>
      </c>
      <c r="S282" s="11"/>
      <c r="T282"/>
    </row>
    <row r="283" spans="1:20" ht="15">
      <c r="A283" s="35">
        <v>915</v>
      </c>
      <c r="B283" s="13" t="s">
        <v>289</v>
      </c>
      <c r="C283" s="15">
        <v>19759</v>
      </c>
      <c r="D283" s="15">
        <v>22994904.410000004</v>
      </c>
      <c r="E283" s="15">
        <v>3792982.5581293041</v>
      </c>
      <c r="F283" s="240">
        <f>Yhteenveto[[#This Row],[Ikärakenne, laskennallinen kustannus]]+Yhteenveto[[#This Row],[Muut laskennalliset kustannukset ]]</f>
        <v>26787886.968129307</v>
      </c>
      <c r="G283" s="335">
        <v>1395.32</v>
      </c>
      <c r="H283" s="17">
        <v>27570127.879999999</v>
      </c>
      <c r="I283" s="352">
        <f>Yhteenveto[[#This Row],[Laskennalliset kustannukset yhteensä]]-Yhteenveto[[#This Row],[Omarahoitusosuus, €]]</f>
        <v>-782240.91187069193</v>
      </c>
      <c r="J283" s="36">
        <v>777069.80896420381</v>
      </c>
      <c r="K283" s="37">
        <v>-3667992.0815366721</v>
      </c>
      <c r="L283" s="240">
        <f>Yhteenveto[[#This Row],[Valtionosuus omarahoitusosuuden jälkeen (välisumma)]]+Yhteenveto[[#This Row],[Lisäosat yhteensä]]+Yhteenveto[[#This Row],[Valtionosuuteen tehtävät vähennykset ja lisäykset, netto]]</f>
        <v>-3673163.18444316</v>
      </c>
      <c r="M283" s="37">
        <v>6297951.798236913</v>
      </c>
      <c r="N283" s="314">
        <f>SUM(Yhteenveto[[#This Row],[Valtionosuus ennen verotuloihin perustuvaa valtionosuuksien tasausta]]+Yhteenveto[[#This Row],[Verotuloihin perustuva valtionosuuksien tasaus]])</f>
        <v>2624788.6137937531</v>
      </c>
      <c r="O283" s="250">
        <v>3383277.9150833394</v>
      </c>
      <c r="P283" s="387">
        <f>SUM(Yhteenveto[[#This Row],[Kunnan  peruspalvelujen valtionosuus ]:[Veroperustemuutoksista johtuvien veromenetysten korvaus]])</f>
        <v>6008066.5288770925</v>
      </c>
      <c r="Q283" s="37">
        <v>168232.34874000004</v>
      </c>
      <c r="R283" s="354">
        <f>+Yhteenveto[[#This Row],[Kunnan  peruspalvelujen valtionosuus ]]+Yhteenveto[[#This Row],[Veroperustemuutoksista johtuvien veromenetysten korvaus]]+Yhteenveto[[#This Row],[Kotikuntakorvaus, netto, vuoden 2023 tieto]]</f>
        <v>6176298.8776170928</v>
      </c>
      <c r="S283" s="11"/>
      <c r="T283"/>
    </row>
    <row r="284" spans="1:20" ht="15">
      <c r="A284" s="35">
        <v>918</v>
      </c>
      <c r="B284" s="13" t="s">
        <v>290</v>
      </c>
      <c r="C284" s="15">
        <v>2228</v>
      </c>
      <c r="D284" s="15">
        <v>3075206.21</v>
      </c>
      <c r="E284" s="15">
        <v>477526.96132885071</v>
      </c>
      <c r="F284" s="240">
        <f>Yhteenveto[[#This Row],[Ikärakenne, laskennallinen kustannus]]+Yhteenveto[[#This Row],[Muut laskennalliset kustannukset ]]</f>
        <v>3552733.1713288506</v>
      </c>
      <c r="G284" s="335">
        <v>1395.32</v>
      </c>
      <c r="H284" s="17">
        <v>3108772.96</v>
      </c>
      <c r="I284" s="352">
        <f>Yhteenveto[[#This Row],[Laskennalliset kustannukset yhteensä]]-Yhteenveto[[#This Row],[Omarahoitusosuus, €]]</f>
        <v>443960.21132885059</v>
      </c>
      <c r="J284" s="36">
        <v>45215.842300218457</v>
      </c>
      <c r="K284" s="37">
        <v>-211951.32285646306</v>
      </c>
      <c r="L284" s="240">
        <f>Yhteenveto[[#This Row],[Valtionosuus omarahoitusosuuden jälkeen (välisumma)]]+Yhteenveto[[#This Row],[Lisäosat yhteensä]]+Yhteenveto[[#This Row],[Valtionosuuteen tehtävät vähennykset ja lisäykset, netto]]</f>
        <v>277224.73077260598</v>
      </c>
      <c r="M284" s="37">
        <v>926250.82891400997</v>
      </c>
      <c r="N284" s="314">
        <f>SUM(Yhteenveto[[#This Row],[Valtionosuus ennen verotuloihin perustuvaa valtionosuuksien tasausta]]+Yhteenveto[[#This Row],[Verotuloihin perustuva valtionosuuksien tasaus]])</f>
        <v>1203475.5596866161</v>
      </c>
      <c r="O284" s="250">
        <v>522170.58217058983</v>
      </c>
      <c r="P284" s="387">
        <f>SUM(Yhteenveto[[#This Row],[Kunnan  peruspalvelujen valtionosuus ]:[Veroperustemuutoksista johtuvien veromenetysten korvaus]])</f>
        <v>1725646.1418572059</v>
      </c>
      <c r="Q284" s="37">
        <v>20049.262320000009</v>
      </c>
      <c r="R284" s="354">
        <f>+Yhteenveto[[#This Row],[Kunnan  peruspalvelujen valtionosuus ]]+Yhteenveto[[#This Row],[Veroperustemuutoksista johtuvien veromenetysten korvaus]]+Yhteenveto[[#This Row],[Kotikuntakorvaus, netto, vuoden 2023 tieto]]</f>
        <v>1745695.4041772059</v>
      </c>
      <c r="S284" s="11"/>
      <c r="T284"/>
    </row>
    <row r="285" spans="1:20" ht="15">
      <c r="A285" s="35">
        <v>921</v>
      </c>
      <c r="B285" s="13" t="s">
        <v>291</v>
      </c>
      <c r="C285" s="15">
        <v>1894</v>
      </c>
      <c r="D285" s="15">
        <v>1718535.0100000002</v>
      </c>
      <c r="E285" s="15">
        <v>558912.92655875371</v>
      </c>
      <c r="F285" s="240">
        <f>Yhteenveto[[#This Row],[Ikärakenne, laskennallinen kustannus]]+Yhteenveto[[#This Row],[Muut laskennalliset kustannukset ]]</f>
        <v>2277447.9365587542</v>
      </c>
      <c r="G285" s="335">
        <v>1395.32</v>
      </c>
      <c r="H285" s="17">
        <v>2642736.08</v>
      </c>
      <c r="I285" s="352">
        <f>Yhteenveto[[#This Row],[Laskennalliset kustannukset yhteensä]]-Yhteenveto[[#This Row],[Omarahoitusosuus, €]]</f>
        <v>-365288.14344124589</v>
      </c>
      <c r="J285" s="36">
        <v>632445.44147836231</v>
      </c>
      <c r="K285" s="37">
        <v>387239.27055233659</v>
      </c>
      <c r="L285" s="240">
        <f>Yhteenveto[[#This Row],[Valtionosuus omarahoitusosuuden jälkeen (välisumma)]]+Yhteenveto[[#This Row],[Lisäosat yhteensä]]+Yhteenveto[[#This Row],[Valtionosuuteen tehtävät vähennykset ja lisäykset, netto]]</f>
        <v>654396.568589453</v>
      </c>
      <c r="M285" s="37">
        <v>1130758.8587138841</v>
      </c>
      <c r="N285" s="314">
        <f>SUM(Yhteenveto[[#This Row],[Valtionosuus ennen verotuloihin perustuvaa valtionosuuksien tasausta]]+Yhteenveto[[#This Row],[Verotuloihin perustuva valtionosuuksien tasaus]])</f>
        <v>1785155.427303337</v>
      </c>
      <c r="O285" s="250">
        <v>496122.79978553916</v>
      </c>
      <c r="P285" s="387">
        <f>SUM(Yhteenveto[[#This Row],[Kunnan  peruspalvelujen valtionosuus ]:[Veroperustemuutoksista johtuvien veromenetysten korvaus]])</f>
        <v>2281278.2270888761</v>
      </c>
      <c r="Q285" s="37">
        <v>213551.41572000002</v>
      </c>
      <c r="R285" s="354">
        <f>+Yhteenveto[[#This Row],[Kunnan  peruspalvelujen valtionosuus ]]+Yhteenveto[[#This Row],[Veroperustemuutoksista johtuvien veromenetysten korvaus]]+Yhteenveto[[#This Row],[Kotikuntakorvaus, netto, vuoden 2023 tieto]]</f>
        <v>2494829.642808876</v>
      </c>
      <c r="S285" s="11"/>
      <c r="T285"/>
    </row>
    <row r="286" spans="1:20" ht="15">
      <c r="A286" s="35">
        <v>922</v>
      </c>
      <c r="B286" s="13" t="s">
        <v>292</v>
      </c>
      <c r="C286" s="15">
        <v>4501</v>
      </c>
      <c r="D286" s="15">
        <v>8425280.5299999993</v>
      </c>
      <c r="E286" s="15">
        <v>611423.02494668006</v>
      </c>
      <c r="F286" s="240">
        <f>Yhteenveto[[#This Row],[Ikärakenne, laskennallinen kustannus]]+Yhteenveto[[#This Row],[Muut laskennalliset kustannukset ]]</f>
        <v>9036703.5549466796</v>
      </c>
      <c r="G286" s="335">
        <v>1395.32</v>
      </c>
      <c r="H286" s="17">
        <v>6280335.3199999994</v>
      </c>
      <c r="I286" s="352">
        <f>Yhteenveto[[#This Row],[Laskennalliset kustannukset yhteensä]]-Yhteenveto[[#This Row],[Omarahoitusosuus, €]]</f>
        <v>2756368.2349466803</v>
      </c>
      <c r="J286" s="36">
        <v>165626.55667189352</v>
      </c>
      <c r="K286" s="37">
        <v>-787875.12456175545</v>
      </c>
      <c r="L286" s="240">
        <f>Yhteenveto[[#This Row],[Valtionosuus omarahoitusosuuden jälkeen (välisumma)]]+Yhteenveto[[#This Row],[Lisäosat yhteensä]]+Yhteenveto[[#This Row],[Valtionosuuteen tehtävät vähennykset ja lisäykset, netto]]</f>
        <v>2134119.6670568185</v>
      </c>
      <c r="M286" s="37">
        <v>1407900.0828995444</v>
      </c>
      <c r="N286" s="314">
        <f>SUM(Yhteenveto[[#This Row],[Valtionosuus ennen verotuloihin perustuvaa valtionosuuksien tasausta]]+Yhteenveto[[#This Row],[Verotuloihin perustuva valtionosuuksien tasaus]])</f>
        <v>3542019.7499563629</v>
      </c>
      <c r="O286" s="250">
        <v>718525.01827841951</v>
      </c>
      <c r="P286" s="387">
        <f>SUM(Yhteenveto[[#This Row],[Kunnan  peruspalvelujen valtionosuus ]:[Veroperustemuutoksista johtuvien veromenetysten korvaus]])</f>
        <v>4260544.7682347819</v>
      </c>
      <c r="Q286" s="37">
        <v>-81937.230059999973</v>
      </c>
      <c r="R286" s="354">
        <f>+Yhteenveto[[#This Row],[Kunnan  peruspalvelujen valtionosuus ]]+Yhteenveto[[#This Row],[Veroperustemuutoksista johtuvien veromenetysten korvaus]]+Yhteenveto[[#This Row],[Kotikuntakorvaus, netto, vuoden 2023 tieto]]</f>
        <v>4178607.5381747819</v>
      </c>
      <c r="S286" s="11"/>
      <c r="T286"/>
    </row>
    <row r="287" spans="1:20" ht="15">
      <c r="A287" s="35">
        <v>924</v>
      </c>
      <c r="B287" s="13" t="s">
        <v>293</v>
      </c>
      <c r="C287" s="15">
        <v>2946</v>
      </c>
      <c r="D287" s="15">
        <v>4264532.6500000004</v>
      </c>
      <c r="E287" s="15">
        <v>690812.82919433585</v>
      </c>
      <c r="F287" s="240">
        <f>Yhteenveto[[#This Row],[Ikärakenne, laskennallinen kustannus]]+Yhteenveto[[#This Row],[Muut laskennalliset kustannukset ]]</f>
        <v>4955345.4791943366</v>
      </c>
      <c r="G287" s="335">
        <v>1395.32</v>
      </c>
      <c r="H287" s="17">
        <v>4110612.7199999997</v>
      </c>
      <c r="I287" s="352">
        <f>Yhteenveto[[#This Row],[Laskennalliset kustannukset yhteensä]]-Yhteenveto[[#This Row],[Omarahoitusosuus, €]]</f>
        <v>844732.75919433683</v>
      </c>
      <c r="J287" s="36">
        <v>269411.33330094727</v>
      </c>
      <c r="K287" s="37">
        <v>-386327.6888155294</v>
      </c>
      <c r="L287" s="240">
        <f>Yhteenveto[[#This Row],[Valtionosuus omarahoitusosuuden jälkeen (välisumma)]]+Yhteenveto[[#This Row],[Lisäosat yhteensä]]+Yhteenveto[[#This Row],[Valtionosuuteen tehtävät vähennykset ja lisäykset, netto]]</f>
        <v>727816.40367975459</v>
      </c>
      <c r="M287" s="37">
        <v>1650264.7924828676</v>
      </c>
      <c r="N287" s="314">
        <f>SUM(Yhteenveto[[#This Row],[Valtionosuus ennen verotuloihin perustuvaa valtionosuuksien tasausta]]+Yhteenveto[[#This Row],[Verotuloihin perustuva valtionosuuksien tasaus]])</f>
        <v>2378081.1961626224</v>
      </c>
      <c r="O287" s="250">
        <v>726683.97218016267</v>
      </c>
      <c r="P287" s="387">
        <f>SUM(Yhteenveto[[#This Row],[Kunnan  peruspalvelujen valtionosuus ]:[Veroperustemuutoksista johtuvien veromenetysten korvaus]])</f>
        <v>3104765.168342785</v>
      </c>
      <c r="Q287" s="37">
        <v>-17848.007999999994</v>
      </c>
      <c r="R287" s="354">
        <f>+Yhteenveto[[#This Row],[Kunnan  peruspalvelujen valtionosuus ]]+Yhteenveto[[#This Row],[Veroperustemuutoksista johtuvien veromenetysten korvaus]]+Yhteenveto[[#This Row],[Kotikuntakorvaus, netto, vuoden 2023 tieto]]</f>
        <v>3086917.1603427851</v>
      </c>
      <c r="S287" s="11"/>
      <c r="T287"/>
    </row>
    <row r="288" spans="1:20" ht="15">
      <c r="A288" s="35">
        <v>925</v>
      </c>
      <c r="B288" s="13" t="s">
        <v>294</v>
      </c>
      <c r="C288" s="15">
        <v>3427</v>
      </c>
      <c r="D288" s="15">
        <v>4680294.080000001</v>
      </c>
      <c r="E288" s="15">
        <v>1230472.4775800942</v>
      </c>
      <c r="F288" s="240">
        <f>Yhteenveto[[#This Row],[Ikärakenne, laskennallinen kustannus]]+Yhteenveto[[#This Row],[Muut laskennalliset kustannukset ]]</f>
        <v>5910766.5575800948</v>
      </c>
      <c r="G288" s="335">
        <v>1395.32</v>
      </c>
      <c r="H288" s="17">
        <v>4781761.6399999997</v>
      </c>
      <c r="I288" s="352">
        <f>Yhteenveto[[#This Row],[Laskennalliset kustannukset yhteensä]]-Yhteenveto[[#This Row],[Omarahoitusosuus, €]]</f>
        <v>1129004.9175800951</v>
      </c>
      <c r="J288" s="36">
        <v>294468.55217199336</v>
      </c>
      <c r="K288" s="37">
        <v>1655243.6159541258</v>
      </c>
      <c r="L288" s="240">
        <f>Yhteenveto[[#This Row],[Valtionosuus omarahoitusosuuden jälkeen (välisumma)]]+Yhteenveto[[#This Row],[Lisäosat yhteensä]]+Yhteenveto[[#This Row],[Valtionosuuteen tehtävät vähennykset ja lisäykset, netto]]</f>
        <v>3078717.0857062144</v>
      </c>
      <c r="M288" s="37">
        <v>-7374.0166504177032</v>
      </c>
      <c r="N288" s="314">
        <f>SUM(Yhteenveto[[#This Row],[Valtionosuus ennen verotuloihin perustuvaa valtionosuuksien tasausta]]+Yhteenveto[[#This Row],[Verotuloihin perustuva valtionosuuksien tasaus]])</f>
        <v>3071343.0690557966</v>
      </c>
      <c r="O288" s="250">
        <v>822734.26410475792</v>
      </c>
      <c r="P288" s="387">
        <f>SUM(Yhteenveto[[#This Row],[Kunnan  peruspalvelujen valtionosuus ]:[Veroperustemuutoksista johtuvien veromenetysten korvaus]])</f>
        <v>3894077.3331605545</v>
      </c>
      <c r="Q288" s="37">
        <v>-33643.495080000008</v>
      </c>
      <c r="R288" s="354">
        <f>+Yhteenveto[[#This Row],[Kunnan  peruspalvelujen valtionosuus ]]+Yhteenveto[[#This Row],[Veroperustemuutoksista johtuvien veromenetysten korvaus]]+Yhteenveto[[#This Row],[Kotikuntakorvaus, netto, vuoden 2023 tieto]]</f>
        <v>3860433.8380805547</v>
      </c>
      <c r="S288" s="11"/>
      <c r="T288"/>
    </row>
    <row r="289" spans="1:20" ht="15">
      <c r="A289" s="35">
        <v>927</v>
      </c>
      <c r="B289" s="13" t="s">
        <v>295</v>
      </c>
      <c r="C289" s="15">
        <v>28913</v>
      </c>
      <c r="D289" s="15">
        <v>49569161.310000002</v>
      </c>
      <c r="E289" s="15">
        <v>6072908.4630429428</v>
      </c>
      <c r="F289" s="240">
        <f>Yhteenveto[[#This Row],[Ikärakenne, laskennallinen kustannus]]+Yhteenveto[[#This Row],[Muut laskennalliset kustannukset ]]</f>
        <v>55642069.773042947</v>
      </c>
      <c r="G289" s="335">
        <v>1395.32</v>
      </c>
      <c r="H289" s="17">
        <v>40342887.159999996</v>
      </c>
      <c r="I289" s="352">
        <f>Yhteenveto[[#This Row],[Laskennalliset kustannukset yhteensä]]-Yhteenveto[[#This Row],[Omarahoitusosuus, €]]</f>
        <v>15299182.613042951</v>
      </c>
      <c r="J289" s="36">
        <v>775581.65628554439</v>
      </c>
      <c r="K289" s="37">
        <v>-1851676.7703353609</v>
      </c>
      <c r="L289" s="240">
        <f>Yhteenveto[[#This Row],[Valtionosuus omarahoitusosuuden jälkeen (välisumma)]]+Yhteenveto[[#This Row],[Lisäosat yhteensä]]+Yhteenveto[[#This Row],[Valtionosuuteen tehtävät vähennykset ja lisäykset, netto]]</f>
        <v>14223087.498993134</v>
      </c>
      <c r="M289" s="37">
        <v>2540455.8806703119</v>
      </c>
      <c r="N289" s="314">
        <f>SUM(Yhteenveto[[#This Row],[Valtionosuus ennen verotuloihin perustuvaa valtionosuuksien tasausta]]+Yhteenveto[[#This Row],[Verotuloihin perustuva valtionosuuksien tasaus]])</f>
        <v>16763543.379663445</v>
      </c>
      <c r="O289" s="250">
        <v>4177448.460452856</v>
      </c>
      <c r="P289" s="387">
        <f>SUM(Yhteenveto[[#This Row],[Kunnan  peruspalvelujen valtionosuus ]:[Veroperustemuutoksista johtuvien veromenetysten korvaus]])</f>
        <v>20940991.8401163</v>
      </c>
      <c r="Q289" s="37">
        <v>-5468.9271180001087</v>
      </c>
      <c r="R289" s="354">
        <f>+Yhteenveto[[#This Row],[Kunnan  peruspalvelujen valtionosuus ]]+Yhteenveto[[#This Row],[Veroperustemuutoksista johtuvien veromenetysten korvaus]]+Yhteenveto[[#This Row],[Kotikuntakorvaus, netto, vuoden 2023 tieto]]</f>
        <v>20935522.9129983</v>
      </c>
      <c r="S289" s="11"/>
      <c r="T289"/>
    </row>
    <row r="290" spans="1:20" ht="15">
      <c r="A290" s="35">
        <v>931</v>
      </c>
      <c r="B290" s="13" t="s">
        <v>296</v>
      </c>
      <c r="C290" s="15">
        <v>5951</v>
      </c>
      <c r="D290" s="15">
        <v>6645046.6499999994</v>
      </c>
      <c r="E290" s="15">
        <v>1761061.5193361535</v>
      </c>
      <c r="F290" s="240">
        <f>Yhteenveto[[#This Row],[Ikärakenne, laskennallinen kustannus]]+Yhteenveto[[#This Row],[Muut laskennalliset kustannukset ]]</f>
        <v>8406108.1693361532</v>
      </c>
      <c r="G290" s="335">
        <v>1395.32</v>
      </c>
      <c r="H290" s="17">
        <v>8303549.3199999994</v>
      </c>
      <c r="I290" s="352">
        <f>Yhteenveto[[#This Row],[Laskennalliset kustannukset yhteensä]]-Yhteenveto[[#This Row],[Omarahoitusosuus, €]]</f>
        <v>102558.84933615383</v>
      </c>
      <c r="J290" s="36">
        <v>997818.20609146124</v>
      </c>
      <c r="K290" s="37">
        <v>3471272.3144293413</v>
      </c>
      <c r="L290" s="240">
        <f>Yhteenveto[[#This Row],[Valtionosuus omarahoitusosuuden jälkeen (välisumma)]]+Yhteenveto[[#This Row],[Lisäosat yhteensä]]+Yhteenveto[[#This Row],[Valtionosuuteen tehtävät vähennykset ja lisäykset, netto]]</f>
        <v>4571649.3698569564</v>
      </c>
      <c r="M290" s="37">
        <v>2527416.8416366228</v>
      </c>
      <c r="N290" s="314">
        <f>SUM(Yhteenveto[[#This Row],[Valtionosuus ennen verotuloihin perustuvaa valtionosuuksien tasausta]]+Yhteenveto[[#This Row],[Verotuloihin perustuva valtionosuuksien tasaus]])</f>
        <v>7099066.2114935797</v>
      </c>
      <c r="O290" s="250">
        <v>1325929.6080165524</v>
      </c>
      <c r="P290" s="387">
        <f>SUM(Yhteenveto[[#This Row],[Kunnan  peruspalvelujen valtionosuus ]:[Veroperustemuutoksista johtuvien veromenetysten korvaus]])</f>
        <v>8424995.8195101321</v>
      </c>
      <c r="Q290" s="37">
        <v>-114970.91820000003</v>
      </c>
      <c r="R290" s="354">
        <f>+Yhteenveto[[#This Row],[Kunnan  peruspalvelujen valtionosuus ]]+Yhteenveto[[#This Row],[Veroperustemuutoksista johtuvien veromenetysten korvaus]]+Yhteenveto[[#This Row],[Kotikuntakorvaus, netto, vuoden 2023 tieto]]</f>
        <v>8310024.9013101319</v>
      </c>
      <c r="S290" s="11"/>
      <c r="T290"/>
    </row>
    <row r="291" spans="1:20" ht="15">
      <c r="A291" s="35">
        <v>934</v>
      </c>
      <c r="B291" s="13" t="s">
        <v>297</v>
      </c>
      <c r="C291" s="15">
        <v>2671</v>
      </c>
      <c r="D291" s="15">
        <v>3348970.0100000007</v>
      </c>
      <c r="E291" s="15">
        <v>476576.07651692152</v>
      </c>
      <c r="F291" s="240">
        <f>Yhteenveto[[#This Row],[Ikärakenne, laskennallinen kustannus]]+Yhteenveto[[#This Row],[Muut laskennalliset kustannukset ]]</f>
        <v>3825546.0865169223</v>
      </c>
      <c r="G291" s="335">
        <v>1395.32</v>
      </c>
      <c r="H291" s="17">
        <v>3726899.7199999997</v>
      </c>
      <c r="I291" s="352">
        <f>Yhteenveto[[#This Row],[Laskennalliset kustannukset yhteensä]]-Yhteenveto[[#This Row],[Omarahoitusosuus, €]]</f>
        <v>98646.366516922601</v>
      </c>
      <c r="J291" s="36">
        <v>168605.46680894878</v>
      </c>
      <c r="K291" s="37">
        <v>-182722.86600335088</v>
      </c>
      <c r="L291" s="240">
        <f>Yhteenveto[[#This Row],[Valtionosuus omarahoitusosuuden jälkeen (välisumma)]]+Yhteenveto[[#This Row],[Lisäosat yhteensä]]+Yhteenveto[[#This Row],[Valtionosuuteen tehtävät vähennykset ja lisäykset, netto]]</f>
        <v>84528.967322520504</v>
      </c>
      <c r="M291" s="37">
        <v>1353675.4949754348</v>
      </c>
      <c r="N291" s="314">
        <f>SUM(Yhteenveto[[#This Row],[Valtionosuus ennen verotuloihin perustuvaa valtionosuuksien tasausta]]+Yhteenveto[[#This Row],[Verotuloihin perustuva valtionosuuksien tasaus]])</f>
        <v>1438204.4622979553</v>
      </c>
      <c r="O291" s="250">
        <v>572233.13375418982</v>
      </c>
      <c r="P291" s="387">
        <f>SUM(Yhteenveto[[#This Row],[Kunnan  peruspalvelujen valtionosuus ]:[Veroperustemuutoksista johtuvien veromenetysten korvaus]])</f>
        <v>2010437.5960521451</v>
      </c>
      <c r="Q291" s="37">
        <v>-2673408.4983000001</v>
      </c>
      <c r="R291" s="354">
        <f>+Yhteenveto[[#This Row],[Kunnan  peruspalvelujen valtionosuus ]]+Yhteenveto[[#This Row],[Veroperustemuutoksista johtuvien veromenetysten korvaus]]+Yhteenveto[[#This Row],[Kotikuntakorvaus, netto, vuoden 2023 tieto]]</f>
        <v>-662970.90224785497</v>
      </c>
      <c r="S291" s="11"/>
      <c r="T291"/>
    </row>
    <row r="292" spans="1:20" ht="15">
      <c r="A292" s="35">
        <v>935</v>
      </c>
      <c r="B292" s="13" t="s">
        <v>298</v>
      </c>
      <c r="C292" s="15">
        <v>2985</v>
      </c>
      <c r="D292" s="15">
        <v>3340211.32</v>
      </c>
      <c r="E292" s="15">
        <v>945809.6659885816</v>
      </c>
      <c r="F292" s="240">
        <f>Yhteenveto[[#This Row],[Ikärakenne, laskennallinen kustannus]]+Yhteenveto[[#This Row],[Muut laskennalliset kustannukset ]]</f>
        <v>4286020.9859885816</v>
      </c>
      <c r="G292" s="335">
        <v>1395.32</v>
      </c>
      <c r="H292" s="17">
        <v>4165030.1999999997</v>
      </c>
      <c r="I292" s="352">
        <f>Yhteenveto[[#This Row],[Laskennalliset kustannukset yhteensä]]-Yhteenveto[[#This Row],[Omarahoitusosuus, €]]</f>
        <v>120990.78598858183</v>
      </c>
      <c r="J292" s="36">
        <v>215802.08275651786</v>
      </c>
      <c r="K292" s="37">
        <v>-202276.13085397432</v>
      </c>
      <c r="L292" s="240">
        <f>Yhteenveto[[#This Row],[Valtionosuus omarahoitusosuuden jälkeen (välisumma)]]+Yhteenveto[[#This Row],[Lisäosat yhteensä]]+Yhteenveto[[#This Row],[Valtionosuuteen tehtävät vähennykset ja lisäykset, netto]]</f>
        <v>134516.73789112538</v>
      </c>
      <c r="M292" s="37">
        <v>1185968.3792350567</v>
      </c>
      <c r="N292" s="314">
        <f>SUM(Yhteenveto[[#This Row],[Valtionosuus ennen verotuloihin perustuvaa valtionosuuksien tasausta]]+Yhteenveto[[#This Row],[Verotuloihin perustuva valtionosuuksien tasaus]])</f>
        <v>1320485.1171261822</v>
      </c>
      <c r="O292" s="250">
        <v>638122.41919598286</v>
      </c>
      <c r="P292" s="387">
        <f>SUM(Yhteenveto[[#This Row],[Kunnan  peruspalvelujen valtionosuus ]:[Veroperustemuutoksista johtuvien veromenetysten korvaus]])</f>
        <v>1958607.536322165</v>
      </c>
      <c r="Q292" s="37">
        <v>1278437.9397</v>
      </c>
      <c r="R292" s="354">
        <f>+Yhteenveto[[#This Row],[Kunnan  peruspalvelujen valtionosuus ]]+Yhteenveto[[#This Row],[Veroperustemuutoksista johtuvien veromenetysten korvaus]]+Yhteenveto[[#This Row],[Kotikuntakorvaus, netto, vuoden 2023 tieto]]</f>
        <v>3237045.4760221653</v>
      </c>
      <c r="S292" s="11"/>
      <c r="T292"/>
    </row>
    <row r="293" spans="1:20" ht="15">
      <c r="A293" s="35">
        <v>936</v>
      </c>
      <c r="B293" s="13" t="s">
        <v>299</v>
      </c>
      <c r="C293" s="15">
        <v>6395</v>
      </c>
      <c r="D293" s="15">
        <v>7563289.5800000001</v>
      </c>
      <c r="E293" s="15">
        <v>1750917.3050720079</v>
      </c>
      <c r="F293" s="240">
        <f>Yhteenveto[[#This Row],[Ikärakenne, laskennallinen kustannus]]+Yhteenveto[[#This Row],[Muut laskennalliset kustannukset ]]</f>
        <v>9314206.8850720078</v>
      </c>
      <c r="G293" s="335">
        <v>1395.32</v>
      </c>
      <c r="H293" s="17">
        <v>8923071.4000000004</v>
      </c>
      <c r="I293" s="352">
        <f>Yhteenveto[[#This Row],[Laskennalliset kustannukset yhteensä]]-Yhteenveto[[#This Row],[Omarahoitusosuus, €]]</f>
        <v>391135.4850720074</v>
      </c>
      <c r="J293" s="36">
        <v>848903.75806484744</v>
      </c>
      <c r="K293" s="37">
        <v>2129886.8521819888</v>
      </c>
      <c r="L293" s="240">
        <f>Yhteenveto[[#This Row],[Valtionosuus omarahoitusosuuden jälkeen (välisumma)]]+Yhteenveto[[#This Row],[Lisäosat yhteensä]]+Yhteenveto[[#This Row],[Valtionosuuteen tehtävät vähennykset ja lisäykset, netto]]</f>
        <v>3369926.0953188436</v>
      </c>
      <c r="M293" s="37">
        <v>2216842.438178468</v>
      </c>
      <c r="N293" s="314">
        <f>SUM(Yhteenveto[[#This Row],[Valtionosuus ennen verotuloihin perustuvaa valtionosuuksien tasausta]]+Yhteenveto[[#This Row],[Verotuloihin perustuva valtionosuuksien tasaus]])</f>
        <v>5586768.5334973112</v>
      </c>
      <c r="O293" s="250">
        <v>1439683.9347591605</v>
      </c>
      <c r="P293" s="387">
        <f>SUM(Yhteenveto[[#This Row],[Kunnan  peruspalvelujen valtionosuus ]:[Veroperustemuutoksista johtuvien veromenetysten korvaus]])</f>
        <v>7026452.4682564717</v>
      </c>
      <c r="Q293" s="37">
        <v>146695.75242</v>
      </c>
      <c r="R293" s="354">
        <f>+Yhteenveto[[#This Row],[Kunnan  peruspalvelujen valtionosuus ]]+Yhteenveto[[#This Row],[Veroperustemuutoksista johtuvien veromenetysten korvaus]]+Yhteenveto[[#This Row],[Kotikuntakorvaus, netto, vuoden 2023 tieto]]</f>
        <v>7173148.2206764715</v>
      </c>
      <c r="S293" s="11"/>
      <c r="T293"/>
    </row>
    <row r="294" spans="1:20" ht="15">
      <c r="A294" s="35">
        <v>946</v>
      </c>
      <c r="B294" s="13" t="s">
        <v>300</v>
      </c>
      <c r="C294" s="15">
        <v>6287</v>
      </c>
      <c r="D294" s="15">
        <v>10531179.85</v>
      </c>
      <c r="E294" s="15">
        <v>3303234.6058036508</v>
      </c>
      <c r="F294" s="240">
        <f>Yhteenveto[[#This Row],[Ikärakenne, laskennallinen kustannus]]+Yhteenveto[[#This Row],[Muut laskennalliset kustannukset ]]</f>
        <v>13834414.455803651</v>
      </c>
      <c r="G294" s="335">
        <v>1395.32</v>
      </c>
      <c r="H294" s="17">
        <v>8772376.8399999999</v>
      </c>
      <c r="I294" s="352">
        <f>Yhteenveto[[#This Row],[Laskennalliset kustannukset yhteensä]]-Yhteenveto[[#This Row],[Omarahoitusosuus, €]]</f>
        <v>5062037.6158036515</v>
      </c>
      <c r="J294" s="36">
        <v>339818.46918471588</v>
      </c>
      <c r="K294" s="37">
        <v>-1494467.9082634826</v>
      </c>
      <c r="L294" s="240">
        <f>Yhteenveto[[#This Row],[Valtionosuus omarahoitusosuuden jälkeen (välisumma)]]+Yhteenveto[[#This Row],[Lisäosat yhteensä]]+Yhteenveto[[#This Row],[Valtionosuuteen tehtävät vähennykset ja lisäykset, netto]]</f>
        <v>3907388.1767248851</v>
      </c>
      <c r="M294" s="37">
        <v>2250401.8227907699</v>
      </c>
      <c r="N294" s="314">
        <f>SUM(Yhteenveto[[#This Row],[Valtionosuus ennen verotuloihin perustuvaa valtionosuuksien tasausta]]+Yhteenveto[[#This Row],[Verotuloihin perustuva valtionosuuksien tasaus]])</f>
        <v>6157789.9995156545</v>
      </c>
      <c r="O294" s="250">
        <v>1383720.2239043401</v>
      </c>
      <c r="P294" s="387">
        <f>SUM(Yhteenveto[[#This Row],[Kunnan  peruspalvelujen valtionosuus ]:[Veroperustemuutoksista johtuvien veromenetysten korvaus]])</f>
        <v>7541510.2234199941</v>
      </c>
      <c r="Q294" s="37">
        <v>-288870.00947999995</v>
      </c>
      <c r="R294" s="354">
        <f>+Yhteenveto[[#This Row],[Kunnan  peruspalvelujen valtionosuus ]]+Yhteenveto[[#This Row],[Veroperustemuutoksista johtuvien veromenetysten korvaus]]+Yhteenveto[[#This Row],[Kotikuntakorvaus, netto, vuoden 2023 tieto]]</f>
        <v>7252640.2139399946</v>
      </c>
      <c r="S294" s="11"/>
      <c r="T294"/>
    </row>
    <row r="295" spans="1:20" ht="15">
      <c r="A295" s="35">
        <v>976</v>
      </c>
      <c r="B295" s="13" t="s">
        <v>301</v>
      </c>
      <c r="C295" s="15">
        <v>3788</v>
      </c>
      <c r="D295" s="15">
        <v>3793330.2</v>
      </c>
      <c r="E295" s="15">
        <v>2221846.102932292</v>
      </c>
      <c r="F295" s="240">
        <f>Yhteenveto[[#This Row],[Ikärakenne, laskennallinen kustannus]]+Yhteenveto[[#This Row],[Muut laskennalliset kustannukset ]]</f>
        <v>6015176.3029322922</v>
      </c>
      <c r="G295" s="335">
        <v>1395.32</v>
      </c>
      <c r="H295" s="17">
        <v>5285472.16</v>
      </c>
      <c r="I295" s="352">
        <f>Yhteenveto[[#This Row],[Laskennalliset kustannukset yhteensä]]-Yhteenveto[[#This Row],[Omarahoitusosuus, €]]</f>
        <v>729704.14293229207</v>
      </c>
      <c r="J295" s="36">
        <v>1356841.5206990575</v>
      </c>
      <c r="K295" s="37">
        <v>-902092.24696505489</v>
      </c>
      <c r="L295" s="240">
        <f>Yhteenveto[[#This Row],[Valtionosuus omarahoitusosuuden jälkeen (välisumma)]]+Yhteenveto[[#This Row],[Lisäosat yhteensä]]+Yhteenveto[[#This Row],[Valtionosuuteen tehtävät vähennykset ja lisäykset, netto]]</f>
        <v>1184453.4166662947</v>
      </c>
      <c r="M295" s="37">
        <v>2033965.5640309979</v>
      </c>
      <c r="N295" s="314">
        <f>SUM(Yhteenveto[[#This Row],[Valtionosuus ennen verotuloihin perustuvaa valtionosuuksien tasausta]]+Yhteenveto[[#This Row],[Verotuloihin perustuva valtionosuuksien tasaus]])</f>
        <v>3218418.9806972928</v>
      </c>
      <c r="O295" s="250">
        <v>837139.7491779438</v>
      </c>
      <c r="P295" s="387">
        <f>SUM(Yhteenveto[[#This Row],[Kunnan  peruspalvelujen valtionosuus ]:[Veroperustemuutoksista johtuvien veromenetysten korvaus]])</f>
        <v>4055558.7298752367</v>
      </c>
      <c r="Q295" s="37">
        <v>-8924.0039999999863</v>
      </c>
      <c r="R295" s="354">
        <f>+Yhteenveto[[#This Row],[Kunnan  peruspalvelujen valtionosuus ]]+Yhteenveto[[#This Row],[Veroperustemuutoksista johtuvien veromenetysten korvaus]]+Yhteenveto[[#This Row],[Kotikuntakorvaus, netto, vuoden 2023 tieto]]</f>
        <v>4046634.7258752366</v>
      </c>
      <c r="S295" s="11"/>
      <c r="T295"/>
    </row>
    <row r="296" spans="1:20" ht="15">
      <c r="A296" s="35">
        <v>977</v>
      </c>
      <c r="B296" s="13" t="s">
        <v>302</v>
      </c>
      <c r="C296" s="15">
        <v>15293</v>
      </c>
      <c r="D296" s="15">
        <v>29815587.98</v>
      </c>
      <c r="E296" s="15">
        <v>2013947.6243797608</v>
      </c>
      <c r="F296" s="240">
        <f>Yhteenveto[[#This Row],[Ikärakenne, laskennallinen kustannus]]+Yhteenveto[[#This Row],[Muut laskennalliset kustannukset ]]</f>
        <v>31829535.604379762</v>
      </c>
      <c r="G296" s="335">
        <v>1395.32</v>
      </c>
      <c r="H296" s="17">
        <v>21338628.759999998</v>
      </c>
      <c r="I296" s="352">
        <f>Yhteenveto[[#This Row],[Laskennalliset kustannukset yhteensä]]-Yhteenveto[[#This Row],[Omarahoitusosuus, €]]</f>
        <v>10490906.844379764</v>
      </c>
      <c r="J296" s="36">
        <v>516008.60647576506</v>
      </c>
      <c r="K296" s="37">
        <v>-1615307.1204435136</v>
      </c>
      <c r="L296" s="240">
        <f>Yhteenveto[[#This Row],[Valtionosuus omarahoitusosuuden jälkeen (välisumma)]]+Yhteenveto[[#This Row],[Lisäosat yhteensä]]+Yhteenveto[[#This Row],[Valtionosuuteen tehtävät vähennykset ja lisäykset, netto]]</f>
        <v>9391608.3304120153</v>
      </c>
      <c r="M296" s="37">
        <v>6407764.1418570857</v>
      </c>
      <c r="N296" s="314">
        <f>SUM(Yhteenveto[[#This Row],[Valtionosuus ennen verotuloihin perustuvaa valtionosuuksien tasausta]]+Yhteenveto[[#This Row],[Verotuloihin perustuva valtionosuuksien tasaus]])</f>
        <v>15799372.472269101</v>
      </c>
      <c r="O296" s="250">
        <v>2489322.4108009636</v>
      </c>
      <c r="P296" s="387">
        <f>SUM(Yhteenveto[[#This Row],[Kunnan  peruspalvelujen valtionosuus ]:[Veroperustemuutoksista johtuvien veromenetysten korvaus]])</f>
        <v>18288694.883070067</v>
      </c>
      <c r="Q296" s="37">
        <v>184920.23622000002</v>
      </c>
      <c r="R296" s="354">
        <f>+Yhteenveto[[#This Row],[Kunnan  peruspalvelujen valtionosuus ]]+Yhteenveto[[#This Row],[Veroperustemuutoksista johtuvien veromenetysten korvaus]]+Yhteenveto[[#This Row],[Kotikuntakorvaus, netto, vuoden 2023 tieto]]</f>
        <v>18473615.119290065</v>
      </c>
      <c r="S296" s="11"/>
      <c r="T296"/>
    </row>
    <row r="297" spans="1:20" ht="15">
      <c r="A297" s="35">
        <v>980</v>
      </c>
      <c r="B297" s="13" t="s">
        <v>303</v>
      </c>
      <c r="C297" s="15">
        <v>33607</v>
      </c>
      <c r="D297" s="15">
        <v>65563320.030000001</v>
      </c>
      <c r="E297" s="15">
        <v>4555860.8743938236</v>
      </c>
      <c r="F297" s="240">
        <f>Yhteenveto[[#This Row],[Ikärakenne, laskennallinen kustannus]]+Yhteenveto[[#This Row],[Muut laskennalliset kustannukset ]]</f>
        <v>70119180.904393822</v>
      </c>
      <c r="G297" s="335">
        <v>1395.32</v>
      </c>
      <c r="H297" s="17">
        <v>46892519.239999995</v>
      </c>
      <c r="I297" s="352">
        <f>Yhteenveto[[#This Row],[Laskennalliset kustannukset yhteensä]]-Yhteenveto[[#This Row],[Omarahoitusosuus, €]]</f>
        <v>23226661.664393827</v>
      </c>
      <c r="J297" s="36">
        <v>1102072.211737639</v>
      </c>
      <c r="K297" s="37">
        <v>-4119676.01119518</v>
      </c>
      <c r="L297" s="240">
        <f>Yhteenveto[[#This Row],[Valtionosuus omarahoitusosuuden jälkeen (välisumma)]]+Yhteenveto[[#This Row],[Lisäosat yhteensä]]+Yhteenveto[[#This Row],[Valtionosuuteen tehtävät vähennykset ja lisäykset, netto]]</f>
        <v>20209057.864936288</v>
      </c>
      <c r="M297" s="37">
        <v>5595694.8116450571</v>
      </c>
      <c r="N297" s="314">
        <f>SUM(Yhteenveto[[#This Row],[Valtionosuus ennen verotuloihin perustuvaa valtionosuuksien tasausta]]+Yhteenveto[[#This Row],[Verotuloihin perustuva valtionosuuksien tasaus]])</f>
        <v>25804752.676581345</v>
      </c>
      <c r="O297" s="250">
        <v>4342450.7771977633</v>
      </c>
      <c r="P297" s="387">
        <f>SUM(Yhteenveto[[#This Row],[Kunnan  peruspalvelujen valtionosuus ]:[Veroperustemuutoksista johtuvien veromenetysten korvaus]])</f>
        <v>30147203.453779109</v>
      </c>
      <c r="Q297" s="37">
        <v>-1166215.6147319996</v>
      </c>
      <c r="R297" s="354">
        <f>+Yhteenveto[[#This Row],[Kunnan  peruspalvelujen valtionosuus ]]+Yhteenveto[[#This Row],[Veroperustemuutoksista johtuvien veromenetysten korvaus]]+Yhteenveto[[#This Row],[Kotikuntakorvaus, netto, vuoden 2023 tieto]]</f>
        <v>28980987.839047108</v>
      </c>
      <c r="S297" s="11"/>
      <c r="T297"/>
    </row>
    <row r="298" spans="1:20" ht="15">
      <c r="A298" s="35">
        <v>981</v>
      </c>
      <c r="B298" s="13" t="s">
        <v>304</v>
      </c>
      <c r="C298" s="15">
        <v>2237</v>
      </c>
      <c r="D298" s="15">
        <v>2615232.86</v>
      </c>
      <c r="E298" s="15">
        <v>412868.23575777462</v>
      </c>
      <c r="F298" s="240">
        <f>Yhteenveto[[#This Row],[Ikärakenne, laskennallinen kustannus]]+Yhteenveto[[#This Row],[Muut laskennalliset kustannukset ]]</f>
        <v>3028101.0957577745</v>
      </c>
      <c r="G298" s="335">
        <v>1395.32</v>
      </c>
      <c r="H298" s="17">
        <v>3121330.84</v>
      </c>
      <c r="I298" s="352">
        <f>Yhteenveto[[#This Row],[Laskennalliset kustannukset yhteensä]]-Yhteenveto[[#This Row],[Omarahoitusosuus, €]]</f>
        <v>-93229.744242225308</v>
      </c>
      <c r="J298" s="36">
        <v>49293.107385466879</v>
      </c>
      <c r="K298" s="37">
        <v>794615.93661063618</v>
      </c>
      <c r="L298" s="240">
        <f>Yhteenveto[[#This Row],[Valtionosuus omarahoitusosuuden jälkeen (välisumma)]]+Yhteenveto[[#This Row],[Lisäosat yhteensä]]+Yhteenveto[[#This Row],[Valtionosuuteen tehtävät vähennykset ja lisäykset, netto]]</f>
        <v>750679.2997538778</v>
      </c>
      <c r="M298" s="37">
        <v>1171967.2957837107</v>
      </c>
      <c r="N298" s="314">
        <f>SUM(Yhteenveto[[#This Row],[Valtionosuus ennen verotuloihin perustuvaa valtionosuuksien tasausta]]+Yhteenveto[[#This Row],[Verotuloihin perustuva valtionosuuksien tasaus]])</f>
        <v>1922646.5955375885</v>
      </c>
      <c r="O298" s="250">
        <v>510717.05156086595</v>
      </c>
      <c r="P298" s="387">
        <f>SUM(Yhteenveto[[#This Row],[Kunnan  peruspalvelujen valtionosuus ]:[Veroperustemuutoksista johtuvien veromenetysten korvaus]])</f>
        <v>2433363.6470984546</v>
      </c>
      <c r="Q298" s="37">
        <v>-90727.373999999996</v>
      </c>
      <c r="R298" s="354">
        <f>+Yhteenveto[[#This Row],[Kunnan  peruspalvelujen valtionosuus ]]+Yhteenveto[[#This Row],[Veroperustemuutoksista johtuvien veromenetysten korvaus]]+Yhteenveto[[#This Row],[Kotikuntakorvaus, netto, vuoden 2023 tieto]]</f>
        <v>2342636.2730984548</v>
      </c>
      <c r="S298" s="11"/>
      <c r="T298"/>
    </row>
    <row r="299" spans="1:20" ht="15">
      <c r="A299" s="35">
        <v>989</v>
      </c>
      <c r="B299" s="13" t="s">
        <v>305</v>
      </c>
      <c r="C299" s="15">
        <v>5406</v>
      </c>
      <c r="D299" s="15">
        <v>7379317.9999999991</v>
      </c>
      <c r="E299" s="15">
        <v>1154274.5705997024</v>
      </c>
      <c r="F299" s="240">
        <f>Yhteenveto[[#This Row],[Ikärakenne, laskennallinen kustannus]]+Yhteenveto[[#This Row],[Muut laskennalliset kustannukset ]]</f>
        <v>8533592.5705997013</v>
      </c>
      <c r="G299" s="335">
        <v>1395.32</v>
      </c>
      <c r="H299" s="17">
        <v>7543099.9199999999</v>
      </c>
      <c r="I299" s="352">
        <f>Yhteenveto[[#This Row],[Laskennalliset kustannukset yhteensä]]-Yhteenveto[[#This Row],[Omarahoitusosuus, €]]</f>
        <v>990492.65059970133</v>
      </c>
      <c r="J299" s="36">
        <v>471097.3330127371</v>
      </c>
      <c r="K299" s="37">
        <v>-2135418.0559991058</v>
      </c>
      <c r="L299" s="240">
        <f>Yhteenveto[[#This Row],[Valtionosuus omarahoitusosuuden jälkeen (välisumma)]]+Yhteenveto[[#This Row],[Lisäosat yhteensä]]+Yhteenveto[[#This Row],[Valtionosuuteen tehtävät vähennykset ja lisäykset, netto]]</f>
        <v>-673828.07238666737</v>
      </c>
      <c r="M299" s="37">
        <v>2091588.2777322177</v>
      </c>
      <c r="N299" s="314">
        <f>SUM(Yhteenveto[[#This Row],[Valtionosuus ennen verotuloihin perustuvaa valtionosuuksien tasausta]]+Yhteenveto[[#This Row],[Verotuloihin perustuva valtionosuuksien tasaus]])</f>
        <v>1417760.2053455503</v>
      </c>
      <c r="O299" s="250">
        <v>1175379.8531325555</v>
      </c>
      <c r="P299" s="387">
        <f>SUM(Yhteenveto[[#This Row],[Kunnan  peruspalvelujen valtionosuus ]:[Veroperustemuutoksista johtuvien veromenetysten korvaus]])</f>
        <v>2593140.0584781058</v>
      </c>
      <c r="Q299" s="37">
        <v>202574.89079999999</v>
      </c>
      <c r="R299" s="354">
        <f>+Yhteenveto[[#This Row],[Kunnan  peruspalvelujen valtionosuus ]]+Yhteenveto[[#This Row],[Veroperustemuutoksista johtuvien veromenetysten korvaus]]+Yhteenveto[[#This Row],[Kotikuntakorvaus, netto, vuoden 2023 tieto]]</f>
        <v>2795714.949278106</v>
      </c>
      <c r="S299" s="11"/>
      <c r="T299"/>
    </row>
    <row r="300" spans="1:20" ht="15">
      <c r="A300" s="35">
        <v>992</v>
      </c>
      <c r="B300" s="13" t="s">
        <v>306</v>
      </c>
      <c r="C300" s="15">
        <v>18120</v>
      </c>
      <c r="D300" s="15">
        <v>26457823.330000002</v>
      </c>
      <c r="E300" s="15">
        <v>3281649.9833926936</v>
      </c>
      <c r="F300" s="240">
        <f>Yhteenveto[[#This Row],[Ikärakenne, laskennallinen kustannus]]+Yhteenveto[[#This Row],[Muut laskennalliset kustannukset ]]</f>
        <v>29739473.313392695</v>
      </c>
      <c r="G300" s="335">
        <v>1395.32</v>
      </c>
      <c r="H300" s="17">
        <v>25283198.399999999</v>
      </c>
      <c r="I300" s="352">
        <f>Yhteenveto[[#This Row],[Laskennalliset kustannukset yhteensä]]-Yhteenveto[[#This Row],[Omarahoitusosuus, €]]</f>
        <v>4456274.9133926965</v>
      </c>
      <c r="J300" s="36">
        <v>547200.84917976521</v>
      </c>
      <c r="K300" s="37">
        <v>-893422.11954838643</v>
      </c>
      <c r="L300" s="240">
        <f>Yhteenveto[[#This Row],[Valtionosuus omarahoitusosuuden jälkeen (välisumma)]]+Yhteenveto[[#This Row],[Lisäosat yhteensä]]+Yhteenveto[[#This Row],[Valtionosuuteen tehtävät vähennykset ja lisäykset, netto]]</f>
        <v>4110053.6430240753</v>
      </c>
      <c r="M300" s="37">
        <v>5369183.2130125053</v>
      </c>
      <c r="N300" s="314">
        <f>SUM(Yhteenveto[[#This Row],[Valtionosuus ennen verotuloihin perustuvaa valtionosuuksien tasausta]]+Yhteenveto[[#This Row],[Verotuloihin perustuva valtionosuuksien tasaus]])</f>
        <v>9479236.8560365811</v>
      </c>
      <c r="O300" s="250">
        <v>3030042.3109608083</v>
      </c>
      <c r="P300" s="387">
        <f>SUM(Yhteenveto[[#This Row],[Kunnan  peruspalvelujen valtionosuus ]:[Veroperustemuutoksista johtuvien veromenetysten korvaus]])</f>
        <v>12509279.16699739</v>
      </c>
      <c r="Q300" s="37">
        <v>-142635.3306000001</v>
      </c>
      <c r="R300" s="354">
        <f>+Yhteenveto[[#This Row],[Kunnan  peruspalvelujen valtionosuus ]]+Yhteenveto[[#This Row],[Veroperustemuutoksista johtuvien veromenetysten korvaus]]+Yhteenveto[[#This Row],[Kotikuntakorvaus, netto, vuoden 2023 tieto]]</f>
        <v>12366643.836397389</v>
      </c>
      <c r="S300" s="11"/>
      <c r="T300"/>
    </row>
    <row r="301" spans="1:20" ht="15">
      <c r="A301" s="348">
        <v>90000231</v>
      </c>
      <c r="B301" s="13" t="s">
        <v>307</v>
      </c>
      <c r="C301" s="15"/>
      <c r="D301" s="15"/>
      <c r="E301" s="15"/>
      <c r="F301" s="15"/>
      <c r="G301" s="16"/>
      <c r="H301" s="17"/>
      <c r="I301" s="17"/>
      <c r="J301" s="36"/>
      <c r="K301" s="15"/>
      <c r="L301" s="14"/>
      <c r="M301" s="37"/>
      <c r="N301" s="314"/>
      <c r="O301" s="314"/>
      <c r="P301" s="37"/>
      <c r="Q301" s="37">
        <v>1778062.7774820873</v>
      </c>
      <c r="R301" s="354">
        <f>+Yhteenveto[[#This Row],[Kunnan  peruspalvelujen valtionosuus ]]+Yhteenveto[[#This Row],[Veroperustemuutoksista johtuvien veromenetysten korvaus]]+Yhteenveto[[#This Row],[Kotikuntakorvaus, netto, vuoden 2023 tieto]]</f>
        <v>1778062.7774820873</v>
      </c>
      <c r="S301" s="11"/>
      <c r="T301"/>
    </row>
    <row r="302" spans="1:20" ht="15">
      <c r="A302" s="40">
        <v>90000281</v>
      </c>
      <c r="B302" s="30" t="s">
        <v>308</v>
      </c>
      <c r="C302" s="41"/>
      <c r="D302" s="41"/>
      <c r="E302" s="41"/>
      <c r="F302" s="15"/>
      <c r="G302" s="16"/>
      <c r="H302" s="17"/>
      <c r="I302" s="17"/>
      <c r="J302" s="15"/>
      <c r="K302" s="15"/>
      <c r="L302" s="18"/>
      <c r="M302" s="15"/>
      <c r="N302" s="314"/>
      <c r="O302" s="314"/>
      <c r="P302" s="37"/>
      <c r="Q302" s="37">
        <v>2763391.9911239059</v>
      </c>
      <c r="R302" s="354">
        <f>+Yhteenveto[[#This Row],[Kunnan  peruspalvelujen valtionosuus ]]+Yhteenveto[[#This Row],[Veroperustemuutoksista johtuvien veromenetysten korvaus]]+Yhteenveto[[#This Row],[Kotikuntakorvaus, netto, vuoden 2023 tieto]]</f>
        <v>2763391.9911239059</v>
      </c>
      <c r="S302" s="11"/>
      <c r="T302"/>
    </row>
    <row r="303" spans="1:20" ht="15">
      <c r="A303" s="40">
        <v>90000381</v>
      </c>
      <c r="B303" s="30" t="s">
        <v>309</v>
      </c>
      <c r="C303" s="41"/>
      <c r="D303" s="41"/>
      <c r="E303" s="41"/>
      <c r="F303" s="15"/>
      <c r="G303" s="16"/>
      <c r="H303" s="17"/>
      <c r="I303" s="17"/>
      <c r="J303" s="15"/>
      <c r="K303" s="15"/>
      <c r="L303" s="18"/>
      <c r="M303" s="15"/>
      <c r="N303" s="314"/>
      <c r="O303" s="314"/>
      <c r="P303" s="37"/>
      <c r="Q303" s="37">
        <v>1034385.2269296251</v>
      </c>
      <c r="R303" s="354">
        <f>+Yhteenveto[[#This Row],[Kunnan  peruspalvelujen valtionosuus ]]+Yhteenveto[[#This Row],[Veroperustemuutoksista johtuvien veromenetysten korvaus]]+Yhteenveto[[#This Row],[Kotikuntakorvaus, netto, vuoden 2023 tieto]]</f>
        <v>1034385.2269296251</v>
      </c>
      <c r="S303" s="11"/>
      <c r="T303"/>
    </row>
    <row r="304" spans="1:20" ht="15">
      <c r="A304" s="40">
        <v>90000691</v>
      </c>
      <c r="B304" s="30" t="s">
        <v>310</v>
      </c>
      <c r="C304" s="41"/>
      <c r="D304" s="41"/>
      <c r="E304" s="41"/>
      <c r="F304" s="15"/>
      <c r="G304" s="16"/>
      <c r="H304" s="17"/>
      <c r="I304" s="17"/>
      <c r="J304" s="15"/>
      <c r="K304" s="15"/>
      <c r="L304" s="18"/>
      <c r="M304" s="15"/>
      <c r="N304" s="314"/>
      <c r="O304" s="314"/>
      <c r="P304" s="37"/>
      <c r="Q304" s="37">
        <v>2395834.7318003075</v>
      </c>
      <c r="R304" s="354">
        <f>+Yhteenveto[[#This Row],[Kunnan  peruspalvelujen valtionosuus ]]+Yhteenveto[[#This Row],[Veroperustemuutoksista johtuvien veromenetysten korvaus]]+Yhteenveto[[#This Row],[Kotikuntakorvaus, netto, vuoden 2023 tieto]]</f>
        <v>2395834.7318003075</v>
      </c>
      <c r="S304" s="11"/>
      <c r="T304"/>
    </row>
    <row r="305" spans="1:20" ht="15">
      <c r="A305" s="40">
        <v>90000851</v>
      </c>
      <c r="B305" s="30" t="s">
        <v>311</v>
      </c>
      <c r="C305" s="41"/>
      <c r="D305" s="41"/>
      <c r="E305" s="41"/>
      <c r="F305" s="15"/>
      <c r="G305" s="16"/>
      <c r="H305" s="17"/>
      <c r="I305" s="17"/>
      <c r="J305" s="15"/>
      <c r="K305" s="15"/>
      <c r="L305" s="18"/>
      <c r="M305" s="15"/>
      <c r="N305" s="314"/>
      <c r="O305" s="314"/>
      <c r="P305" s="37"/>
      <c r="Q305" s="37">
        <v>4889121.8464472573</v>
      </c>
      <c r="R305" s="354">
        <f>+Yhteenveto[[#This Row],[Kunnan  peruspalvelujen valtionosuus ]]+Yhteenveto[[#This Row],[Veroperustemuutoksista johtuvien veromenetysten korvaus]]+Yhteenveto[[#This Row],[Kotikuntakorvaus, netto, vuoden 2023 tieto]]</f>
        <v>4889121.8464472573</v>
      </c>
      <c r="S305" s="11"/>
      <c r="T305"/>
    </row>
    <row r="306" spans="1:20" ht="15">
      <c r="A306" s="40">
        <v>90000901</v>
      </c>
      <c r="B306" s="30" t="s">
        <v>312</v>
      </c>
      <c r="C306" s="41"/>
      <c r="D306" s="41"/>
      <c r="E306" s="41"/>
      <c r="F306" s="15"/>
      <c r="G306" s="16"/>
      <c r="H306" s="17"/>
      <c r="I306" s="17"/>
      <c r="J306" s="15"/>
      <c r="K306" s="15"/>
      <c r="L306" s="18"/>
      <c r="M306" s="15"/>
      <c r="N306" s="314"/>
      <c r="O306" s="314"/>
      <c r="P306" s="37"/>
      <c r="Q306" s="37">
        <v>4133477.0959668485</v>
      </c>
      <c r="R306" s="354">
        <f>+Yhteenveto[[#This Row],[Kunnan  peruspalvelujen valtionosuus ]]+Yhteenveto[[#This Row],[Veroperustemuutoksista johtuvien veromenetysten korvaus]]+Yhteenveto[[#This Row],[Kotikuntakorvaus, netto, vuoden 2023 tieto]]</f>
        <v>4133477.0959668485</v>
      </c>
      <c r="S306" s="11"/>
      <c r="T306"/>
    </row>
    <row r="307" spans="1:20" ht="15">
      <c r="A307" s="40">
        <v>90001171</v>
      </c>
      <c r="B307" s="30" t="s">
        <v>313</v>
      </c>
      <c r="C307" s="41"/>
      <c r="D307" s="41"/>
      <c r="E307" s="41"/>
      <c r="F307" s="15"/>
      <c r="G307" s="16"/>
      <c r="H307" s="17"/>
      <c r="I307" s="17"/>
      <c r="J307" s="15"/>
      <c r="K307" s="15"/>
      <c r="L307" s="18"/>
      <c r="M307" s="15"/>
      <c r="N307" s="314"/>
      <c r="O307" s="314"/>
      <c r="P307" s="37"/>
      <c r="Q307" s="37">
        <v>1099769.0552910389</v>
      </c>
      <c r="R307" s="354">
        <f>+Yhteenveto[[#This Row],[Kunnan  peruspalvelujen valtionosuus ]]+Yhteenveto[[#This Row],[Veroperustemuutoksista johtuvien veromenetysten korvaus]]+Yhteenveto[[#This Row],[Kotikuntakorvaus, netto, vuoden 2023 tieto]]</f>
        <v>1099769.0552910389</v>
      </c>
      <c r="S307" s="11"/>
      <c r="T307"/>
    </row>
    <row r="308" spans="1:20" ht="15">
      <c r="A308" s="40">
        <v>90001361</v>
      </c>
      <c r="B308" s="30" t="s">
        <v>314</v>
      </c>
      <c r="C308" s="41"/>
      <c r="D308" s="41"/>
      <c r="E308" s="41"/>
      <c r="F308" s="15"/>
      <c r="G308" s="16"/>
      <c r="H308" s="17"/>
      <c r="I308" s="17"/>
      <c r="J308" s="15"/>
      <c r="K308" s="15"/>
      <c r="L308" s="18"/>
      <c r="M308" s="15"/>
      <c r="N308" s="314"/>
      <c r="O308" s="314"/>
      <c r="P308" s="37"/>
      <c r="Q308" s="37">
        <v>3158162.2755701765</v>
      </c>
      <c r="R308" s="354">
        <f>+Yhteenveto[[#This Row],[Kunnan  peruspalvelujen valtionosuus ]]+Yhteenveto[[#This Row],[Veroperustemuutoksista johtuvien veromenetysten korvaus]]+Yhteenveto[[#This Row],[Kotikuntakorvaus, netto, vuoden 2023 tieto]]</f>
        <v>3158162.2755701765</v>
      </c>
      <c r="S308" s="11"/>
      <c r="T308"/>
    </row>
    <row r="309" spans="1:20" ht="15">
      <c r="A309" s="40">
        <v>90001481</v>
      </c>
      <c r="B309" s="30" t="s">
        <v>315</v>
      </c>
      <c r="C309" s="41"/>
      <c r="D309" s="41"/>
      <c r="E309" s="41"/>
      <c r="F309" s="15"/>
      <c r="G309" s="16"/>
      <c r="H309" s="17"/>
      <c r="I309" s="17"/>
      <c r="J309" s="15"/>
      <c r="K309" s="15"/>
      <c r="L309" s="18"/>
      <c r="M309" s="15"/>
      <c r="N309" s="314"/>
      <c r="O309" s="314"/>
      <c r="P309" s="37"/>
      <c r="Q309" s="37">
        <v>6669005.356730218</v>
      </c>
      <c r="R309" s="354">
        <f>+Yhteenveto[[#This Row],[Kunnan  peruspalvelujen valtionosuus ]]+Yhteenveto[[#This Row],[Veroperustemuutoksista johtuvien veromenetysten korvaus]]+Yhteenveto[[#This Row],[Kotikuntakorvaus, netto, vuoden 2023 tieto]]</f>
        <v>6669005.356730218</v>
      </c>
      <c r="S309" s="11"/>
      <c r="T309"/>
    </row>
    <row r="310" spans="1:20" ht="15">
      <c r="A310" s="40">
        <v>90001791</v>
      </c>
      <c r="B310" s="30" t="s">
        <v>316</v>
      </c>
      <c r="C310" s="41"/>
      <c r="D310" s="41"/>
      <c r="E310" s="41"/>
      <c r="F310" s="15"/>
      <c r="G310" s="16"/>
      <c r="H310" s="17"/>
      <c r="I310" s="17"/>
      <c r="J310" s="15"/>
      <c r="K310" s="15"/>
      <c r="L310" s="18"/>
      <c r="M310" s="15"/>
      <c r="N310" s="314"/>
      <c r="O310" s="314"/>
      <c r="P310" s="37"/>
      <c r="Q310" s="37">
        <v>5568873.4611042123</v>
      </c>
      <c r="R310" s="354">
        <f>+Yhteenveto[[#This Row],[Kunnan  peruspalvelujen valtionosuus ]]+Yhteenveto[[#This Row],[Veroperustemuutoksista johtuvien veromenetysten korvaus]]+Yhteenveto[[#This Row],[Kotikuntakorvaus, netto, vuoden 2023 tieto]]</f>
        <v>5568873.4611042123</v>
      </c>
      <c r="S310" s="11"/>
      <c r="T310"/>
    </row>
    <row r="311" spans="1:20" ht="15">
      <c r="A311" s="40">
        <v>90001801</v>
      </c>
      <c r="B311" s="30" t="s">
        <v>317</v>
      </c>
      <c r="C311" s="41"/>
      <c r="D311" s="41"/>
      <c r="E311" s="41"/>
      <c r="F311" s="15"/>
      <c r="G311" s="16"/>
      <c r="H311" s="17"/>
      <c r="I311" s="17"/>
      <c r="J311" s="15"/>
      <c r="K311" s="15"/>
      <c r="L311" s="18"/>
      <c r="M311" s="15"/>
      <c r="N311" s="314"/>
      <c r="O311" s="314"/>
      <c r="P311" s="37"/>
      <c r="Q311" s="37">
        <v>4581947.7499885317</v>
      </c>
      <c r="R311" s="354">
        <f>+Yhteenveto[[#This Row],[Kunnan  peruspalvelujen valtionosuus ]]+Yhteenveto[[#This Row],[Veroperustemuutoksista johtuvien veromenetysten korvaus]]+Yhteenveto[[#This Row],[Kotikuntakorvaus, netto, vuoden 2023 tieto]]</f>
        <v>4581947.7499885317</v>
      </c>
      <c r="S311" s="11"/>
      <c r="T311"/>
    </row>
    <row r="312" spans="1:20" ht="15">
      <c r="A312" s="40">
        <v>90002401</v>
      </c>
      <c r="B312" s="30" t="s">
        <v>318</v>
      </c>
      <c r="C312" s="41"/>
      <c r="D312" s="41"/>
      <c r="E312" s="41"/>
      <c r="F312" s="15"/>
      <c r="G312" s="16"/>
      <c r="H312" s="17"/>
      <c r="I312" s="17"/>
      <c r="J312" s="15"/>
      <c r="K312" s="15"/>
      <c r="L312" s="18"/>
      <c r="M312" s="15"/>
      <c r="N312" s="314"/>
      <c r="O312" s="314"/>
      <c r="P312" s="37"/>
      <c r="Q312" s="37">
        <v>5002842.538552572</v>
      </c>
      <c r="R312" s="354">
        <f>+Yhteenveto[[#This Row],[Kunnan  peruspalvelujen valtionosuus ]]+Yhteenveto[[#This Row],[Veroperustemuutoksista johtuvien veromenetysten korvaus]]+Yhteenveto[[#This Row],[Kotikuntakorvaus, netto, vuoden 2023 tieto]]</f>
        <v>5002842.538552572</v>
      </c>
      <c r="S312" s="11"/>
      <c r="T312"/>
    </row>
    <row r="313" spans="1:20" ht="15">
      <c r="A313" s="40">
        <v>90003031</v>
      </c>
      <c r="B313" s="30" t="s">
        <v>319</v>
      </c>
      <c r="C313" s="41"/>
      <c r="D313" s="41"/>
      <c r="E313" s="41"/>
      <c r="F313" s="15"/>
      <c r="G313" s="16"/>
      <c r="H313" s="17"/>
      <c r="I313" s="17"/>
      <c r="J313" s="15"/>
      <c r="K313" s="15"/>
      <c r="L313" s="18"/>
      <c r="M313" s="15"/>
      <c r="N313" s="314"/>
      <c r="O313" s="314"/>
      <c r="P313" s="37"/>
      <c r="Q313" s="37">
        <v>5268441.6637498802</v>
      </c>
      <c r="R313" s="354">
        <f>+Yhteenveto[[#This Row],[Kunnan  peruspalvelujen valtionosuus ]]+Yhteenveto[[#This Row],[Veroperustemuutoksista johtuvien veromenetysten korvaus]]+Yhteenveto[[#This Row],[Kotikuntakorvaus, netto, vuoden 2023 tieto]]</f>
        <v>5268441.6637498802</v>
      </c>
      <c r="S313" s="11"/>
      <c r="T313"/>
    </row>
    <row r="314" spans="1:20" ht="15">
      <c r="A314" s="40">
        <v>90003241</v>
      </c>
      <c r="B314" s="30" t="s">
        <v>320</v>
      </c>
      <c r="C314" s="41"/>
      <c r="D314" s="41"/>
      <c r="E314" s="41"/>
      <c r="F314" s="15"/>
      <c r="G314" s="16"/>
      <c r="H314" s="17"/>
      <c r="I314" s="17"/>
      <c r="J314" s="15"/>
      <c r="K314" s="15"/>
      <c r="L314" s="18"/>
      <c r="M314" s="15"/>
      <c r="N314" s="314"/>
      <c r="O314" s="314"/>
      <c r="P314" s="37"/>
      <c r="Q314" s="37">
        <v>5870756.61979842</v>
      </c>
      <c r="R314" s="354">
        <f>+Yhteenveto[[#This Row],[Kunnan  peruspalvelujen valtionosuus ]]+Yhteenveto[[#This Row],[Veroperustemuutoksista johtuvien veromenetysten korvaus]]+Yhteenveto[[#This Row],[Kotikuntakorvaus, netto, vuoden 2023 tieto]]</f>
        <v>5870756.61979842</v>
      </c>
      <c r="S314" s="11"/>
      <c r="T314"/>
    </row>
    <row r="315" spans="1:20" ht="15">
      <c r="A315" s="40">
        <v>90003941</v>
      </c>
      <c r="B315" s="30" t="s">
        <v>321</v>
      </c>
      <c r="C315" s="41"/>
      <c r="D315" s="41"/>
      <c r="E315" s="41"/>
      <c r="F315" s="15"/>
      <c r="G315" s="16"/>
      <c r="H315" s="17"/>
      <c r="I315" s="17"/>
      <c r="J315" s="15"/>
      <c r="K315" s="15"/>
      <c r="L315" s="18"/>
      <c r="M315" s="15"/>
      <c r="N315" s="314"/>
      <c r="O315" s="314"/>
      <c r="P315" s="37"/>
      <c r="Q315" s="37">
        <v>3901984.9622566262</v>
      </c>
      <c r="R315" s="354">
        <f>+Yhteenveto[[#This Row],[Kunnan  peruspalvelujen valtionosuus ]]+Yhteenveto[[#This Row],[Veroperustemuutoksista johtuvien veromenetysten korvaus]]+Yhteenveto[[#This Row],[Kotikuntakorvaus, netto, vuoden 2023 tieto]]</f>
        <v>3901984.9622566262</v>
      </c>
      <c r="S315" s="11"/>
      <c r="T315"/>
    </row>
    <row r="316" spans="1:20" s="50" customFormat="1" ht="15">
      <c r="A316" s="42">
        <v>90004041</v>
      </c>
      <c r="B316" s="43" t="s">
        <v>750</v>
      </c>
      <c r="C316" s="44"/>
      <c r="D316" s="44"/>
      <c r="E316" s="44"/>
      <c r="F316" s="15"/>
      <c r="G316" s="45"/>
      <c r="H316" s="46"/>
      <c r="I316" s="46"/>
      <c r="J316" s="15"/>
      <c r="K316" s="15"/>
      <c r="L316" s="47"/>
      <c r="M316" s="15"/>
      <c r="N316" s="314"/>
      <c r="O316" s="314"/>
      <c r="P316" s="37"/>
      <c r="Q316" s="37">
        <v>7654479.7065060232</v>
      </c>
      <c r="R316" s="354">
        <f>+Yhteenveto[[#This Row],[Kunnan  peruspalvelujen valtionosuus ]]+Yhteenveto[[#This Row],[Veroperustemuutoksista johtuvien veromenetysten korvaus]]+Yhteenveto[[#This Row],[Kotikuntakorvaus, netto, vuoden 2023 tieto]]</f>
        <v>7654479.7065060232</v>
      </c>
      <c r="S316" s="49"/>
    </row>
    <row r="317" spans="1:20" s="50" customFormat="1" ht="15">
      <c r="A317" s="51">
        <v>90004201</v>
      </c>
      <c r="B317" s="43" t="s">
        <v>322</v>
      </c>
      <c r="C317" s="44"/>
      <c r="D317" s="44"/>
      <c r="E317" s="44"/>
      <c r="F317" s="15"/>
      <c r="G317" s="45"/>
      <c r="H317" s="46"/>
      <c r="I317" s="46"/>
      <c r="J317" s="15"/>
      <c r="K317" s="15"/>
      <c r="L317" s="47"/>
      <c r="M317" s="15"/>
      <c r="N317" s="314"/>
      <c r="O317" s="314"/>
      <c r="P317" s="37"/>
      <c r="Q317" s="37">
        <v>5886721.594537057</v>
      </c>
      <c r="R317" s="354">
        <f>+Yhteenveto[[#This Row],[Kunnan  peruspalvelujen valtionosuus ]]+Yhteenveto[[#This Row],[Veroperustemuutoksista johtuvien veromenetysten korvaus]]+Yhteenveto[[#This Row],[Kotikuntakorvaus, netto, vuoden 2023 tieto]]</f>
        <v>5886721.594537057</v>
      </c>
      <c r="S317" s="49"/>
    </row>
    <row r="318" spans="1:20" ht="15">
      <c r="A318" s="40">
        <v>90004951</v>
      </c>
      <c r="B318" s="30" t="s">
        <v>323</v>
      </c>
      <c r="C318" s="41"/>
      <c r="D318" s="41"/>
      <c r="E318" s="41"/>
      <c r="F318" s="15"/>
      <c r="G318" s="16"/>
      <c r="H318" s="17"/>
      <c r="I318" s="17"/>
      <c r="J318" s="15"/>
      <c r="K318" s="15"/>
      <c r="L318" s="18"/>
      <c r="M318" s="15"/>
      <c r="N318" s="314"/>
      <c r="O318" s="314"/>
      <c r="P318" s="37"/>
      <c r="Q318" s="37">
        <v>1904113.5098503185</v>
      </c>
      <c r="R318" s="354">
        <f>+Yhteenveto[[#This Row],[Kunnan  peruspalvelujen valtionosuus ]]+Yhteenveto[[#This Row],[Veroperustemuutoksista johtuvien veromenetysten korvaus]]+Yhteenveto[[#This Row],[Kotikuntakorvaus, netto, vuoden 2023 tieto]]</f>
        <v>1904113.5098503185</v>
      </c>
      <c r="S318" s="11"/>
      <c r="T318"/>
    </row>
    <row r="319" spans="1:20" ht="15">
      <c r="A319" s="40">
        <v>90004961</v>
      </c>
      <c r="B319" s="30" t="s">
        <v>324</v>
      </c>
      <c r="C319" s="41"/>
      <c r="D319" s="41"/>
      <c r="E319" s="41"/>
      <c r="F319" s="15"/>
      <c r="G319" s="16"/>
      <c r="H319" s="17"/>
      <c r="I319" s="17"/>
      <c r="J319" s="15"/>
      <c r="K319" s="15"/>
      <c r="L319" s="18"/>
      <c r="M319" s="15"/>
      <c r="N319" s="314"/>
      <c r="O319" s="314"/>
      <c r="P319" s="37"/>
      <c r="Q319" s="37">
        <v>3872086.9186551808</v>
      </c>
      <c r="R319" s="354">
        <f>+Yhteenveto[[#This Row],[Kunnan  peruspalvelujen valtionosuus ]]+Yhteenveto[[#This Row],[Veroperustemuutoksista johtuvien veromenetysten korvaus]]+Yhteenveto[[#This Row],[Kotikuntakorvaus, netto, vuoden 2023 tieto]]</f>
        <v>3872086.9186551808</v>
      </c>
      <c r="S319" s="11"/>
      <c r="T319"/>
    </row>
    <row r="320" spans="1:20" ht="15">
      <c r="A320" s="40">
        <v>90006471</v>
      </c>
      <c r="B320" s="30" t="s">
        <v>325</v>
      </c>
      <c r="C320" s="41"/>
      <c r="D320" s="41"/>
      <c r="E320" s="41"/>
      <c r="F320" s="15"/>
      <c r="G320" s="16"/>
      <c r="H320" s="17"/>
      <c r="I320" s="17"/>
      <c r="J320" s="15"/>
      <c r="K320" s="15"/>
      <c r="L320" s="18"/>
      <c r="M320" s="15"/>
      <c r="N320" s="314"/>
      <c r="O320" s="314"/>
      <c r="P320" s="37"/>
      <c r="Q320" s="37">
        <v>5236511.7142726071</v>
      </c>
      <c r="R320" s="354">
        <f>+Yhteenveto[[#This Row],[Kunnan  peruspalvelujen valtionosuus ]]+Yhteenveto[[#This Row],[Veroperustemuutoksista johtuvien veromenetysten korvaus]]+Yhteenveto[[#This Row],[Kotikuntakorvaus, netto, vuoden 2023 tieto]]</f>
        <v>5236511.7142726071</v>
      </c>
      <c r="S320" s="11"/>
      <c r="T320"/>
    </row>
    <row r="321" spans="1:20" ht="15">
      <c r="A321" s="40">
        <v>90007291</v>
      </c>
      <c r="B321" s="30" t="s">
        <v>326</v>
      </c>
      <c r="C321" s="41"/>
      <c r="D321" s="41"/>
      <c r="E321" s="41"/>
      <c r="F321" s="15"/>
      <c r="G321" s="16"/>
      <c r="H321" s="17"/>
      <c r="I321" s="17"/>
      <c r="J321" s="15"/>
      <c r="K321" s="15"/>
      <c r="L321" s="18"/>
      <c r="M321" s="15"/>
      <c r="N321" s="314"/>
      <c r="O321" s="314"/>
      <c r="P321" s="37"/>
      <c r="Q321" s="37">
        <v>4615111.3566046972</v>
      </c>
      <c r="R321" s="354">
        <f>+Yhteenveto[[#This Row],[Kunnan  peruspalvelujen valtionosuus ]]+Yhteenveto[[#This Row],[Veroperustemuutoksista johtuvien veromenetysten korvaus]]+Yhteenveto[[#This Row],[Kotikuntakorvaus, netto, vuoden 2023 tieto]]</f>
        <v>4615111.3566046972</v>
      </c>
      <c r="S321" s="11"/>
      <c r="T321"/>
    </row>
    <row r="322" spans="1:20" ht="15">
      <c r="A322" s="40">
        <v>90008441</v>
      </c>
      <c r="B322" s="30" t="s">
        <v>327</v>
      </c>
      <c r="C322" s="41"/>
      <c r="D322" s="41"/>
      <c r="E322" s="41"/>
      <c r="F322" s="15"/>
      <c r="G322" s="16"/>
      <c r="H322" s="17"/>
      <c r="I322" s="17"/>
      <c r="J322" s="15"/>
      <c r="K322" s="15"/>
      <c r="L322" s="18"/>
      <c r="M322" s="15"/>
      <c r="N322" s="314"/>
      <c r="O322" s="314"/>
      <c r="P322" s="37"/>
      <c r="Q322" s="37">
        <v>3901259.281586688</v>
      </c>
      <c r="R322" s="354">
        <f>+Yhteenveto[[#This Row],[Kunnan  peruspalvelujen valtionosuus ]]+Yhteenveto[[#This Row],[Veroperustemuutoksista johtuvien veromenetysten korvaus]]+Yhteenveto[[#This Row],[Kotikuntakorvaus, netto, vuoden 2023 tieto]]</f>
        <v>3901259.281586688</v>
      </c>
      <c r="S322" s="11"/>
      <c r="T322"/>
    </row>
    <row r="323" spans="1:20" ht="15">
      <c r="A323" s="40">
        <v>90031161</v>
      </c>
      <c r="B323" s="30" t="s">
        <v>328</v>
      </c>
      <c r="C323" s="41"/>
      <c r="D323" s="41"/>
      <c r="E323" s="41"/>
      <c r="F323" s="15"/>
      <c r="G323" s="16"/>
      <c r="H323" s="17"/>
      <c r="I323" s="17"/>
      <c r="J323" s="15"/>
      <c r="K323" s="15"/>
      <c r="L323" s="18"/>
      <c r="M323" s="15"/>
      <c r="N323" s="314"/>
      <c r="O323" s="314"/>
      <c r="P323" s="37"/>
      <c r="Q323" s="37">
        <v>925170.28610395617</v>
      </c>
      <c r="R323" s="354">
        <f>+Yhteenveto[[#This Row],[Kunnan  peruspalvelujen valtionosuus ]]+Yhteenveto[[#This Row],[Veroperustemuutoksista johtuvien veromenetysten korvaus]]+Yhteenveto[[#This Row],[Kotikuntakorvaus, netto, vuoden 2023 tieto]]</f>
        <v>925170.28610395617</v>
      </c>
      <c r="S323" s="11"/>
      <c r="T323"/>
    </row>
    <row r="324" spans="1:20" ht="15">
      <c r="A324" s="40">
        <v>90032731</v>
      </c>
      <c r="B324" s="30" t="s">
        <v>329</v>
      </c>
      <c r="C324" s="41"/>
      <c r="D324" s="41"/>
      <c r="E324" s="41"/>
      <c r="F324" s="15"/>
      <c r="G324" s="16"/>
      <c r="H324" s="17"/>
      <c r="I324" s="17"/>
      <c r="J324" s="15"/>
      <c r="K324" s="15"/>
      <c r="L324" s="18"/>
      <c r="M324" s="15"/>
      <c r="N324" s="314"/>
      <c r="O324" s="314"/>
      <c r="P324" s="37"/>
      <c r="Q324" s="37">
        <v>461532.9060805678</v>
      </c>
      <c r="R324" s="354">
        <f>+Yhteenveto[[#This Row],[Kunnan  peruspalvelujen valtionosuus ]]+Yhteenveto[[#This Row],[Veroperustemuutoksista johtuvien veromenetysten korvaus]]+Yhteenveto[[#This Row],[Kotikuntakorvaus, netto, vuoden 2023 tieto]]</f>
        <v>461532.9060805678</v>
      </c>
      <c r="S324" s="11"/>
      <c r="T324"/>
    </row>
    <row r="325" spans="1:20" ht="15">
      <c r="A325" s="40">
        <v>90033141</v>
      </c>
      <c r="B325" s="30" t="s">
        <v>330</v>
      </c>
      <c r="C325" s="41"/>
      <c r="D325" s="41"/>
      <c r="E325" s="41"/>
      <c r="F325" s="15"/>
      <c r="G325" s="16"/>
      <c r="H325" s="17"/>
      <c r="I325" s="17"/>
      <c r="J325" s="15"/>
      <c r="K325" s="15"/>
      <c r="L325" s="18"/>
      <c r="M325" s="15"/>
      <c r="N325" s="314"/>
      <c r="O325" s="314"/>
      <c r="P325" s="37"/>
      <c r="Q325" s="37">
        <v>142233.41130784797</v>
      </c>
      <c r="R325" s="354">
        <f>+Yhteenveto[[#This Row],[Kunnan  peruspalvelujen valtionosuus ]]+Yhteenveto[[#This Row],[Veroperustemuutoksista johtuvien veromenetysten korvaus]]+Yhteenveto[[#This Row],[Kotikuntakorvaus, netto, vuoden 2023 tieto]]</f>
        <v>142233.41130784797</v>
      </c>
      <c r="S325" s="11"/>
      <c r="T325"/>
    </row>
    <row r="326" spans="1:20" ht="15">
      <c r="A326" s="40">
        <v>90034021</v>
      </c>
      <c r="B326" s="30" t="s">
        <v>719</v>
      </c>
      <c r="C326" s="41"/>
      <c r="D326" s="41"/>
      <c r="E326" s="41"/>
      <c r="F326" s="15"/>
      <c r="G326" s="16"/>
      <c r="H326" s="17"/>
      <c r="I326" s="17"/>
      <c r="J326" s="15"/>
      <c r="K326" s="15"/>
      <c r="L326" s="18"/>
      <c r="M326" s="15"/>
      <c r="N326" s="314"/>
      <c r="O326" s="314"/>
      <c r="P326" s="37"/>
      <c r="Q326" s="37">
        <v>5700947.3430329282</v>
      </c>
      <c r="R326" s="354">
        <f>+Yhteenveto[[#This Row],[Kunnan  peruspalvelujen valtionosuus ]]+Yhteenveto[[#This Row],[Veroperustemuutoksista johtuvien veromenetysten korvaus]]+Yhteenveto[[#This Row],[Kotikuntakorvaus, netto, vuoden 2023 tieto]]</f>
        <v>5700947.3430329282</v>
      </c>
      <c r="S326" s="11"/>
      <c r="T326"/>
    </row>
    <row r="327" spans="1:20" ht="15">
      <c r="A327" s="40">
        <v>90034091</v>
      </c>
      <c r="B327" s="30" t="s">
        <v>331</v>
      </c>
      <c r="C327" s="41"/>
      <c r="D327" s="41"/>
      <c r="E327" s="41"/>
      <c r="F327" s="15"/>
      <c r="G327" s="16"/>
      <c r="H327" s="17"/>
      <c r="I327" s="17"/>
      <c r="J327" s="15"/>
      <c r="K327" s="15"/>
      <c r="L327" s="18"/>
      <c r="M327" s="15"/>
      <c r="N327" s="314"/>
      <c r="O327" s="314"/>
      <c r="P327" s="37"/>
      <c r="Q327" s="37">
        <v>432578.24735004175</v>
      </c>
      <c r="R327" s="354">
        <f>+Yhteenveto[[#This Row],[Kunnan  peruspalvelujen valtionosuus ]]+Yhteenveto[[#This Row],[Veroperustemuutoksista johtuvien veromenetysten korvaus]]+Yhteenveto[[#This Row],[Kotikuntakorvaus, netto, vuoden 2023 tieto]]</f>
        <v>432578.24735004175</v>
      </c>
      <c r="S327" s="11"/>
      <c r="T327"/>
    </row>
    <row r="328" spans="1:20" ht="15">
      <c r="A328" s="40">
        <v>90034101</v>
      </c>
      <c r="B328" s="30" t="s">
        <v>332</v>
      </c>
      <c r="C328" s="41"/>
      <c r="D328" s="41"/>
      <c r="E328" s="41"/>
      <c r="F328" s="15"/>
      <c r="G328" s="16"/>
      <c r="H328" s="17"/>
      <c r="I328" s="17"/>
      <c r="J328" s="15"/>
      <c r="K328" s="15"/>
      <c r="L328" s="18"/>
      <c r="M328" s="15"/>
      <c r="N328" s="314"/>
      <c r="O328" s="314"/>
      <c r="P328" s="37"/>
      <c r="Q328" s="37">
        <v>653330.30714518146</v>
      </c>
      <c r="R328" s="354">
        <f>+Yhteenveto[[#This Row],[Kunnan  peruspalvelujen valtionosuus ]]+Yhteenveto[[#This Row],[Veroperustemuutoksista johtuvien veromenetysten korvaus]]+Yhteenveto[[#This Row],[Kotikuntakorvaus, netto, vuoden 2023 tieto]]</f>
        <v>653330.30714518146</v>
      </c>
      <c r="S328" s="11"/>
      <c r="T328"/>
    </row>
    <row r="329" spans="1:20" ht="15">
      <c r="A329" s="40">
        <v>90035101</v>
      </c>
      <c r="B329" s="30" t="s">
        <v>333</v>
      </c>
      <c r="C329" s="41"/>
      <c r="D329" s="41"/>
      <c r="E329" s="41"/>
      <c r="F329" s="15"/>
      <c r="G329" s="16"/>
      <c r="H329" s="17"/>
      <c r="I329" s="17"/>
      <c r="J329" s="15"/>
      <c r="K329" s="15"/>
      <c r="L329" s="18"/>
      <c r="M329" s="15"/>
      <c r="N329" s="314"/>
      <c r="O329" s="314"/>
      <c r="P329" s="37"/>
      <c r="Q329" s="37">
        <v>2761487.8050459865</v>
      </c>
      <c r="R329" s="354">
        <f>+Yhteenveto[[#This Row],[Kunnan  peruspalvelujen valtionosuus ]]+Yhteenveto[[#This Row],[Veroperustemuutoksista johtuvien veromenetysten korvaus]]+Yhteenveto[[#This Row],[Kotikuntakorvaus, netto, vuoden 2023 tieto]]</f>
        <v>2761487.8050459865</v>
      </c>
      <c r="S329" s="11"/>
      <c r="T329"/>
    </row>
    <row r="330" spans="1:20" ht="15">
      <c r="A330" s="40">
        <v>90035401</v>
      </c>
      <c r="B330" s="30" t="s">
        <v>334</v>
      </c>
      <c r="C330" s="41"/>
      <c r="D330" s="41"/>
      <c r="E330" s="41"/>
      <c r="F330" s="15"/>
      <c r="G330" s="16"/>
      <c r="H330" s="17"/>
      <c r="I330" s="17"/>
      <c r="J330" s="15"/>
      <c r="K330" s="15"/>
      <c r="L330" s="18"/>
      <c r="M330" s="15"/>
      <c r="N330" s="314"/>
      <c r="O330" s="314"/>
      <c r="P330" s="37"/>
      <c r="Q330" s="37">
        <v>1767758.1119689678</v>
      </c>
      <c r="R330" s="354">
        <f>+Yhteenveto[[#This Row],[Kunnan  peruspalvelujen valtionosuus ]]+Yhteenveto[[#This Row],[Veroperustemuutoksista johtuvien veromenetysten korvaus]]+Yhteenveto[[#This Row],[Kotikuntakorvaus, netto, vuoden 2023 tieto]]</f>
        <v>1767758.1119689678</v>
      </c>
      <c r="S330" s="11"/>
      <c r="T330"/>
    </row>
    <row r="331" spans="1:20" ht="15">
      <c r="A331" s="40">
        <v>90035411</v>
      </c>
      <c r="B331" s="30" t="s">
        <v>335</v>
      </c>
      <c r="C331" s="41"/>
      <c r="D331" s="41"/>
      <c r="E331" s="41"/>
      <c r="F331" s="15"/>
      <c r="G331" s="16"/>
      <c r="H331" s="17"/>
      <c r="I331" s="17"/>
      <c r="J331" s="15"/>
      <c r="K331" s="15"/>
      <c r="L331" s="18"/>
      <c r="M331" s="15"/>
      <c r="N331" s="314"/>
      <c r="O331" s="314"/>
      <c r="P331" s="37"/>
      <c r="Q331" s="37">
        <v>1429373.2155768785</v>
      </c>
      <c r="R331" s="354">
        <f>+Yhteenveto[[#This Row],[Kunnan  peruspalvelujen valtionosuus ]]+Yhteenveto[[#This Row],[Veroperustemuutoksista johtuvien veromenetysten korvaus]]+Yhteenveto[[#This Row],[Kotikuntakorvaus, netto, vuoden 2023 tieto]]</f>
        <v>1429373.2155768785</v>
      </c>
      <c r="S331" s="11"/>
      <c r="T331"/>
    </row>
    <row r="332" spans="1:20" ht="15">
      <c r="A332" s="40">
        <v>90035421</v>
      </c>
      <c r="B332" s="30" t="s">
        <v>336</v>
      </c>
      <c r="C332" s="41"/>
      <c r="D332" s="41"/>
      <c r="E332" s="41"/>
      <c r="F332" s="15"/>
      <c r="G332" s="16"/>
      <c r="H332" s="17"/>
      <c r="I332" s="17"/>
      <c r="J332" s="15"/>
      <c r="K332" s="15"/>
      <c r="L332" s="18"/>
      <c r="M332" s="15"/>
      <c r="N332" s="314"/>
      <c r="O332" s="314"/>
      <c r="P332" s="37"/>
      <c r="Q332" s="37">
        <v>835258.45109863812</v>
      </c>
      <c r="R332" s="354">
        <f>+Yhteenveto[[#This Row],[Kunnan  peruspalvelujen valtionosuus ]]+Yhteenveto[[#This Row],[Veroperustemuutoksista johtuvien veromenetysten korvaus]]+Yhteenveto[[#This Row],[Kotikuntakorvaus, netto, vuoden 2023 tieto]]</f>
        <v>835258.45109863812</v>
      </c>
      <c r="S332" s="11"/>
      <c r="T332"/>
    </row>
    <row r="333" spans="1:20" ht="15">
      <c r="A333" s="40">
        <v>90035431</v>
      </c>
      <c r="B333" s="30" t="s">
        <v>337</v>
      </c>
      <c r="C333" s="41"/>
      <c r="D333" s="41"/>
      <c r="E333" s="41"/>
      <c r="F333" s="15"/>
      <c r="G333" s="16"/>
      <c r="H333" s="17"/>
      <c r="I333" s="17"/>
      <c r="J333" s="15"/>
      <c r="K333" s="15"/>
      <c r="L333" s="18"/>
      <c r="M333" s="15"/>
      <c r="N333" s="314"/>
      <c r="O333" s="314"/>
      <c r="P333" s="37"/>
      <c r="Q333" s="37">
        <v>1082425.2872795209</v>
      </c>
      <c r="R333" s="354">
        <f>+Yhteenveto[[#This Row],[Kunnan  peruspalvelujen valtionosuus ]]+Yhteenveto[[#This Row],[Veroperustemuutoksista johtuvien veromenetysten korvaus]]+Yhteenveto[[#This Row],[Kotikuntakorvaus, netto, vuoden 2023 tieto]]</f>
        <v>1082425.2872795209</v>
      </c>
      <c r="S333" s="11"/>
      <c r="T333"/>
    </row>
    <row r="334" spans="1:20" ht="15">
      <c r="A334" s="40">
        <v>90035441</v>
      </c>
      <c r="B334" s="30" t="s">
        <v>338</v>
      </c>
      <c r="C334" s="41"/>
      <c r="D334" s="41"/>
      <c r="E334" s="41"/>
      <c r="F334" s="15"/>
      <c r="G334" s="16"/>
      <c r="H334" s="17"/>
      <c r="I334" s="17"/>
      <c r="J334" s="15"/>
      <c r="K334" s="15"/>
      <c r="L334" s="18"/>
      <c r="M334" s="15"/>
      <c r="N334" s="314"/>
      <c r="O334" s="314"/>
      <c r="P334" s="37"/>
      <c r="Q334" s="37">
        <v>1638006.4081840536</v>
      </c>
      <c r="R334" s="354">
        <f>+Yhteenveto[[#This Row],[Kunnan  peruspalvelujen valtionosuus ]]+Yhteenveto[[#This Row],[Veroperustemuutoksista johtuvien veromenetysten korvaus]]+Yhteenveto[[#This Row],[Kotikuntakorvaus, netto, vuoden 2023 tieto]]</f>
        <v>1638006.4081840536</v>
      </c>
      <c r="S334" s="11"/>
      <c r="T334"/>
    </row>
    <row r="335" spans="1:20" ht="15">
      <c r="A335" s="40">
        <v>90035451</v>
      </c>
      <c r="B335" s="30" t="s">
        <v>339</v>
      </c>
      <c r="C335" s="41"/>
      <c r="D335" s="41"/>
      <c r="E335" s="41"/>
      <c r="F335" s="15"/>
      <c r="G335" s="16"/>
      <c r="H335" s="17"/>
      <c r="I335" s="17"/>
      <c r="J335" s="15"/>
      <c r="K335" s="15"/>
      <c r="L335" s="18"/>
      <c r="M335" s="15"/>
      <c r="N335" s="314"/>
      <c r="O335" s="314"/>
      <c r="P335" s="37"/>
      <c r="Q335" s="37">
        <v>876622.24928510387</v>
      </c>
      <c r="R335" s="354">
        <f>+Yhteenveto[[#This Row],[Kunnan  peruspalvelujen valtionosuus ]]+Yhteenveto[[#This Row],[Veroperustemuutoksista johtuvien veromenetysten korvaus]]+Yhteenveto[[#This Row],[Kotikuntakorvaus, netto, vuoden 2023 tieto]]</f>
        <v>876622.24928510387</v>
      </c>
      <c r="S335" s="11"/>
      <c r="T335"/>
    </row>
    <row r="336" spans="1:20" ht="15">
      <c r="A336" s="40">
        <v>90035461</v>
      </c>
      <c r="B336" s="30" t="s">
        <v>751</v>
      </c>
      <c r="C336" s="41"/>
      <c r="D336" s="41"/>
      <c r="E336" s="41"/>
      <c r="F336" s="15"/>
      <c r="G336" s="16"/>
      <c r="H336" s="17"/>
      <c r="I336" s="17"/>
      <c r="J336" s="15"/>
      <c r="K336" s="15"/>
      <c r="L336" s="18"/>
      <c r="M336" s="15"/>
      <c r="N336" s="314"/>
      <c r="O336" s="314"/>
      <c r="P336" s="37"/>
      <c r="Q336" s="37">
        <v>1376906.5031403613</v>
      </c>
      <c r="R336" s="354">
        <f>+Yhteenveto[[#This Row],[Kunnan  peruspalvelujen valtionosuus ]]+Yhteenveto[[#This Row],[Veroperustemuutoksista johtuvien veromenetysten korvaus]]+Yhteenveto[[#This Row],[Kotikuntakorvaus, netto, vuoden 2023 tieto]]</f>
        <v>1376906.5031403613</v>
      </c>
      <c r="S336" s="11"/>
      <c r="T336"/>
    </row>
    <row r="337" spans="1:20" ht="15">
      <c r="A337" s="40">
        <v>90035471</v>
      </c>
      <c r="B337" s="30" t="s">
        <v>340</v>
      </c>
      <c r="C337" s="41"/>
      <c r="D337" s="41"/>
      <c r="E337" s="41"/>
      <c r="F337" s="15"/>
      <c r="G337" s="16"/>
      <c r="H337" s="17"/>
      <c r="I337" s="17"/>
      <c r="J337" s="15"/>
      <c r="K337" s="15"/>
      <c r="L337" s="18"/>
      <c r="M337" s="15"/>
      <c r="N337" s="314"/>
      <c r="O337" s="314"/>
      <c r="P337" s="37"/>
      <c r="Q337" s="37">
        <v>722777.94725824788</v>
      </c>
      <c r="R337" s="354">
        <f>+Yhteenveto[[#This Row],[Kunnan  peruspalvelujen valtionosuus ]]+Yhteenveto[[#This Row],[Veroperustemuutoksista johtuvien veromenetysten korvaus]]+Yhteenveto[[#This Row],[Kotikuntakorvaus, netto, vuoden 2023 tieto]]</f>
        <v>722777.94725824788</v>
      </c>
      <c r="S337" s="11"/>
      <c r="T337"/>
    </row>
    <row r="338" spans="1:20" ht="15">
      <c r="A338" s="40">
        <v>90035481</v>
      </c>
      <c r="B338" s="30" t="s">
        <v>341</v>
      </c>
      <c r="C338" s="41"/>
      <c r="D338" s="41"/>
      <c r="E338" s="41"/>
      <c r="F338" s="15"/>
      <c r="G338" s="16"/>
      <c r="H338" s="17"/>
      <c r="I338" s="17"/>
      <c r="J338" s="15"/>
      <c r="K338" s="15"/>
      <c r="L338" s="18"/>
      <c r="M338" s="15"/>
      <c r="N338" s="314"/>
      <c r="O338" s="314"/>
      <c r="P338" s="37"/>
      <c r="Q338" s="37">
        <v>1630749.6014846738</v>
      </c>
      <c r="R338" s="354">
        <f>+Yhteenveto[[#This Row],[Kunnan  peruspalvelujen valtionosuus ]]+Yhteenveto[[#This Row],[Veroperustemuutoksista johtuvien veromenetysten korvaus]]+Yhteenveto[[#This Row],[Kotikuntakorvaus, netto, vuoden 2023 tieto]]</f>
        <v>1630749.6014846738</v>
      </c>
      <c r="S338" s="11"/>
      <c r="T338"/>
    </row>
    <row r="339" spans="1:20" ht="15">
      <c r="A339" s="40">
        <v>90035491</v>
      </c>
      <c r="B339" s="30" t="s">
        <v>342</v>
      </c>
      <c r="C339" s="41"/>
      <c r="D339" s="41"/>
      <c r="E339" s="41"/>
      <c r="F339" s="15"/>
      <c r="G339" s="16"/>
      <c r="H339" s="17"/>
      <c r="I339" s="17"/>
      <c r="J339" s="15"/>
      <c r="K339" s="15"/>
      <c r="L339" s="18"/>
      <c r="M339" s="15"/>
      <c r="N339" s="314"/>
      <c r="O339" s="314"/>
      <c r="P339" s="37"/>
      <c r="Q339" s="37">
        <v>1589385.8032982072</v>
      </c>
      <c r="R339" s="354">
        <f>+Yhteenveto[[#This Row],[Kunnan  peruspalvelujen valtionosuus ]]+Yhteenveto[[#This Row],[Veroperustemuutoksista johtuvien veromenetysten korvaus]]+Yhteenveto[[#This Row],[Kotikuntakorvaus, netto, vuoden 2023 tieto]]</f>
        <v>1589385.8032982072</v>
      </c>
      <c r="S339" s="11"/>
      <c r="T339"/>
    </row>
    <row r="340" spans="1:20" ht="15">
      <c r="A340" s="40">
        <v>90035501</v>
      </c>
      <c r="B340" s="30" t="s">
        <v>343</v>
      </c>
      <c r="C340" s="41"/>
      <c r="D340" s="41"/>
      <c r="E340" s="41"/>
      <c r="F340" s="15"/>
      <c r="G340" s="16"/>
      <c r="H340" s="17"/>
      <c r="I340" s="17"/>
      <c r="J340" s="15"/>
      <c r="K340" s="15"/>
      <c r="L340" s="18"/>
      <c r="M340" s="15"/>
      <c r="N340" s="314"/>
      <c r="O340" s="314"/>
      <c r="P340" s="37"/>
      <c r="Q340" s="37">
        <v>840338.21578820399</v>
      </c>
      <c r="R340" s="354">
        <f>+Yhteenveto[[#This Row],[Kunnan  peruspalvelujen valtionosuus ]]+Yhteenveto[[#This Row],[Veroperustemuutoksista johtuvien veromenetysten korvaus]]+Yhteenveto[[#This Row],[Kotikuntakorvaus, netto, vuoden 2023 tieto]]</f>
        <v>840338.21578820399</v>
      </c>
      <c r="S340" s="11"/>
      <c r="T340"/>
    </row>
    <row r="341" spans="1:20" ht="15">
      <c r="A341" s="40">
        <v>90035521</v>
      </c>
      <c r="B341" s="30" t="s">
        <v>344</v>
      </c>
      <c r="C341" s="41"/>
      <c r="D341" s="41"/>
      <c r="E341" s="41"/>
      <c r="F341" s="15"/>
      <c r="G341" s="16"/>
      <c r="H341" s="17"/>
      <c r="I341" s="17"/>
      <c r="J341" s="15"/>
      <c r="K341" s="15"/>
      <c r="L341" s="18"/>
      <c r="M341" s="15"/>
      <c r="N341" s="314"/>
      <c r="O341" s="314"/>
      <c r="P341" s="37"/>
      <c r="Q341" s="37">
        <v>4077744.8205156107</v>
      </c>
      <c r="R341" s="354">
        <f>+Yhteenveto[[#This Row],[Kunnan  peruspalvelujen valtionosuus ]]+Yhteenveto[[#This Row],[Veroperustemuutoksista johtuvien veromenetysten korvaus]]+Yhteenveto[[#This Row],[Kotikuntakorvaus, netto, vuoden 2023 tieto]]</f>
        <v>4077744.8205156107</v>
      </c>
      <c r="S341" s="11"/>
      <c r="T341"/>
    </row>
    <row r="342" spans="1:20" ht="15">
      <c r="A342" s="40">
        <v>90035531</v>
      </c>
      <c r="B342" s="30" t="s">
        <v>345</v>
      </c>
      <c r="C342" s="41"/>
      <c r="D342" s="41"/>
      <c r="E342" s="41"/>
      <c r="F342" s="15"/>
      <c r="G342" s="16"/>
      <c r="H342" s="17"/>
      <c r="I342" s="17"/>
      <c r="J342" s="15"/>
      <c r="K342" s="15"/>
      <c r="L342" s="18"/>
      <c r="M342" s="15"/>
      <c r="N342" s="314"/>
      <c r="O342" s="314"/>
      <c r="P342" s="37"/>
      <c r="Q342" s="37">
        <v>910003.56010225206</v>
      </c>
      <c r="R342" s="354">
        <f>+Yhteenveto[[#This Row],[Kunnan  peruspalvelujen valtionosuus ]]+Yhteenveto[[#This Row],[Veroperustemuutoksista johtuvien veromenetysten korvaus]]+Yhteenveto[[#This Row],[Kotikuntakorvaus, netto, vuoden 2023 tieto]]</f>
        <v>910003.56010225206</v>
      </c>
      <c r="S342" s="11"/>
      <c r="T342"/>
    </row>
    <row r="343" spans="1:20" ht="15">
      <c r="A343" s="40">
        <v>90035541</v>
      </c>
      <c r="B343" s="30" t="s">
        <v>346</v>
      </c>
      <c r="C343" s="41"/>
      <c r="D343" s="41"/>
      <c r="E343" s="41"/>
      <c r="F343" s="15"/>
      <c r="G343" s="16"/>
      <c r="H343" s="17"/>
      <c r="I343" s="17"/>
      <c r="J343" s="15"/>
      <c r="K343" s="15"/>
      <c r="L343" s="18"/>
      <c r="M343" s="15"/>
      <c r="N343" s="314"/>
      <c r="O343" s="314"/>
      <c r="P343" s="37"/>
      <c r="Q343" s="37">
        <v>1902807.2846444296</v>
      </c>
      <c r="R343" s="354">
        <f>+Yhteenveto[[#This Row],[Kunnan  peruspalvelujen valtionosuus ]]+Yhteenveto[[#This Row],[Veroperustemuutoksista johtuvien veromenetysten korvaus]]+Yhteenveto[[#This Row],[Kotikuntakorvaus, netto, vuoden 2023 tieto]]</f>
        <v>1902807.2846444296</v>
      </c>
      <c r="S343" s="11"/>
      <c r="T343"/>
    </row>
    <row r="344" spans="1:20" ht="15">
      <c r="A344" s="40">
        <v>90035551</v>
      </c>
      <c r="B344" s="30" t="s">
        <v>347</v>
      </c>
      <c r="C344" s="41"/>
      <c r="D344" s="41"/>
      <c r="E344" s="41"/>
      <c r="F344" s="15"/>
      <c r="G344" s="16"/>
      <c r="H344" s="17"/>
      <c r="I344" s="17"/>
      <c r="J344" s="15"/>
      <c r="K344" s="15"/>
      <c r="L344" s="18"/>
      <c r="M344" s="15"/>
      <c r="N344" s="314"/>
      <c r="O344" s="314"/>
      <c r="P344" s="37"/>
      <c r="Q344" s="37">
        <v>1274948.3690140725</v>
      </c>
      <c r="R344" s="354">
        <f>+Yhteenveto[[#This Row],[Kunnan  peruspalvelujen valtionosuus ]]+Yhteenveto[[#This Row],[Veroperustemuutoksista johtuvien veromenetysten korvaus]]+Yhteenveto[[#This Row],[Kotikuntakorvaus, netto, vuoden 2023 tieto]]</f>
        <v>1274948.3690140725</v>
      </c>
      <c r="S344" s="11"/>
      <c r="T344"/>
    </row>
    <row r="345" spans="1:20" ht="15">
      <c r="A345" s="40">
        <v>90036381</v>
      </c>
      <c r="B345" s="30" t="s">
        <v>348</v>
      </c>
      <c r="C345" s="41"/>
      <c r="D345" s="41"/>
      <c r="E345" s="41"/>
      <c r="F345" s="15"/>
      <c r="G345" s="16"/>
      <c r="H345" s="17"/>
      <c r="I345" s="17"/>
      <c r="J345" s="15"/>
      <c r="K345" s="15"/>
      <c r="L345" s="18"/>
      <c r="M345" s="15"/>
      <c r="N345" s="314"/>
      <c r="O345" s="314"/>
      <c r="P345" s="37"/>
      <c r="Q345" s="37">
        <v>1364279.6594834402</v>
      </c>
      <c r="R345" s="354">
        <f>+Yhteenveto[[#This Row],[Kunnan  peruspalvelujen valtionosuus ]]+Yhteenveto[[#This Row],[Veroperustemuutoksista johtuvien veromenetysten korvaus]]+Yhteenveto[[#This Row],[Kotikuntakorvaus, netto, vuoden 2023 tieto]]</f>
        <v>1364279.6594834402</v>
      </c>
      <c r="S345" s="11"/>
      <c r="T345"/>
    </row>
    <row r="346" spans="1:20" ht="15">
      <c r="A346" s="40">
        <v>90036811</v>
      </c>
      <c r="B346" s="30" t="s">
        <v>349</v>
      </c>
      <c r="C346" s="41"/>
      <c r="D346" s="41"/>
      <c r="E346" s="41"/>
      <c r="F346" s="15"/>
      <c r="G346" s="16"/>
      <c r="H346" s="17"/>
      <c r="I346" s="17"/>
      <c r="J346" s="15"/>
      <c r="K346" s="15"/>
      <c r="L346" s="18"/>
      <c r="M346" s="15"/>
      <c r="N346" s="314"/>
      <c r="O346" s="314"/>
      <c r="P346" s="37"/>
      <c r="Q346" s="37">
        <v>4589449.1110736812</v>
      </c>
      <c r="R346" s="354">
        <f>+Yhteenveto[[#This Row],[Kunnan  peruspalvelujen valtionosuus ]]+Yhteenveto[[#This Row],[Veroperustemuutoksista johtuvien veromenetysten korvaus]]+Yhteenveto[[#This Row],[Kotikuntakorvaus, netto, vuoden 2023 tieto]]</f>
        <v>4589449.1110736812</v>
      </c>
      <c r="S346" s="11"/>
      <c r="T346"/>
    </row>
    <row r="347" spans="1:20" ht="15">
      <c r="A347" s="42">
        <v>90037111</v>
      </c>
      <c r="B347" s="43" t="s">
        <v>350</v>
      </c>
      <c r="C347" s="44"/>
      <c r="D347" s="44"/>
      <c r="E347" s="44"/>
      <c r="F347" s="15"/>
      <c r="G347" s="45"/>
      <c r="H347" s="46"/>
      <c r="I347" s="46"/>
      <c r="J347" s="15"/>
      <c r="K347" s="15"/>
      <c r="L347" s="47"/>
      <c r="M347" s="15"/>
      <c r="N347" s="314"/>
      <c r="O347" s="314"/>
      <c r="P347" s="37"/>
      <c r="Q347" s="37">
        <v>42234.614990391601</v>
      </c>
      <c r="R347" s="354">
        <f>+Yhteenveto[[#This Row],[Kunnan  peruspalvelujen valtionosuus ]]+Yhteenveto[[#This Row],[Veroperustemuutoksista johtuvien veromenetysten korvaus]]+Yhteenveto[[#This Row],[Kotikuntakorvaus, netto, vuoden 2023 tieto]]</f>
        <v>42234.614990391601</v>
      </c>
      <c r="S347" s="11"/>
      <c r="T347"/>
    </row>
    <row r="348" spans="1:20" ht="15">
      <c r="A348" s="40">
        <v>90037151</v>
      </c>
      <c r="B348" s="30" t="s">
        <v>351</v>
      </c>
      <c r="C348" s="41"/>
      <c r="D348" s="41"/>
      <c r="E348" s="41"/>
      <c r="F348" s="15"/>
      <c r="G348" s="16"/>
      <c r="H348" s="17"/>
      <c r="I348" s="17"/>
      <c r="J348" s="15"/>
      <c r="K348" s="15"/>
      <c r="L348" s="18"/>
      <c r="M348" s="15"/>
      <c r="N348" s="314"/>
      <c r="O348" s="314"/>
      <c r="P348" s="37"/>
      <c r="Q348" s="37">
        <v>1016823.7547171256</v>
      </c>
      <c r="R348" s="354">
        <f>+Yhteenveto[[#This Row],[Kunnan  peruspalvelujen valtionosuus ]]+Yhteenveto[[#This Row],[Veroperustemuutoksista johtuvien veromenetysten korvaus]]+Yhteenveto[[#This Row],[Kotikuntakorvaus, netto, vuoden 2023 tieto]]</f>
        <v>1016823.7547171256</v>
      </c>
      <c r="S348" s="11"/>
      <c r="T348"/>
    </row>
    <row r="349" spans="1:20" ht="15">
      <c r="A349" s="40">
        <v>90037171</v>
      </c>
      <c r="B349" s="30" t="s">
        <v>352</v>
      </c>
      <c r="C349" s="41"/>
      <c r="D349" s="41"/>
      <c r="E349" s="41"/>
      <c r="F349" s="15"/>
      <c r="G349" s="16"/>
      <c r="H349" s="17"/>
      <c r="I349" s="17"/>
      <c r="J349" s="15"/>
      <c r="K349" s="15"/>
      <c r="L349" s="18"/>
      <c r="M349" s="15"/>
      <c r="N349" s="314"/>
      <c r="O349" s="314"/>
      <c r="P349" s="37"/>
      <c r="Q349" s="37">
        <v>783589.98739905248</v>
      </c>
      <c r="R349" s="354">
        <f>+Yhteenveto[[#This Row],[Kunnan  peruspalvelujen valtionosuus ]]+Yhteenveto[[#This Row],[Veroperustemuutoksista johtuvien veromenetysten korvaus]]+Yhteenveto[[#This Row],[Kotikuntakorvaus, netto, vuoden 2023 tieto]]</f>
        <v>783589.98739905248</v>
      </c>
      <c r="S349" s="11"/>
      <c r="T349"/>
    </row>
    <row r="350" spans="1:20" ht="15">
      <c r="A350" s="40">
        <v>90037181</v>
      </c>
      <c r="B350" s="30" t="s">
        <v>353</v>
      </c>
      <c r="C350" s="41"/>
      <c r="D350" s="41"/>
      <c r="E350" s="41"/>
      <c r="F350" s="15"/>
      <c r="G350" s="16"/>
      <c r="H350" s="17"/>
      <c r="I350" s="17"/>
      <c r="J350" s="15"/>
      <c r="K350" s="15"/>
      <c r="L350" s="18"/>
      <c r="M350" s="15"/>
      <c r="N350" s="314"/>
      <c r="O350" s="314"/>
      <c r="P350" s="37"/>
      <c r="Q350" s="37">
        <v>2193152.1206866233</v>
      </c>
      <c r="R350" s="354">
        <f>+Yhteenveto[[#This Row],[Kunnan  peruspalvelujen valtionosuus ]]+Yhteenveto[[#This Row],[Veroperustemuutoksista johtuvien veromenetysten korvaus]]+Yhteenveto[[#This Row],[Kotikuntakorvaus, netto, vuoden 2023 tieto]]</f>
        <v>2193152.1206866233</v>
      </c>
      <c r="S350" s="11"/>
      <c r="T350"/>
    </row>
    <row r="351" spans="1:20" ht="15">
      <c r="A351" s="40">
        <v>90037191</v>
      </c>
      <c r="B351" s="30" t="s">
        <v>354</v>
      </c>
      <c r="C351" s="41"/>
      <c r="D351" s="41"/>
      <c r="E351" s="41"/>
      <c r="F351" s="15"/>
      <c r="G351" s="16"/>
      <c r="H351" s="17"/>
      <c r="I351" s="17"/>
      <c r="J351" s="15"/>
      <c r="K351" s="15"/>
      <c r="L351" s="18"/>
      <c r="M351" s="15"/>
      <c r="N351" s="314"/>
      <c r="O351" s="314"/>
      <c r="P351" s="37"/>
      <c r="Q351" s="37">
        <v>1290115.0950157763</v>
      </c>
      <c r="R351" s="354">
        <f>+Yhteenveto[[#This Row],[Kunnan  peruspalvelujen valtionosuus ]]+Yhteenveto[[#This Row],[Veroperustemuutoksista johtuvien veromenetysten korvaus]]+Yhteenveto[[#This Row],[Kotikuntakorvaus, netto, vuoden 2023 tieto]]</f>
        <v>1290115.0950157763</v>
      </c>
      <c r="S351" s="11"/>
      <c r="T351"/>
    </row>
    <row r="352" spans="1:20" ht="15">
      <c r="A352" s="40">
        <v>90037251</v>
      </c>
      <c r="B352" s="30" t="s">
        <v>355</v>
      </c>
      <c r="C352" s="41"/>
      <c r="D352" s="41"/>
      <c r="E352" s="41"/>
      <c r="F352" s="15"/>
      <c r="G352" s="16"/>
      <c r="H352" s="17"/>
      <c r="I352" s="17"/>
      <c r="J352" s="15"/>
      <c r="K352" s="15"/>
      <c r="L352" s="18"/>
      <c r="M352" s="15"/>
      <c r="N352" s="314"/>
      <c r="O352" s="314"/>
      <c r="P352" s="37"/>
      <c r="Q352" s="37">
        <v>2770213.3894213215</v>
      </c>
      <c r="R352" s="354">
        <f>+Yhteenveto[[#This Row],[Kunnan  peruspalvelujen valtionosuus ]]+Yhteenveto[[#This Row],[Veroperustemuutoksista johtuvien veromenetysten korvaus]]+Yhteenveto[[#This Row],[Kotikuntakorvaus, netto, vuoden 2023 tieto]]</f>
        <v>2770213.3894213215</v>
      </c>
      <c r="S352" s="11"/>
      <c r="T352"/>
    </row>
    <row r="353" spans="1:20" ht="15">
      <c r="A353" s="40">
        <v>90037591</v>
      </c>
      <c r="B353" s="30" t="s">
        <v>356</v>
      </c>
      <c r="C353" s="41"/>
      <c r="D353" s="41"/>
      <c r="E353" s="41"/>
      <c r="F353" s="15"/>
      <c r="G353" s="16"/>
      <c r="H353" s="17"/>
      <c r="I353" s="17"/>
      <c r="J353" s="15"/>
      <c r="K353" s="15"/>
      <c r="L353" s="18"/>
      <c r="M353" s="15"/>
      <c r="N353" s="314"/>
      <c r="O353" s="314"/>
      <c r="P353" s="37"/>
      <c r="Q353" s="37">
        <v>2458606.1097499444</v>
      </c>
      <c r="R353" s="354">
        <f>+Yhteenveto[[#This Row],[Kunnan  peruspalvelujen valtionosuus ]]+Yhteenveto[[#This Row],[Veroperustemuutoksista johtuvien veromenetysten korvaus]]+Yhteenveto[[#This Row],[Kotikuntakorvaus, netto, vuoden 2023 tieto]]</f>
        <v>2458606.1097499444</v>
      </c>
      <c r="S353" s="11"/>
      <c r="T353"/>
    </row>
    <row r="354" spans="1:20" ht="15">
      <c r="A354" s="42">
        <v>90037841</v>
      </c>
      <c r="B354" s="43" t="s">
        <v>357</v>
      </c>
      <c r="C354" s="44"/>
      <c r="D354" s="44"/>
      <c r="E354" s="44"/>
      <c r="F354" s="15"/>
      <c r="G354" s="45"/>
      <c r="H354" s="46"/>
      <c r="I354" s="46"/>
      <c r="J354" s="15"/>
      <c r="K354" s="15"/>
      <c r="L354" s="47"/>
      <c r="M354" s="15"/>
      <c r="N354" s="314"/>
      <c r="O354" s="314"/>
      <c r="P354" s="37"/>
      <c r="Q354" s="37">
        <v>647887.70212064625</v>
      </c>
      <c r="R354" s="354">
        <f>+Yhteenveto[[#This Row],[Kunnan  peruspalvelujen valtionosuus ]]+Yhteenveto[[#This Row],[Veroperustemuutoksista johtuvien veromenetysten korvaus]]+Yhteenveto[[#This Row],[Kotikuntakorvaus, netto, vuoden 2023 tieto]]</f>
        <v>647887.70212064625</v>
      </c>
      <c r="S354" s="11"/>
      <c r="T354"/>
    </row>
    <row r="355" spans="1:20" ht="15">
      <c r="A355" s="40">
        <v>90037851</v>
      </c>
      <c r="B355" s="30" t="s">
        <v>358</v>
      </c>
      <c r="C355" s="41"/>
      <c r="D355" s="41"/>
      <c r="E355" s="41"/>
      <c r="F355" s="15"/>
      <c r="G355" s="16"/>
      <c r="H355" s="17"/>
      <c r="I355" s="17"/>
      <c r="J355" s="15"/>
      <c r="K355" s="15"/>
      <c r="L355" s="18"/>
      <c r="M355" s="15"/>
      <c r="N355" s="314"/>
      <c r="O355" s="314"/>
      <c r="P355" s="37"/>
      <c r="Q355" s="37">
        <v>502171.02359709598</v>
      </c>
      <c r="R355" s="354">
        <f>+Yhteenveto[[#This Row],[Kunnan  peruspalvelujen valtionosuus ]]+Yhteenveto[[#This Row],[Veroperustemuutoksista johtuvien veromenetysten korvaus]]+Yhteenveto[[#This Row],[Kotikuntakorvaus, netto, vuoden 2023 tieto]]</f>
        <v>502171.02359709598</v>
      </c>
      <c r="S355" s="11"/>
      <c r="T355"/>
    </row>
    <row r="356" spans="1:20" ht="15">
      <c r="A356" s="40">
        <v>90037861</v>
      </c>
      <c r="B356" s="30" t="s">
        <v>359</v>
      </c>
      <c r="C356" s="41"/>
      <c r="D356" s="41"/>
      <c r="E356" s="41"/>
      <c r="F356" s="15"/>
      <c r="G356" s="16"/>
      <c r="H356" s="17"/>
      <c r="I356" s="17"/>
      <c r="J356" s="15"/>
      <c r="K356" s="15"/>
      <c r="L356" s="18"/>
      <c r="M356" s="15"/>
      <c r="N356" s="314"/>
      <c r="O356" s="314"/>
      <c r="P356" s="37"/>
      <c r="Q356" s="37">
        <v>1219941.7742327717</v>
      </c>
      <c r="R356" s="354">
        <f>+Yhteenveto[[#This Row],[Kunnan  peruspalvelujen valtionosuus ]]+Yhteenveto[[#This Row],[Veroperustemuutoksista johtuvien veromenetysten korvaus]]+Yhteenveto[[#This Row],[Kotikuntakorvaus, netto, vuoden 2023 tieto]]</f>
        <v>1219941.7742327717</v>
      </c>
      <c r="S356" s="11"/>
      <c r="T356"/>
    </row>
    <row r="357" spans="1:20" ht="15">
      <c r="A357" s="40">
        <v>90037981</v>
      </c>
      <c r="B357" s="30" t="s">
        <v>360</v>
      </c>
      <c r="C357" s="41"/>
      <c r="D357" s="41"/>
      <c r="E357" s="41"/>
      <c r="F357" s="15"/>
      <c r="G357" s="16"/>
      <c r="H357" s="17"/>
      <c r="I357" s="17"/>
      <c r="J357" s="15"/>
      <c r="K357" s="15"/>
      <c r="L357" s="18"/>
      <c r="M357" s="15"/>
      <c r="N357" s="314"/>
      <c r="O357" s="314"/>
      <c r="P357" s="37"/>
      <c r="Q357" s="37">
        <v>1661953.8702920077</v>
      </c>
      <c r="R357" s="354">
        <f>+Yhteenveto[[#This Row],[Kunnan  peruspalvelujen valtionosuus ]]+Yhteenveto[[#This Row],[Veroperustemuutoksista johtuvien veromenetysten korvaus]]+Yhteenveto[[#This Row],[Kotikuntakorvaus, netto, vuoden 2023 tieto]]</f>
        <v>1661953.8702920077</v>
      </c>
      <c r="S357" s="11"/>
      <c r="T357"/>
    </row>
    <row r="358" spans="1:20" ht="15">
      <c r="A358" s="40">
        <v>90037991</v>
      </c>
      <c r="B358" s="30" t="s">
        <v>361</v>
      </c>
      <c r="C358" s="41"/>
      <c r="D358" s="41"/>
      <c r="E358" s="41"/>
      <c r="F358" s="15"/>
      <c r="G358" s="16"/>
      <c r="H358" s="17"/>
      <c r="I358" s="17"/>
      <c r="J358" s="15"/>
      <c r="K358" s="15"/>
      <c r="L358" s="18"/>
      <c r="M358" s="15"/>
      <c r="N358" s="314"/>
      <c r="O358" s="314"/>
      <c r="P358" s="37"/>
      <c r="Q358" s="37">
        <v>1090407.7746488389</v>
      </c>
      <c r="R358" s="354">
        <f>+Yhteenveto[[#This Row],[Kunnan  peruspalvelujen valtionosuus ]]+Yhteenveto[[#This Row],[Veroperustemuutoksista johtuvien veromenetysten korvaus]]+Yhteenveto[[#This Row],[Kotikuntakorvaus, netto, vuoden 2023 tieto]]</f>
        <v>1090407.7746488389</v>
      </c>
      <c r="S358" s="11"/>
      <c r="T358"/>
    </row>
    <row r="359" spans="1:20" ht="15">
      <c r="A359" s="40">
        <v>90038081</v>
      </c>
      <c r="B359" s="30" t="s">
        <v>362</v>
      </c>
      <c r="C359" s="41"/>
      <c r="D359" s="41"/>
      <c r="E359" s="41"/>
      <c r="F359" s="15"/>
      <c r="G359" s="16"/>
      <c r="H359" s="17"/>
      <c r="I359" s="17"/>
      <c r="J359" s="15"/>
      <c r="K359" s="15"/>
      <c r="L359" s="18"/>
      <c r="M359" s="15"/>
      <c r="N359" s="314"/>
      <c r="O359" s="314"/>
      <c r="P359" s="37"/>
      <c r="Q359" s="37">
        <v>1058042.416769604</v>
      </c>
      <c r="R359" s="354">
        <f>+Yhteenveto[[#This Row],[Kunnan  peruspalvelujen valtionosuus ]]+Yhteenveto[[#This Row],[Veroperustemuutoksista johtuvien veromenetysten korvaus]]+Yhteenveto[[#This Row],[Kotikuntakorvaus, netto, vuoden 2023 tieto]]</f>
        <v>1058042.416769604</v>
      </c>
      <c r="S359" s="11"/>
      <c r="T359"/>
    </row>
    <row r="360" spans="1:20" ht="15">
      <c r="A360" s="40">
        <v>90038581</v>
      </c>
      <c r="B360" s="30" t="s">
        <v>363</v>
      </c>
      <c r="C360" s="41"/>
      <c r="D360" s="41"/>
      <c r="E360" s="41"/>
      <c r="F360" s="15"/>
      <c r="G360" s="16"/>
      <c r="H360" s="17"/>
      <c r="I360" s="17"/>
      <c r="J360" s="15"/>
      <c r="K360" s="15"/>
      <c r="L360" s="18"/>
      <c r="M360" s="15"/>
      <c r="N360" s="314"/>
      <c r="O360" s="314"/>
      <c r="P360" s="37"/>
      <c r="Q360" s="37">
        <v>280112.738596068</v>
      </c>
      <c r="R360" s="354">
        <f>+Yhteenveto[[#This Row],[Kunnan  peruspalvelujen valtionosuus ]]+Yhteenveto[[#This Row],[Veroperustemuutoksista johtuvien veromenetysten korvaus]]+Yhteenveto[[#This Row],[Kotikuntakorvaus, netto, vuoden 2023 tieto]]</f>
        <v>280112.738596068</v>
      </c>
      <c r="S360" s="11"/>
      <c r="T360"/>
    </row>
    <row r="361" spans="1:20" ht="15">
      <c r="A361" s="40">
        <v>90038611</v>
      </c>
      <c r="B361" s="30" t="s">
        <v>364</v>
      </c>
      <c r="C361" s="41"/>
      <c r="D361" s="41"/>
      <c r="E361" s="41"/>
      <c r="F361" s="15"/>
      <c r="G361" s="16"/>
      <c r="H361" s="17"/>
      <c r="I361" s="17"/>
      <c r="J361" s="15"/>
      <c r="K361" s="15"/>
      <c r="L361" s="18"/>
      <c r="M361" s="15"/>
      <c r="N361" s="314"/>
      <c r="O361" s="314"/>
      <c r="P361" s="37"/>
      <c r="Q361" s="37">
        <v>664723.49366320798</v>
      </c>
      <c r="R361" s="354">
        <f>+Yhteenveto[[#This Row],[Kunnan  peruspalvelujen valtionosuus ]]+Yhteenveto[[#This Row],[Veroperustemuutoksista johtuvien veromenetysten korvaus]]+Yhteenveto[[#This Row],[Kotikuntakorvaus, netto, vuoden 2023 tieto]]</f>
        <v>664723.49366320798</v>
      </c>
      <c r="S361" s="11"/>
      <c r="T361"/>
    </row>
    <row r="362" spans="1:20" ht="15">
      <c r="A362" s="40">
        <v>90038691</v>
      </c>
      <c r="B362" s="30" t="s">
        <v>365</v>
      </c>
      <c r="C362" s="41"/>
      <c r="D362" s="41"/>
      <c r="E362" s="41"/>
      <c r="F362" s="15"/>
      <c r="G362" s="16"/>
      <c r="H362" s="17"/>
      <c r="I362" s="17"/>
      <c r="J362" s="15"/>
      <c r="K362" s="15"/>
      <c r="L362" s="18"/>
      <c r="M362" s="15"/>
      <c r="N362" s="314"/>
      <c r="O362" s="314"/>
      <c r="P362" s="37"/>
      <c r="Q362" s="37">
        <v>391867.56176652003</v>
      </c>
      <c r="R362" s="354">
        <f>+Yhteenveto[[#This Row],[Kunnan  peruspalvelujen valtionosuus ]]+Yhteenveto[[#This Row],[Veroperustemuutoksista johtuvien veromenetysten korvaus]]+Yhteenveto[[#This Row],[Kotikuntakorvaus, netto, vuoden 2023 tieto]]</f>
        <v>391867.56176652003</v>
      </c>
      <c r="S362" s="11"/>
      <c r="T362"/>
    </row>
    <row r="363" spans="1:20" ht="15">
      <c r="A363" s="40">
        <v>90000842</v>
      </c>
      <c r="B363" s="30" t="s">
        <v>366</v>
      </c>
      <c r="C363" s="41"/>
      <c r="D363" s="41"/>
      <c r="E363" s="41"/>
      <c r="F363" s="15"/>
      <c r="G363" s="16"/>
      <c r="H363" s="17"/>
      <c r="I363" s="17"/>
      <c r="J363" s="15"/>
      <c r="K363" s="15"/>
      <c r="L363" s="18"/>
      <c r="M363" s="15"/>
      <c r="N363" s="314"/>
      <c r="O363" s="314"/>
      <c r="P363" s="37"/>
      <c r="Q363" s="37">
        <v>5372875.0882800007</v>
      </c>
      <c r="R363" s="354">
        <f>+Yhteenveto[[#This Row],[Kunnan  peruspalvelujen valtionosuus ]]+Yhteenveto[[#This Row],[Veroperustemuutoksista johtuvien veromenetysten korvaus]]+Yhteenveto[[#This Row],[Kotikuntakorvaus, netto, vuoden 2023 tieto]]</f>
        <v>5372875.0882800007</v>
      </c>
      <c r="S363" s="11"/>
      <c r="T363"/>
    </row>
    <row r="364" spans="1:20" ht="15">
      <c r="A364" s="40">
        <v>90000872</v>
      </c>
      <c r="B364" s="30" t="s">
        <v>367</v>
      </c>
      <c r="C364" s="41"/>
      <c r="D364" s="41"/>
      <c r="E364" s="41"/>
      <c r="F364" s="15"/>
      <c r="G364" s="16"/>
      <c r="H364" s="17"/>
      <c r="I364" s="17"/>
      <c r="J364" s="15"/>
      <c r="K364" s="15"/>
      <c r="L364" s="18"/>
      <c r="M364" s="15"/>
      <c r="N364" s="314"/>
      <c r="O364" s="314"/>
      <c r="P364" s="37"/>
      <c r="Q364" s="37">
        <v>4215057.5562455999</v>
      </c>
      <c r="R364" s="354">
        <f>+Yhteenveto[[#This Row],[Kunnan  peruspalvelujen valtionosuus ]]+Yhteenveto[[#This Row],[Veroperustemuutoksista johtuvien veromenetysten korvaus]]+Yhteenveto[[#This Row],[Kotikuntakorvaus, netto, vuoden 2023 tieto]]</f>
        <v>4215057.5562455999</v>
      </c>
      <c r="S364" s="11"/>
      <c r="T364"/>
    </row>
    <row r="365" spans="1:20" ht="15">
      <c r="A365" s="40">
        <v>90037822</v>
      </c>
      <c r="B365" s="30" t="s">
        <v>369</v>
      </c>
      <c r="C365" s="41"/>
      <c r="D365" s="41"/>
      <c r="E365" s="41"/>
      <c r="F365" s="15"/>
      <c r="G365" s="16"/>
      <c r="H365" s="17"/>
      <c r="I365" s="17"/>
      <c r="J365" s="15"/>
      <c r="K365" s="15"/>
      <c r="L365" s="18"/>
      <c r="M365" s="15"/>
      <c r="N365" s="314"/>
      <c r="O365" s="314"/>
      <c r="P365" s="37"/>
      <c r="Q365" s="37">
        <v>1612911.0969539997</v>
      </c>
      <c r="R365" s="354">
        <f>+Yhteenveto[[#This Row],[Kunnan  peruspalvelujen valtionosuus ]]+Yhteenveto[[#This Row],[Veroperustemuutoksista johtuvien veromenetysten korvaus]]+Yhteenveto[[#This Row],[Kotikuntakorvaus, netto, vuoden 2023 tieto]]</f>
        <v>1612911.0969539997</v>
      </c>
      <c r="S365" s="11"/>
      <c r="T365"/>
    </row>
    <row r="366" spans="1:20" ht="15">
      <c r="A366" s="40">
        <v>90038382</v>
      </c>
      <c r="B366" s="30" t="s">
        <v>370</v>
      </c>
      <c r="C366" s="41"/>
      <c r="D366" s="41"/>
      <c r="E366" s="41"/>
      <c r="F366" s="15"/>
      <c r="G366" s="16"/>
      <c r="H366" s="17"/>
      <c r="I366" s="17"/>
      <c r="J366" s="15"/>
      <c r="K366" s="15"/>
      <c r="L366" s="18"/>
      <c r="M366" s="15"/>
      <c r="N366" s="314"/>
      <c r="O366" s="314"/>
      <c r="P366" s="37"/>
      <c r="Q366" s="37">
        <v>2722158.8448179998</v>
      </c>
      <c r="R366" s="354">
        <f>+Yhteenveto[[#This Row],[Kunnan  peruspalvelujen valtionosuus ]]+Yhteenveto[[#This Row],[Veroperustemuutoksista johtuvien veromenetysten korvaus]]+Yhteenveto[[#This Row],[Kotikuntakorvaus, netto, vuoden 2023 tieto]]</f>
        <v>2722158.8448179998</v>
      </c>
      <c r="S366" s="11"/>
      <c r="T366"/>
    </row>
    <row r="367" spans="1:20" ht="15">
      <c r="A367" s="40">
        <v>90053342</v>
      </c>
      <c r="B367" s="30" t="s">
        <v>368</v>
      </c>
      <c r="C367" s="41"/>
      <c r="D367" s="41"/>
      <c r="E367" s="41"/>
      <c r="F367" s="15"/>
      <c r="G367" s="16"/>
      <c r="H367" s="17"/>
      <c r="I367" s="17"/>
      <c r="J367" s="15"/>
      <c r="K367" s="15"/>
      <c r="L367" s="18"/>
      <c r="M367" s="15"/>
      <c r="N367" s="314"/>
      <c r="O367" s="314"/>
      <c r="P367" s="37"/>
      <c r="Q367" s="37">
        <v>722814.57731999969</v>
      </c>
      <c r="R367" s="354">
        <f>+Yhteenveto[[#This Row],[Kunnan  peruspalvelujen valtionosuus ]]+Yhteenveto[[#This Row],[Veroperustemuutoksista johtuvien veromenetysten korvaus]]+Yhteenveto[[#This Row],[Kotikuntakorvaus, netto, vuoden 2023 tieto]]</f>
        <v>722814.57731999969</v>
      </c>
      <c r="S367" s="11"/>
      <c r="T367"/>
    </row>
    <row r="368" spans="1:20" ht="15">
      <c r="A368" s="40">
        <v>90053456</v>
      </c>
      <c r="B368" s="30" t="s">
        <v>768</v>
      </c>
      <c r="C368" s="41"/>
      <c r="D368" s="41"/>
      <c r="E368" s="41"/>
      <c r="F368" s="15"/>
      <c r="G368" s="16"/>
      <c r="H368" s="17"/>
      <c r="I368" s="17"/>
      <c r="J368" s="15"/>
      <c r="K368" s="15"/>
      <c r="L368" s="18"/>
      <c r="M368" s="15"/>
      <c r="N368" s="314"/>
      <c r="O368" s="314"/>
      <c r="P368" s="37"/>
      <c r="Q368" s="37">
        <v>594329.74239599984</v>
      </c>
      <c r="R368" s="354">
        <f>+Yhteenveto[[#This Row],[Kunnan  peruspalvelujen valtionosuus ]]+Yhteenveto[[#This Row],[Veroperustemuutoksista johtuvien veromenetysten korvaus]]+Yhteenveto[[#This Row],[Kotikuntakorvaus, netto, vuoden 2023 tieto]]</f>
        <v>594329.74239599984</v>
      </c>
      <c r="S368" s="11"/>
      <c r="T368"/>
    </row>
    <row r="369" spans="1:20" ht="15">
      <c r="A369" s="40">
        <v>90000837</v>
      </c>
      <c r="B369" s="30" t="s">
        <v>709</v>
      </c>
      <c r="C369" s="41"/>
      <c r="D369" s="41"/>
      <c r="E369" s="41"/>
      <c r="F369" s="15"/>
      <c r="G369" s="16"/>
      <c r="H369" s="17"/>
      <c r="I369" s="17"/>
      <c r="J369" s="15"/>
      <c r="K369" s="15"/>
      <c r="L369" s="18"/>
      <c r="M369" s="15"/>
      <c r="N369" s="314"/>
      <c r="O369" s="314"/>
      <c r="P369" s="37"/>
      <c r="Q369" s="37">
        <v>11306104.83763404</v>
      </c>
      <c r="R369" s="354">
        <f>+Yhteenveto[[#This Row],[Kunnan  peruspalvelujen valtionosuus ]]+Yhteenveto[[#This Row],[Veroperustemuutoksista johtuvien veromenetysten korvaus]]+Yhteenveto[[#This Row],[Kotikuntakorvaus, netto, vuoden 2023 tieto]]</f>
        <v>11306104.83763404</v>
      </c>
      <c r="S369" s="11"/>
      <c r="T369"/>
    </row>
    <row r="370" spans="1:20" s="50" customFormat="1" ht="15">
      <c r="A370" s="42">
        <v>90002047</v>
      </c>
      <c r="B370" s="43" t="s">
        <v>710</v>
      </c>
      <c r="C370" s="44"/>
      <c r="D370" s="44"/>
      <c r="E370" s="44"/>
      <c r="F370" s="15"/>
      <c r="G370" s="45"/>
      <c r="H370" s="46"/>
      <c r="I370" s="46"/>
      <c r="J370" s="15"/>
      <c r="K370" s="15"/>
      <c r="L370" s="47"/>
      <c r="M370" s="15"/>
      <c r="N370" s="314"/>
      <c r="O370" s="314"/>
      <c r="P370" s="37"/>
      <c r="Q370" s="37">
        <v>6674810.8020897238</v>
      </c>
      <c r="R370" s="354">
        <f>+Yhteenveto[[#This Row],[Kunnan  peruspalvelujen valtionosuus ]]+Yhteenveto[[#This Row],[Veroperustemuutoksista johtuvien veromenetysten korvaus]]+Yhteenveto[[#This Row],[Kotikuntakorvaus, netto, vuoden 2023 tieto]]</f>
        <v>6674810.8020897238</v>
      </c>
      <c r="S370" s="49"/>
    </row>
    <row r="371" spans="1:20" ht="15">
      <c r="A371" s="40">
        <v>90005997</v>
      </c>
      <c r="B371" s="30" t="s">
        <v>711</v>
      </c>
      <c r="C371" s="41"/>
      <c r="D371" s="41"/>
      <c r="E371" s="41"/>
      <c r="F371" s="15"/>
      <c r="G371" s="16"/>
      <c r="H371" s="17"/>
      <c r="I371" s="17"/>
      <c r="J371" s="15"/>
      <c r="K371" s="15"/>
      <c r="L371" s="18"/>
      <c r="M371" s="15"/>
      <c r="N371" s="314"/>
      <c r="O371" s="314"/>
      <c r="P371" s="37"/>
      <c r="Q371" s="37">
        <v>7325020.6823541718</v>
      </c>
      <c r="R371" s="354">
        <f>+Yhteenveto[[#This Row],[Kunnan  peruspalvelujen valtionosuus ]]+Yhteenveto[[#This Row],[Veroperustemuutoksista johtuvien veromenetysten korvaus]]+Yhteenveto[[#This Row],[Kotikuntakorvaus, netto, vuoden 2023 tieto]]</f>
        <v>7325020.6823541718</v>
      </c>
      <c r="S371" s="11"/>
      <c r="T371"/>
    </row>
    <row r="372" spans="1:20" ht="15">
      <c r="A372" s="40">
        <v>90008177</v>
      </c>
      <c r="B372" s="30" t="s">
        <v>720</v>
      </c>
      <c r="C372" s="41"/>
      <c r="D372" s="41"/>
      <c r="E372" s="41"/>
      <c r="F372" s="15"/>
      <c r="G372" s="16"/>
      <c r="H372" s="17"/>
      <c r="I372" s="17"/>
      <c r="J372" s="15"/>
      <c r="K372" s="15"/>
      <c r="L372" s="18"/>
      <c r="M372" s="15"/>
      <c r="N372" s="314"/>
      <c r="O372" s="314"/>
      <c r="P372" s="37"/>
      <c r="Q372" s="37">
        <v>5923005.6280339556</v>
      </c>
      <c r="R372" s="354">
        <f>+Yhteenveto[[#This Row],[Kunnan  peruspalvelujen valtionosuus ]]+Yhteenveto[[#This Row],[Veroperustemuutoksista johtuvien veromenetysten korvaus]]+Yhteenveto[[#This Row],[Kotikuntakorvaus, netto, vuoden 2023 tieto]]</f>
        <v>5923005.6280339556</v>
      </c>
      <c r="S372" s="11"/>
      <c r="T372"/>
    </row>
    <row r="373" spans="1:20" ht="15">
      <c r="A373" s="40">
        <v>90008367</v>
      </c>
      <c r="B373" s="30" t="s">
        <v>712</v>
      </c>
      <c r="C373" s="41"/>
      <c r="D373" s="41"/>
      <c r="E373" s="41"/>
      <c r="F373" s="15"/>
      <c r="G373" s="16"/>
      <c r="H373" s="17"/>
      <c r="I373" s="17"/>
      <c r="J373" s="15"/>
      <c r="K373" s="15"/>
      <c r="L373" s="18"/>
      <c r="M373" s="15"/>
      <c r="N373" s="314"/>
      <c r="O373" s="314"/>
      <c r="P373" s="37"/>
      <c r="Q373" s="37">
        <v>8629794.5269026943</v>
      </c>
      <c r="R373" s="354">
        <f>+Yhteenveto[[#This Row],[Kunnan  peruspalvelujen valtionosuus ]]+Yhteenveto[[#This Row],[Veroperustemuutoksista johtuvien veromenetysten korvaus]]+Yhteenveto[[#This Row],[Kotikuntakorvaus, netto, vuoden 2023 tieto]]</f>
        <v>8629794.5269026943</v>
      </c>
      <c r="S373" s="11"/>
      <c r="T373"/>
    </row>
    <row r="374" spans="1:20" ht="15">
      <c r="A374" s="40">
        <v>90008987</v>
      </c>
      <c r="B374" s="30" t="s">
        <v>713</v>
      </c>
      <c r="C374" s="41"/>
      <c r="D374" s="41"/>
      <c r="E374" s="41"/>
      <c r="F374" s="15"/>
      <c r="G374" s="16"/>
      <c r="H374" s="17"/>
      <c r="I374" s="17"/>
      <c r="J374" s="15"/>
      <c r="K374" s="15"/>
      <c r="L374" s="18"/>
      <c r="M374" s="15"/>
      <c r="N374" s="314"/>
      <c r="O374" s="314"/>
      <c r="P374" s="37"/>
      <c r="Q374" s="37">
        <v>4783686.9762312965</v>
      </c>
      <c r="R374" s="354">
        <f>+Yhteenveto[[#This Row],[Kunnan  peruspalvelujen valtionosuus ]]+Yhteenveto[[#This Row],[Veroperustemuutoksista johtuvien veromenetysten korvaus]]+Yhteenveto[[#This Row],[Kotikuntakorvaus, netto, vuoden 2023 tieto]]</f>
        <v>4783686.9762312965</v>
      </c>
      <c r="S374" s="11"/>
      <c r="T374"/>
    </row>
    <row r="375" spans="1:20" ht="15">
      <c r="A375" s="40">
        <v>90038737</v>
      </c>
      <c r="B375" s="30" t="s">
        <v>371</v>
      </c>
      <c r="C375" s="41"/>
      <c r="D375" s="41"/>
      <c r="E375" s="41"/>
      <c r="F375" s="15"/>
      <c r="G375" s="16"/>
      <c r="H375" s="17"/>
      <c r="I375" s="17"/>
      <c r="J375" s="15"/>
      <c r="K375" s="15"/>
      <c r="L375" s="18"/>
      <c r="M375" s="15"/>
      <c r="N375" s="314"/>
      <c r="O375" s="314"/>
      <c r="P375" s="37"/>
      <c r="Q375" s="37">
        <v>8989732.1391919423</v>
      </c>
      <c r="R375" s="354">
        <f>+Yhteenveto[[#This Row],[Kunnan  peruspalvelujen valtionosuus ]]+Yhteenveto[[#This Row],[Veroperustemuutoksista johtuvien veromenetysten korvaus]]+Yhteenveto[[#This Row],[Kotikuntakorvaus, netto, vuoden 2023 tieto]]</f>
        <v>8989732.1391919423</v>
      </c>
      <c r="S375" s="11"/>
      <c r="T375"/>
    </row>
    <row r="376" spans="1:20" ht="15">
      <c r="A376" s="40">
        <v>90042287</v>
      </c>
      <c r="B376" s="30" t="s">
        <v>714</v>
      </c>
      <c r="C376" s="41"/>
      <c r="D376" s="41"/>
      <c r="E376" s="41"/>
      <c r="F376" s="15"/>
      <c r="G376" s="16"/>
      <c r="H376" s="17"/>
      <c r="I376" s="17"/>
      <c r="J376" s="15"/>
      <c r="K376" s="15"/>
      <c r="L376" s="18"/>
      <c r="M376" s="15"/>
      <c r="N376" s="314"/>
      <c r="O376" s="314"/>
      <c r="P376" s="37"/>
      <c r="Q376" s="37">
        <v>4835935.9844668321</v>
      </c>
      <c r="R376" s="354">
        <f>+Yhteenveto[[#This Row],[Kunnan  peruspalvelujen valtionosuus ]]+Yhteenveto[[#This Row],[Veroperustemuutoksista johtuvien veromenetysten korvaus]]+Yhteenveto[[#This Row],[Kotikuntakorvaus, netto, vuoden 2023 tieto]]</f>
        <v>4835935.9844668321</v>
      </c>
      <c r="S376" s="11"/>
      <c r="T376"/>
    </row>
    <row r="377" spans="1:20">
      <c r="A377" s="52"/>
      <c r="B377" s="53"/>
      <c r="C377" s="54"/>
      <c r="D377" s="54"/>
      <c r="E377" s="54"/>
      <c r="N377" s="118"/>
      <c r="O377" s="118"/>
      <c r="P377" s="353"/>
      <c r="Q377" s="118"/>
      <c r="R377" s="75"/>
      <c r="S377" s="27"/>
    </row>
    <row r="378" spans="1:20">
      <c r="A378" s="52"/>
      <c r="B378" s="53"/>
      <c r="C378" s="54"/>
      <c r="D378" s="54"/>
      <c r="E378" s="54"/>
      <c r="N378" s="118"/>
      <c r="O378" s="118"/>
      <c r="P378" s="353"/>
      <c r="Q378" s="118"/>
      <c r="R378" s="75"/>
      <c r="S378" s="27"/>
    </row>
    <row r="379" spans="1:20">
      <c r="A379" s="57"/>
      <c r="N379" s="118"/>
      <c r="O379" s="118"/>
      <c r="P379" s="353"/>
      <c r="Q379" s="118"/>
      <c r="R379" s="75"/>
      <c r="S379" s="27"/>
    </row>
    <row r="380" spans="1:20">
      <c r="A380" s="57"/>
      <c r="P380" s="353"/>
      <c r="R380" s="75"/>
    </row>
    <row r="381" spans="1:20">
      <c r="A381" s="57"/>
      <c r="P381" s="353"/>
      <c r="R381" s="75"/>
    </row>
    <row r="382" spans="1:20">
      <c r="A382" s="57"/>
      <c r="P382" s="353"/>
      <c r="R382" s="75"/>
    </row>
    <row r="383" spans="1:20">
      <c r="A383" s="57"/>
      <c r="P383" s="353"/>
      <c r="R383" s="75"/>
    </row>
    <row r="384" spans="1:20">
      <c r="A384" s="57"/>
      <c r="R384" s="75"/>
    </row>
    <row r="385" spans="1:18">
      <c r="A385" s="57"/>
      <c r="R385" s="75"/>
    </row>
    <row r="386" spans="1:18">
      <c r="A386" s="57"/>
      <c r="R386" s="75"/>
    </row>
    <row r="387" spans="1:18">
      <c r="A387" s="57"/>
      <c r="R387" s="75"/>
    </row>
    <row r="388" spans="1:18">
      <c r="A388" s="57"/>
      <c r="R388" s="75"/>
    </row>
    <row r="389" spans="1:18">
      <c r="A389" s="58"/>
      <c r="R389" s="75"/>
    </row>
    <row r="390" spans="1:18">
      <c r="A390" s="58"/>
      <c r="B390" s="59"/>
      <c r="R390" s="75"/>
    </row>
    <row r="391" spans="1:18">
      <c r="A391" s="58"/>
      <c r="B391" s="60"/>
    </row>
    <row r="392" spans="1:18">
      <c r="A392" s="58"/>
    </row>
    <row r="393" spans="1:18">
      <c r="A393" s="58"/>
    </row>
    <row r="394" spans="1:18">
      <c r="A394" s="58"/>
      <c r="C394" s="7"/>
      <c r="D394" s="7"/>
      <c r="E394" s="7"/>
    </row>
    <row r="395" spans="1:18">
      <c r="A395" s="58"/>
      <c r="B395" s="59"/>
      <c r="C395" s="7"/>
      <c r="D395" s="7"/>
      <c r="E395" s="7"/>
    </row>
    <row r="396" spans="1:18">
      <c r="A396" s="58"/>
      <c r="B396" s="61"/>
      <c r="C396" s="7"/>
      <c r="D396" s="7"/>
      <c r="E396" s="7"/>
    </row>
    <row r="397" spans="1:18">
      <c r="A397" s="62"/>
      <c r="B397" s="61"/>
      <c r="C397" s="7"/>
      <c r="D397" s="7"/>
      <c r="E397" s="7"/>
    </row>
    <row r="398" spans="1:18">
      <c r="A398" s="58"/>
      <c r="B398" s="59"/>
      <c r="C398" s="7"/>
      <c r="D398" s="7"/>
      <c r="E398" s="7"/>
    </row>
    <row r="399" spans="1:18">
      <c r="A399" s="58"/>
      <c r="C399" s="7"/>
      <c r="D399" s="7"/>
      <c r="E399" s="7"/>
    </row>
    <row r="400" spans="1:18">
      <c r="A400" s="58"/>
      <c r="C400" s="7"/>
      <c r="D400" s="7"/>
      <c r="E400" s="7"/>
    </row>
    <row r="401" spans="1:2">
      <c r="A401" s="62"/>
    </row>
    <row r="402" spans="1:2">
      <c r="A402" s="58"/>
    </row>
    <row r="403" spans="1:2">
      <c r="A403" s="58"/>
    </row>
    <row r="404" spans="1:2">
      <c r="A404" s="58"/>
    </row>
    <row r="405" spans="1:2">
      <c r="A405" s="58"/>
      <c r="B405" s="60"/>
    </row>
  </sheetData>
  <pageMargins left="0.51181102362204722" right="0.51181102362204722" top="0.55118110236220474" bottom="0.55118110236220474" header="0.31496062992125984" footer="0.31496062992125984"/>
  <pageSetup paperSize="9" scale="65" orientation="landscape" r:id="rId1"/>
  <ignoredErrors>
    <ignoredError sqref="R7:R8 R9:R376"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6"/>
  <sheetViews>
    <sheetView zoomScale="80" zoomScaleNormal="80" workbookViewId="0">
      <pane xSplit="2" ySplit="6" topLeftCell="C7" activePane="bottomRight" state="frozen"/>
      <selection activeCell="G29" sqref="G29"/>
      <selection pane="topRight" activeCell="G29" sqref="G29"/>
      <selection pane="bottomLeft" activeCell="G29" sqref="G29"/>
      <selection pane="bottomRight" activeCell="Q10" sqref="Q10"/>
    </sheetView>
  </sheetViews>
  <sheetFormatPr defaultRowHeight="15"/>
  <cols>
    <col min="1" max="1" width="10.375" style="134" customWidth="1"/>
    <col min="2" max="2" width="17.625" style="130" bestFit="1" customWidth="1"/>
    <col min="3" max="3" width="10.625" style="146" customWidth="1"/>
    <col min="4" max="7" width="10.625" style="139" customWidth="1"/>
    <col min="8" max="8" width="11.625" style="39" bestFit="1" customWidth="1"/>
    <col min="9" max="9" width="22.5" style="145" customWidth="1"/>
    <col min="10" max="10" width="13.5" style="138" bestFit="1" customWidth="1"/>
    <col min="11" max="12" width="15.5" style="138" bestFit="1" customWidth="1"/>
    <col min="13" max="13" width="13.875" style="138" bestFit="1" customWidth="1"/>
    <col min="14" max="14" width="27.125" style="147" customWidth="1"/>
    <col min="15" max="15" width="4.125" style="67" customWidth="1"/>
    <col min="16" max="16" width="17.5" style="67" customWidth="1"/>
    <col min="17" max="17" width="9" style="67" customWidth="1"/>
    <col min="18" max="18" width="9.125" style="67" customWidth="1"/>
    <col min="19" max="19" width="10" style="67" customWidth="1"/>
    <col min="20" max="20" width="9.5" style="67" customWidth="1"/>
    <col min="21" max="21" width="10" style="67" customWidth="1"/>
    <col min="22" max="22" width="9.625" style="67" customWidth="1"/>
    <col min="23" max="23" width="8.875" style="67" customWidth="1"/>
    <col min="24" max="24" width="8.625" style="67" bestFit="1" customWidth="1"/>
    <col min="25" max="25" width="9.375" style="67" customWidth="1"/>
    <col min="26" max="26" width="11.125" style="67" bestFit="1" customWidth="1"/>
    <col min="27" max="27" width="10.625" style="67" bestFit="1" customWidth="1"/>
    <col min="28" max="28" width="9.625" style="67" bestFit="1" customWidth="1"/>
    <col min="29" max="41" width="8.625" style="67"/>
  </cols>
  <sheetData>
    <row r="1" spans="1:41" ht="23.25">
      <c r="A1" s="323" t="s">
        <v>773</v>
      </c>
      <c r="B1" s="131"/>
      <c r="C1" s="132"/>
      <c r="D1" s="133"/>
      <c r="E1" s="133"/>
      <c r="F1" s="133"/>
      <c r="G1" s="133"/>
      <c r="I1" s="153" t="s">
        <v>373</v>
      </c>
      <c r="J1" s="156"/>
      <c r="K1" s="157"/>
      <c r="L1" s="157"/>
      <c r="M1" s="157"/>
      <c r="N1" s="46"/>
      <c r="O1" s="48"/>
      <c r="P1" s="381"/>
      <c r="Q1" s="69"/>
      <c r="R1" s="69"/>
      <c r="S1" s="69"/>
      <c r="T1" s="69"/>
      <c r="U1" s="69"/>
      <c r="V1" s="69"/>
      <c r="W1" s="69"/>
      <c r="X1" s="69"/>
      <c r="Y1" s="69"/>
      <c r="Z1" s="70"/>
    </row>
    <row r="2" spans="1:41">
      <c r="A2" s="130" t="s">
        <v>372</v>
      </c>
      <c r="C2" s="135"/>
      <c r="D2" s="136"/>
      <c r="E2" s="136"/>
      <c r="F2" s="136"/>
      <c r="G2" s="136"/>
      <c r="H2" s="137"/>
      <c r="I2" s="222" t="s">
        <v>676</v>
      </c>
      <c r="J2" s="222" t="s">
        <v>375</v>
      </c>
      <c r="K2" s="222" t="s">
        <v>677</v>
      </c>
      <c r="L2" s="222" t="s">
        <v>678</v>
      </c>
      <c r="M2" s="212" t="s">
        <v>730</v>
      </c>
      <c r="N2" s="154"/>
    </row>
    <row r="3" spans="1:41">
      <c r="A3" s="134" t="s">
        <v>1</v>
      </c>
      <c r="B3" s="141">
        <v>293</v>
      </c>
      <c r="C3" s="345"/>
      <c r="D3" s="345"/>
      <c r="E3" s="345"/>
      <c r="F3" s="345"/>
      <c r="G3" s="345"/>
      <c r="H3" s="345"/>
      <c r="I3" s="331">
        <v>8250.4</v>
      </c>
      <c r="J3" s="331">
        <v>8754.5</v>
      </c>
      <c r="K3" s="331">
        <v>7287.91</v>
      </c>
      <c r="L3" s="331">
        <v>12531.62</v>
      </c>
      <c r="M3" s="331">
        <v>64.56</v>
      </c>
      <c r="N3" s="169"/>
      <c r="P3" s="48"/>
      <c r="Q3" s="72"/>
      <c r="R3" s="72"/>
      <c r="S3" s="72"/>
      <c r="T3" s="72"/>
      <c r="U3" s="72"/>
      <c r="V3" s="72"/>
      <c r="W3" s="66"/>
      <c r="X3" s="66"/>
      <c r="Y3" s="66"/>
      <c r="Z3" s="73"/>
    </row>
    <row r="4" spans="1:41">
      <c r="A4" s="151"/>
      <c r="B4" s="151"/>
      <c r="C4" s="148" t="s">
        <v>666</v>
      </c>
      <c r="D4" s="349"/>
      <c r="E4" s="149"/>
      <c r="F4" s="149"/>
      <c r="G4" s="149"/>
      <c r="H4" s="150"/>
      <c r="I4" s="330" t="s">
        <v>675</v>
      </c>
      <c r="J4" s="329"/>
      <c r="K4" s="329"/>
      <c r="L4" s="329"/>
      <c r="M4" s="329"/>
      <c r="N4" s="152"/>
      <c r="P4" s="74"/>
      <c r="Q4" s="73"/>
      <c r="R4" s="73"/>
      <c r="S4" s="73"/>
      <c r="T4" s="73"/>
      <c r="U4" s="73"/>
      <c r="V4" s="73"/>
      <c r="W4" s="73"/>
      <c r="X4" s="73"/>
      <c r="Y4" s="73"/>
      <c r="Z4" s="73"/>
      <c r="AA4" s="73"/>
      <c r="AB4" s="77"/>
      <c r="AC4" s="78"/>
      <c r="AD4" s="79"/>
      <c r="AF4" s="76"/>
      <c r="AG4" s="80"/>
      <c r="AH4" s="80"/>
    </row>
    <row r="5" spans="1:41" s="221" customFormat="1" ht="30">
      <c r="A5" s="207" t="s">
        <v>674</v>
      </c>
      <c r="B5" s="208" t="s">
        <v>3</v>
      </c>
      <c r="C5" s="209" t="s">
        <v>726</v>
      </c>
      <c r="D5" s="209" t="s">
        <v>727</v>
      </c>
      <c r="E5" s="209" t="s">
        <v>728</v>
      </c>
      <c r="F5" s="209" t="s">
        <v>729</v>
      </c>
      <c r="G5" s="209" t="s">
        <v>725</v>
      </c>
      <c r="H5" s="210" t="s">
        <v>380</v>
      </c>
      <c r="I5" s="211" t="s">
        <v>676</v>
      </c>
      <c r="J5" s="212" t="s">
        <v>375</v>
      </c>
      <c r="K5" s="212" t="s">
        <v>677</v>
      </c>
      <c r="L5" s="212" t="s">
        <v>678</v>
      </c>
      <c r="M5" s="212" t="s">
        <v>730</v>
      </c>
      <c r="N5" s="213" t="s">
        <v>673</v>
      </c>
      <c r="O5" s="214"/>
      <c r="P5" s="215"/>
      <c r="Q5" s="216"/>
      <c r="R5" s="216"/>
      <c r="S5" s="216"/>
      <c r="T5" s="216"/>
      <c r="U5" s="216"/>
      <c r="V5" s="216"/>
      <c r="W5" s="216"/>
      <c r="X5" s="216"/>
      <c r="Y5" s="216"/>
      <c r="Z5" s="216"/>
      <c r="AA5" s="216"/>
      <c r="AB5" s="217"/>
      <c r="AC5" s="218"/>
      <c r="AD5" s="219"/>
      <c r="AE5" s="214"/>
      <c r="AF5" s="214"/>
      <c r="AG5" s="220"/>
      <c r="AH5" s="220"/>
      <c r="AI5" s="214"/>
      <c r="AJ5" s="214"/>
      <c r="AK5" s="214"/>
      <c r="AL5" s="214"/>
      <c r="AM5" s="214"/>
      <c r="AN5" s="214"/>
      <c r="AO5" s="214"/>
    </row>
    <row r="6" spans="1:41">
      <c r="B6" s="130" t="s">
        <v>376</v>
      </c>
      <c r="C6" s="43">
        <f>SUM(C7:C299)</f>
        <v>288780</v>
      </c>
      <c r="D6" s="43">
        <f t="shared" ref="D6:H6" si="0">SUM(D7:D299)</f>
        <v>54718</v>
      </c>
      <c r="E6" s="43">
        <f t="shared" si="0"/>
        <v>365967</v>
      </c>
      <c r="F6" s="43">
        <f t="shared" si="0"/>
        <v>187852</v>
      </c>
      <c r="G6" s="43">
        <f t="shared" si="0"/>
        <v>4636294</v>
      </c>
      <c r="H6" s="43">
        <f t="shared" si="0"/>
        <v>5533611</v>
      </c>
      <c r="I6" s="43">
        <f t="shared" ref="I6" si="1">SUM(I7:I299)</f>
        <v>2382550512.000001</v>
      </c>
      <c r="J6" s="43">
        <f t="shared" ref="J6" si="2">SUM(J7:J299)</f>
        <v>479028731</v>
      </c>
      <c r="K6" s="43">
        <f t="shared" ref="K6" si="3">SUM(K7:K299)</f>
        <v>2667134558.9700003</v>
      </c>
      <c r="L6" s="43">
        <f t="shared" ref="L6" si="4">SUM(L7:L299)</f>
        <v>2354089880.2400007</v>
      </c>
      <c r="M6" s="43">
        <f t="shared" ref="M6" si="5">SUM(M7:M299)</f>
        <v>299319140.64000016</v>
      </c>
      <c r="N6" s="186">
        <f>SUM(N7:N299)</f>
        <v>8182122822.8499928</v>
      </c>
      <c r="P6" s="74"/>
      <c r="Q6" s="73"/>
      <c r="R6" s="73"/>
      <c r="S6" s="73"/>
      <c r="T6" s="73"/>
      <c r="U6" s="73"/>
      <c r="V6" s="73"/>
      <c r="W6" s="73"/>
      <c r="X6" s="73"/>
      <c r="Y6" s="73"/>
      <c r="Z6" s="73"/>
      <c r="AA6" s="73"/>
    </row>
    <row r="7" spans="1:41">
      <c r="A7" s="134">
        <v>5</v>
      </c>
      <c r="B7" s="130" t="s">
        <v>14</v>
      </c>
      <c r="C7" s="142">
        <v>473</v>
      </c>
      <c r="D7" s="46">
        <v>95</v>
      </c>
      <c r="E7" s="46">
        <v>692</v>
      </c>
      <c r="F7" s="46">
        <v>390</v>
      </c>
      <c r="G7" s="46">
        <v>7533</v>
      </c>
      <c r="H7" s="43">
        <f>SUM(Ikärakenne[[#This Row],[0–5-vuotiaat]:[16 vuotta täyttäneet]])</f>
        <v>9183</v>
      </c>
      <c r="I7" s="144">
        <v>3902439.1999999997</v>
      </c>
      <c r="J7" s="144">
        <v>831677.5</v>
      </c>
      <c r="K7" s="144">
        <v>5043233.72</v>
      </c>
      <c r="L7" s="144">
        <v>4887331.8000000007</v>
      </c>
      <c r="M7" s="144">
        <v>486330.48000000004</v>
      </c>
      <c r="N7" s="187">
        <f>SUM(Ikärakenne[[#This Row],[Ikä 0–5]:[Ikä 16+]])</f>
        <v>15151012.699999999</v>
      </c>
      <c r="P7" s="48"/>
      <c r="Q7" s="81"/>
      <c r="R7" s="81"/>
      <c r="S7" s="81"/>
      <c r="T7" s="81"/>
      <c r="U7" s="81"/>
      <c r="V7" s="81"/>
      <c r="W7" s="81"/>
      <c r="X7" s="81"/>
      <c r="Y7" s="81"/>
      <c r="Z7" s="81"/>
    </row>
    <row r="8" spans="1:41">
      <c r="A8" s="134">
        <v>9</v>
      </c>
      <c r="B8" s="130" t="s">
        <v>15</v>
      </c>
      <c r="C8" s="142">
        <v>140</v>
      </c>
      <c r="D8" s="46">
        <v>23</v>
      </c>
      <c r="E8" s="46">
        <v>222</v>
      </c>
      <c r="F8" s="46">
        <v>114</v>
      </c>
      <c r="G8" s="46">
        <v>1948</v>
      </c>
      <c r="H8" s="43">
        <f>SUM(Ikärakenne[[#This Row],[0–5-vuotiaat]:[16 vuotta täyttäneet]])</f>
        <v>2447</v>
      </c>
      <c r="I8" s="144">
        <v>1155056</v>
      </c>
      <c r="J8" s="144">
        <v>201353.5</v>
      </c>
      <c r="K8" s="144">
        <v>1617916.02</v>
      </c>
      <c r="L8" s="144">
        <v>1428604.6800000002</v>
      </c>
      <c r="M8" s="144">
        <v>125762.88</v>
      </c>
      <c r="N8" s="187">
        <f>SUM(Ikärakenne[[#This Row],[Ikä 0–5]:[Ikä 16+]])</f>
        <v>4528693.08</v>
      </c>
      <c r="Q8" s="82"/>
      <c r="R8" s="82"/>
      <c r="S8" s="82"/>
      <c r="T8" s="82"/>
      <c r="U8" s="82"/>
      <c r="V8" s="82"/>
      <c r="W8" s="82"/>
      <c r="X8" s="82"/>
      <c r="Y8" s="82"/>
      <c r="Z8" s="82"/>
      <c r="AC8" s="83"/>
      <c r="AD8" s="48"/>
      <c r="AE8" s="48"/>
      <c r="AF8" s="48"/>
      <c r="AG8" s="48"/>
    </row>
    <row r="9" spans="1:41">
      <c r="A9" s="134">
        <v>10</v>
      </c>
      <c r="B9" s="130" t="s">
        <v>16</v>
      </c>
      <c r="C9" s="142">
        <v>605</v>
      </c>
      <c r="D9" s="46">
        <v>124</v>
      </c>
      <c r="E9" s="46">
        <v>787</v>
      </c>
      <c r="F9" s="46">
        <v>411</v>
      </c>
      <c r="G9" s="46">
        <v>9175</v>
      </c>
      <c r="H9" s="43">
        <f>SUM(Ikärakenne[[#This Row],[0–5-vuotiaat]:[16 vuotta täyttäneet]])</f>
        <v>11102</v>
      </c>
      <c r="I9" s="144">
        <v>4991492</v>
      </c>
      <c r="J9" s="144">
        <v>1085558</v>
      </c>
      <c r="K9" s="144">
        <v>5735585.1699999999</v>
      </c>
      <c r="L9" s="144">
        <v>5150495.82</v>
      </c>
      <c r="M9" s="144">
        <v>592338</v>
      </c>
      <c r="N9" s="187">
        <f>SUM(Ikärakenne[[#This Row],[Ikä 0–5]:[Ikä 16+]])</f>
        <v>17555468.990000002</v>
      </c>
      <c r="AC9" s="84"/>
      <c r="AD9" s="83"/>
      <c r="AE9" s="48"/>
      <c r="AF9" s="48"/>
      <c r="AG9" s="84"/>
      <c r="AH9" s="68"/>
    </row>
    <row r="10" spans="1:41">
      <c r="A10" s="134">
        <v>16</v>
      </c>
      <c r="B10" s="130" t="s">
        <v>17</v>
      </c>
      <c r="C10" s="142">
        <v>315</v>
      </c>
      <c r="D10" s="46">
        <v>63</v>
      </c>
      <c r="E10" s="46">
        <v>458</v>
      </c>
      <c r="F10" s="46">
        <v>291</v>
      </c>
      <c r="G10" s="46">
        <v>6887</v>
      </c>
      <c r="H10" s="43">
        <f>SUM(Ikärakenne[[#This Row],[0–5-vuotiaat]:[16 vuotta täyttäneet]])</f>
        <v>8014</v>
      </c>
      <c r="I10" s="144">
        <v>2598876</v>
      </c>
      <c r="J10" s="144">
        <v>551533.5</v>
      </c>
      <c r="K10" s="144">
        <v>3337862.78</v>
      </c>
      <c r="L10" s="144">
        <v>3646701.4200000004</v>
      </c>
      <c r="M10" s="144">
        <v>444624.72000000003</v>
      </c>
      <c r="N10" s="187">
        <f>SUM(Ikärakenne[[#This Row],[Ikä 0–5]:[Ikä 16+]])</f>
        <v>10579598.42</v>
      </c>
      <c r="P10" s="85"/>
      <c r="Q10" s="72"/>
      <c r="R10" s="72"/>
      <c r="S10" s="72"/>
      <c r="T10" s="72"/>
      <c r="U10" s="72"/>
      <c r="V10" s="72"/>
      <c r="W10" s="66"/>
      <c r="X10" s="66"/>
      <c r="Y10" s="86"/>
      <c r="Z10" s="86"/>
      <c r="AA10" s="82"/>
      <c r="AB10" s="82"/>
      <c r="AC10" s="84"/>
      <c r="AD10" s="87"/>
    </row>
    <row r="11" spans="1:41">
      <c r="A11" s="134">
        <v>18</v>
      </c>
      <c r="B11" s="130" t="s">
        <v>18</v>
      </c>
      <c r="C11" s="142">
        <v>244</v>
      </c>
      <c r="D11" s="46">
        <v>58</v>
      </c>
      <c r="E11" s="46">
        <v>401</v>
      </c>
      <c r="F11" s="46">
        <v>208</v>
      </c>
      <c r="G11" s="46">
        <v>3852</v>
      </c>
      <c r="H11" s="43">
        <f>SUM(Ikärakenne[[#This Row],[0–5-vuotiaat]:[16 vuotta täyttäneet]])</f>
        <v>4763</v>
      </c>
      <c r="I11" s="144">
        <v>2013097.5999999999</v>
      </c>
      <c r="J11" s="144">
        <v>507761</v>
      </c>
      <c r="K11" s="144">
        <v>2922451.91</v>
      </c>
      <c r="L11" s="144">
        <v>2606576.96</v>
      </c>
      <c r="M11" s="144">
        <v>248685.12</v>
      </c>
      <c r="N11" s="187">
        <f>SUM(Ikärakenne[[#This Row],[Ikä 0–5]:[Ikä 16+]])</f>
        <v>8298572.5899999999</v>
      </c>
      <c r="P11" s="88"/>
      <c r="Q11" s="82"/>
      <c r="R11" s="82"/>
      <c r="S11" s="82"/>
      <c r="T11" s="82"/>
      <c r="U11" s="82"/>
      <c r="V11" s="82"/>
      <c r="W11" s="82"/>
      <c r="X11" s="82"/>
      <c r="Y11" s="82"/>
      <c r="Z11" s="82"/>
      <c r="AA11" s="82"/>
      <c r="AB11" s="89"/>
      <c r="AC11" s="87"/>
      <c r="AD11" s="87"/>
    </row>
    <row r="12" spans="1:41">
      <c r="A12" s="134">
        <v>19</v>
      </c>
      <c r="B12" s="130" t="s">
        <v>19</v>
      </c>
      <c r="C12" s="142">
        <v>280</v>
      </c>
      <c r="D12" s="46">
        <v>42</v>
      </c>
      <c r="E12" s="46">
        <v>324</v>
      </c>
      <c r="F12" s="46">
        <v>146</v>
      </c>
      <c r="G12" s="46">
        <v>3173</v>
      </c>
      <c r="H12" s="43">
        <f>SUM(Ikärakenne[[#This Row],[0–5-vuotiaat]:[16 vuotta täyttäneet]])</f>
        <v>3965</v>
      </c>
      <c r="I12" s="144">
        <v>2310112</v>
      </c>
      <c r="J12" s="144">
        <v>367689</v>
      </c>
      <c r="K12" s="144">
        <v>2361282.84</v>
      </c>
      <c r="L12" s="144">
        <v>1829616.52</v>
      </c>
      <c r="M12" s="144">
        <v>204848.88</v>
      </c>
      <c r="N12" s="187">
        <f>SUM(Ikärakenne[[#This Row],[Ikä 0–5]:[Ikä 16+]])</f>
        <v>7073549.2399999993</v>
      </c>
      <c r="P12" s="88"/>
      <c r="Q12" s="82"/>
      <c r="R12" s="82"/>
      <c r="S12" s="82"/>
      <c r="T12" s="82"/>
      <c r="U12" s="82"/>
      <c r="V12" s="82"/>
      <c r="W12" s="82"/>
      <c r="X12" s="82"/>
      <c r="Y12" s="82"/>
      <c r="Z12" s="82"/>
      <c r="AA12" s="82"/>
      <c r="AB12" s="89"/>
      <c r="AC12" s="90"/>
      <c r="AD12" s="87"/>
    </row>
    <row r="13" spans="1:41">
      <c r="A13" s="134">
        <v>20</v>
      </c>
      <c r="B13" s="130" t="s">
        <v>20</v>
      </c>
      <c r="C13" s="142">
        <v>782</v>
      </c>
      <c r="D13" s="46">
        <v>154</v>
      </c>
      <c r="E13" s="46">
        <v>1222</v>
      </c>
      <c r="F13" s="46">
        <v>664</v>
      </c>
      <c r="G13" s="46">
        <v>13651</v>
      </c>
      <c r="H13" s="43">
        <f>SUM(Ikärakenne[[#This Row],[0–5-vuotiaat]:[16 vuotta täyttäneet]])</f>
        <v>16473</v>
      </c>
      <c r="I13" s="144">
        <v>6451812.7999999998</v>
      </c>
      <c r="J13" s="144">
        <v>1348193</v>
      </c>
      <c r="K13" s="144">
        <v>8905826.0199999996</v>
      </c>
      <c r="L13" s="144">
        <v>8320995.6800000006</v>
      </c>
      <c r="M13" s="144">
        <v>881308.56</v>
      </c>
      <c r="N13" s="187">
        <f>SUM(Ikärakenne[[#This Row],[Ikä 0–5]:[Ikä 16+]])</f>
        <v>25908136.059999999</v>
      </c>
      <c r="P13" s="91"/>
      <c r="Q13" s="82"/>
      <c r="R13" s="82"/>
      <c r="S13" s="82"/>
      <c r="T13" s="82"/>
      <c r="U13" s="82"/>
      <c r="V13" s="82"/>
      <c r="W13" s="82"/>
      <c r="X13" s="82"/>
      <c r="Y13" s="82"/>
      <c r="Z13" s="82"/>
      <c r="AA13" s="82"/>
      <c r="AB13" s="89"/>
      <c r="AC13" s="90"/>
      <c r="AD13" s="87"/>
    </row>
    <row r="14" spans="1:41">
      <c r="A14" s="134">
        <v>46</v>
      </c>
      <c r="B14" s="130" t="s">
        <v>21</v>
      </c>
      <c r="C14" s="142">
        <v>56</v>
      </c>
      <c r="D14" s="46">
        <v>13</v>
      </c>
      <c r="E14" s="46">
        <v>84</v>
      </c>
      <c r="F14" s="46">
        <v>27</v>
      </c>
      <c r="G14" s="46">
        <v>1161</v>
      </c>
      <c r="H14" s="43">
        <f>SUM(Ikärakenne[[#This Row],[0–5-vuotiaat]:[16 vuotta täyttäneet]])</f>
        <v>1341</v>
      </c>
      <c r="I14" s="144">
        <v>462022.39999999997</v>
      </c>
      <c r="J14" s="144">
        <v>113808.5</v>
      </c>
      <c r="K14" s="144">
        <v>612184.43999999994</v>
      </c>
      <c r="L14" s="144">
        <v>338353.74000000005</v>
      </c>
      <c r="M14" s="144">
        <v>74954.16</v>
      </c>
      <c r="N14" s="187">
        <f>SUM(Ikärakenne[[#This Row],[Ikä 0–5]:[Ikä 16+]])</f>
        <v>1601323.2399999998</v>
      </c>
      <c r="P14" s="88"/>
      <c r="Q14" s="82"/>
      <c r="R14" s="82"/>
      <c r="S14" s="82"/>
      <c r="T14" s="82"/>
      <c r="U14" s="82"/>
      <c r="V14" s="82"/>
      <c r="W14" s="82"/>
      <c r="X14" s="82"/>
      <c r="Y14" s="82"/>
      <c r="Z14" s="92"/>
      <c r="AA14" s="82"/>
      <c r="AB14" s="89"/>
      <c r="AC14" s="90"/>
      <c r="AD14" s="87"/>
    </row>
    <row r="15" spans="1:41">
      <c r="A15" s="134">
        <v>47</v>
      </c>
      <c r="B15" s="130" t="s">
        <v>22</v>
      </c>
      <c r="C15" s="142">
        <v>57</v>
      </c>
      <c r="D15" s="46">
        <v>15</v>
      </c>
      <c r="E15" s="46">
        <v>102</v>
      </c>
      <c r="F15" s="46">
        <v>57</v>
      </c>
      <c r="G15" s="46">
        <v>1580</v>
      </c>
      <c r="H15" s="43">
        <f>SUM(Ikärakenne[[#This Row],[0–5-vuotiaat]:[16 vuotta täyttäneet]])</f>
        <v>1811</v>
      </c>
      <c r="I15" s="144">
        <v>470272.8</v>
      </c>
      <c r="J15" s="144">
        <v>131317.5</v>
      </c>
      <c r="K15" s="144">
        <v>743366.82</v>
      </c>
      <c r="L15" s="144">
        <v>714302.34000000008</v>
      </c>
      <c r="M15" s="144">
        <v>102004.8</v>
      </c>
      <c r="N15" s="187">
        <f>SUM(Ikärakenne[[#This Row],[Ikä 0–5]:[Ikä 16+]])</f>
        <v>2161264.2600000002</v>
      </c>
      <c r="P15" s="88"/>
      <c r="Q15" s="82"/>
      <c r="R15" s="82"/>
      <c r="S15" s="82"/>
      <c r="T15" s="82"/>
      <c r="U15" s="82"/>
      <c r="V15" s="82"/>
      <c r="W15" s="82"/>
      <c r="X15" s="82"/>
      <c r="Y15" s="82"/>
      <c r="Z15" s="82"/>
      <c r="AA15" s="82"/>
      <c r="AB15" s="89"/>
      <c r="AC15" s="93"/>
      <c r="AF15" s="83"/>
    </row>
    <row r="16" spans="1:41">
      <c r="A16" s="134">
        <v>49</v>
      </c>
      <c r="B16" s="130" t="s">
        <v>23</v>
      </c>
      <c r="C16" s="142">
        <v>20225</v>
      </c>
      <c r="D16" s="46">
        <v>3656</v>
      </c>
      <c r="E16" s="46">
        <v>23651</v>
      </c>
      <c r="F16" s="46">
        <v>11565</v>
      </c>
      <c r="G16" s="46">
        <v>246177</v>
      </c>
      <c r="H16" s="43">
        <f>SUM(Ikärakenne[[#This Row],[0–5-vuotiaat]:[16 vuotta täyttäneet]])</f>
        <v>305274</v>
      </c>
      <c r="I16" s="144">
        <v>166864340</v>
      </c>
      <c r="J16" s="144">
        <v>32006452</v>
      </c>
      <c r="K16" s="144">
        <v>172366359.41</v>
      </c>
      <c r="L16" s="144">
        <v>144928185.30000001</v>
      </c>
      <c r="M16" s="144">
        <v>15893187.120000001</v>
      </c>
      <c r="N16" s="187">
        <f>SUM(Ikärakenne[[#This Row],[Ikä 0–5]:[Ikä 16+]])</f>
        <v>532058523.82999998</v>
      </c>
      <c r="P16" s="88"/>
      <c r="Q16" s="82"/>
      <c r="R16" s="82"/>
      <c r="S16" s="82"/>
      <c r="T16" s="82"/>
      <c r="U16" s="82"/>
      <c r="V16" s="82"/>
      <c r="W16" s="82"/>
      <c r="X16" s="82"/>
      <c r="Y16" s="82"/>
      <c r="Z16" s="82"/>
      <c r="AA16" s="82"/>
      <c r="AB16" s="89"/>
    </row>
    <row r="17" spans="1:29">
      <c r="A17" s="134">
        <v>50</v>
      </c>
      <c r="B17" s="130" t="s">
        <v>24</v>
      </c>
      <c r="C17" s="142">
        <v>497</v>
      </c>
      <c r="D17" s="46">
        <v>136</v>
      </c>
      <c r="E17" s="46">
        <v>748</v>
      </c>
      <c r="F17" s="46">
        <v>390</v>
      </c>
      <c r="G17" s="46">
        <v>9505</v>
      </c>
      <c r="H17" s="43">
        <f>SUM(Ikärakenne[[#This Row],[0–5-vuotiaat]:[16 vuotta täyttäneet]])</f>
        <v>11276</v>
      </c>
      <c r="I17" s="144">
        <v>4100448.8</v>
      </c>
      <c r="J17" s="144">
        <v>1190612</v>
      </c>
      <c r="K17" s="144">
        <v>5451356.6799999997</v>
      </c>
      <c r="L17" s="144">
        <v>4887331.8000000007</v>
      </c>
      <c r="M17" s="144">
        <v>613642.80000000005</v>
      </c>
      <c r="N17" s="187">
        <f>SUM(Ikärakenne[[#This Row],[Ikä 0–5]:[Ikä 16+]])</f>
        <v>16243392.080000002</v>
      </c>
      <c r="P17" s="88"/>
      <c r="Q17" s="82"/>
      <c r="R17" s="82"/>
      <c r="S17" s="82"/>
      <c r="T17" s="82"/>
      <c r="U17" s="82"/>
      <c r="V17" s="82"/>
      <c r="W17" s="82"/>
      <c r="X17" s="82"/>
      <c r="Y17" s="82"/>
      <c r="Z17" s="82"/>
      <c r="AA17" s="82"/>
      <c r="AB17" s="89"/>
      <c r="AC17" s="61"/>
    </row>
    <row r="18" spans="1:29">
      <c r="A18" s="134">
        <v>51</v>
      </c>
      <c r="B18" s="130" t="s">
        <v>25</v>
      </c>
      <c r="C18" s="142">
        <v>459</v>
      </c>
      <c r="D18" s="46">
        <v>102</v>
      </c>
      <c r="E18" s="46">
        <v>662</v>
      </c>
      <c r="F18" s="46">
        <v>394</v>
      </c>
      <c r="G18" s="46">
        <v>7594</v>
      </c>
      <c r="H18" s="43">
        <f>SUM(Ikärakenne[[#This Row],[0–5-vuotiaat]:[16 vuotta täyttäneet]])</f>
        <v>9211</v>
      </c>
      <c r="I18" s="144">
        <v>3786933.5999999996</v>
      </c>
      <c r="J18" s="144">
        <v>892959</v>
      </c>
      <c r="K18" s="144">
        <v>4824596.42</v>
      </c>
      <c r="L18" s="144">
        <v>4937458.28</v>
      </c>
      <c r="M18" s="144">
        <v>490268.64</v>
      </c>
      <c r="N18" s="187">
        <f>SUM(Ikärakenne[[#This Row],[Ikä 0–5]:[Ikä 16+]])</f>
        <v>14932215.940000001</v>
      </c>
      <c r="P18" s="88"/>
      <c r="Q18" s="82"/>
      <c r="R18" s="82"/>
      <c r="S18" s="82"/>
      <c r="T18" s="82"/>
      <c r="U18" s="82"/>
      <c r="V18" s="82"/>
      <c r="W18" s="82"/>
      <c r="X18" s="82"/>
      <c r="Y18" s="82"/>
      <c r="Z18" s="82"/>
      <c r="AA18" s="82"/>
      <c r="AB18" s="89"/>
      <c r="AC18" s="83"/>
    </row>
    <row r="19" spans="1:29">
      <c r="A19" s="134">
        <v>52</v>
      </c>
      <c r="B19" s="130" t="s">
        <v>26</v>
      </c>
      <c r="C19" s="142">
        <v>122</v>
      </c>
      <c r="D19" s="46">
        <v>23</v>
      </c>
      <c r="E19" s="46">
        <v>174</v>
      </c>
      <c r="F19" s="46">
        <v>88</v>
      </c>
      <c r="G19" s="46">
        <v>1939</v>
      </c>
      <c r="H19" s="43">
        <f>SUM(Ikärakenne[[#This Row],[0–5-vuotiaat]:[16 vuotta täyttäneet]])</f>
        <v>2346</v>
      </c>
      <c r="I19" s="144">
        <v>1006548.7999999999</v>
      </c>
      <c r="J19" s="144">
        <v>201353.5</v>
      </c>
      <c r="K19" s="144">
        <v>1268096.3400000001</v>
      </c>
      <c r="L19" s="144">
        <v>1102782.56</v>
      </c>
      <c r="M19" s="144">
        <v>125181.84000000001</v>
      </c>
      <c r="N19" s="187">
        <f>SUM(Ikärakenne[[#This Row],[Ikä 0–5]:[Ikä 16+]])</f>
        <v>3703963.0399999996</v>
      </c>
      <c r="P19" s="48"/>
      <c r="Q19" s="82"/>
      <c r="R19" s="82"/>
      <c r="S19" s="82"/>
      <c r="T19" s="82"/>
      <c r="U19" s="82"/>
      <c r="V19" s="82"/>
      <c r="W19" s="82"/>
      <c r="X19" s="82"/>
      <c r="Y19" s="82"/>
      <c r="Z19" s="82"/>
      <c r="AA19" s="82"/>
      <c r="AB19" s="89"/>
      <c r="AC19" s="83"/>
    </row>
    <row r="20" spans="1:29">
      <c r="A20" s="134">
        <v>61</v>
      </c>
      <c r="B20" s="130" t="s">
        <v>27</v>
      </c>
      <c r="C20" s="142">
        <v>620</v>
      </c>
      <c r="D20" s="46">
        <v>124</v>
      </c>
      <c r="E20" s="46">
        <v>793</v>
      </c>
      <c r="F20" s="46">
        <v>504</v>
      </c>
      <c r="G20" s="46">
        <v>14418</v>
      </c>
      <c r="H20" s="43">
        <f>SUM(Ikärakenne[[#This Row],[0–5-vuotiaat]:[16 vuotta täyttäneet]])</f>
        <v>16459</v>
      </c>
      <c r="I20" s="144">
        <v>5115248</v>
      </c>
      <c r="J20" s="144">
        <v>1085558</v>
      </c>
      <c r="K20" s="144">
        <v>5779312.6299999999</v>
      </c>
      <c r="L20" s="144">
        <v>6315936.4800000004</v>
      </c>
      <c r="M20" s="144">
        <v>930826.08000000007</v>
      </c>
      <c r="N20" s="187">
        <f>SUM(Ikärakenne[[#This Row],[Ikä 0–5]:[Ikä 16+]])</f>
        <v>19226881.189999998</v>
      </c>
      <c r="P20" s="83"/>
      <c r="Q20" s="82"/>
      <c r="R20" s="82"/>
      <c r="S20" s="82"/>
      <c r="T20" s="82"/>
      <c r="U20" s="82"/>
      <c r="V20" s="82"/>
      <c r="W20" s="82"/>
      <c r="X20" s="82"/>
      <c r="Y20" s="82"/>
      <c r="Z20" s="94"/>
      <c r="AA20" s="82"/>
      <c r="AB20" s="89"/>
    </row>
    <row r="21" spans="1:29">
      <c r="A21" s="134">
        <v>69</v>
      </c>
      <c r="B21" s="130" t="s">
        <v>28</v>
      </c>
      <c r="C21" s="142">
        <v>381</v>
      </c>
      <c r="D21" s="46">
        <v>78</v>
      </c>
      <c r="E21" s="46">
        <v>500</v>
      </c>
      <c r="F21" s="46">
        <v>287</v>
      </c>
      <c r="G21" s="46">
        <v>5441</v>
      </c>
      <c r="H21" s="43">
        <f>SUM(Ikärakenne[[#This Row],[0–5-vuotiaat]:[16 vuotta täyttäneet]])</f>
        <v>6687</v>
      </c>
      <c r="I21" s="144">
        <v>3143402.4</v>
      </c>
      <c r="J21" s="144">
        <v>682851</v>
      </c>
      <c r="K21" s="144">
        <v>3643955</v>
      </c>
      <c r="L21" s="144">
        <v>3596574.9400000004</v>
      </c>
      <c r="M21" s="144">
        <v>351270.96</v>
      </c>
      <c r="N21" s="187">
        <f>SUM(Ikärakenne[[#This Row],[Ikä 0–5]:[Ikä 16+]])</f>
        <v>11418054.300000001</v>
      </c>
      <c r="P21" s="83"/>
      <c r="Q21" s="82"/>
      <c r="R21" s="82"/>
      <c r="S21" s="82"/>
      <c r="T21" s="82"/>
      <c r="U21" s="82"/>
      <c r="V21" s="82"/>
      <c r="W21" s="82"/>
      <c r="X21" s="82"/>
      <c r="Y21" s="82"/>
      <c r="Z21" s="82"/>
      <c r="AA21" s="82"/>
      <c r="AB21" s="89"/>
    </row>
    <row r="22" spans="1:29">
      <c r="A22" s="134">
        <v>71</v>
      </c>
      <c r="B22" s="130" t="s">
        <v>29</v>
      </c>
      <c r="C22" s="142">
        <v>400</v>
      </c>
      <c r="D22" s="46">
        <v>87</v>
      </c>
      <c r="E22" s="46">
        <v>587</v>
      </c>
      <c r="F22" s="46">
        <v>291</v>
      </c>
      <c r="G22" s="46">
        <v>5226</v>
      </c>
      <c r="H22" s="43">
        <f>SUM(Ikärakenne[[#This Row],[0–5-vuotiaat]:[16 vuotta täyttäneet]])</f>
        <v>6591</v>
      </c>
      <c r="I22" s="144">
        <v>3300160</v>
      </c>
      <c r="J22" s="144">
        <v>761641.5</v>
      </c>
      <c r="K22" s="144">
        <v>4278003.17</v>
      </c>
      <c r="L22" s="144">
        <v>3646701.4200000004</v>
      </c>
      <c r="M22" s="144">
        <v>337390.56</v>
      </c>
      <c r="N22" s="187">
        <f>SUM(Ikärakenne[[#This Row],[Ikä 0–5]:[Ikä 16+]])</f>
        <v>12323896.65</v>
      </c>
      <c r="P22" s="83"/>
      <c r="Q22" s="82"/>
      <c r="R22" s="82"/>
      <c r="S22" s="82"/>
      <c r="T22" s="82"/>
      <c r="U22" s="82"/>
      <c r="V22" s="82"/>
      <c r="W22" s="82"/>
      <c r="X22" s="82"/>
      <c r="Y22" s="82"/>
      <c r="Z22" s="82"/>
      <c r="AA22" s="82"/>
      <c r="AB22" s="89"/>
    </row>
    <row r="23" spans="1:29">
      <c r="A23" s="134">
        <v>72</v>
      </c>
      <c r="B23" s="130" t="s">
        <v>30</v>
      </c>
      <c r="C23" s="142">
        <v>36</v>
      </c>
      <c r="D23" s="46">
        <v>6</v>
      </c>
      <c r="E23" s="46">
        <v>57</v>
      </c>
      <c r="F23" s="46">
        <v>28</v>
      </c>
      <c r="G23" s="46">
        <v>833</v>
      </c>
      <c r="H23" s="43">
        <f>SUM(Ikärakenne[[#This Row],[0–5-vuotiaat]:[16 vuotta täyttäneet]])</f>
        <v>960</v>
      </c>
      <c r="I23" s="144">
        <v>297014.39999999997</v>
      </c>
      <c r="J23" s="144">
        <v>52527</v>
      </c>
      <c r="K23" s="144">
        <v>415410.87</v>
      </c>
      <c r="L23" s="144">
        <v>350885.36000000004</v>
      </c>
      <c r="M23" s="144">
        <v>53778.48</v>
      </c>
      <c r="N23" s="187">
        <f>SUM(Ikärakenne[[#This Row],[Ikä 0–5]:[Ikä 16+]])</f>
        <v>1169616.1100000001</v>
      </c>
      <c r="P23" s="95"/>
      <c r="Q23" s="82"/>
      <c r="R23" s="82"/>
      <c r="S23" s="82"/>
      <c r="T23" s="82"/>
      <c r="U23" s="82"/>
      <c r="V23" s="82"/>
      <c r="W23" s="82"/>
      <c r="X23" s="82"/>
      <c r="Y23" s="82"/>
      <c r="Z23" s="82"/>
      <c r="AA23" s="82"/>
      <c r="AB23" s="89"/>
    </row>
    <row r="24" spans="1:29">
      <c r="A24" s="134">
        <v>74</v>
      </c>
      <c r="B24" s="130" t="s">
        <v>31</v>
      </c>
      <c r="C24" s="142">
        <v>49</v>
      </c>
      <c r="D24" s="46">
        <v>4</v>
      </c>
      <c r="E24" s="46">
        <v>71</v>
      </c>
      <c r="F24" s="46">
        <v>30</v>
      </c>
      <c r="G24" s="46">
        <v>898</v>
      </c>
      <c r="H24" s="43">
        <f>SUM(Ikärakenne[[#This Row],[0–5-vuotiaat]:[16 vuotta täyttäneet]])</f>
        <v>1052</v>
      </c>
      <c r="I24" s="144">
        <v>404269.6</v>
      </c>
      <c r="J24" s="144">
        <v>35018</v>
      </c>
      <c r="K24" s="144">
        <v>517441.61</v>
      </c>
      <c r="L24" s="144">
        <v>375948.60000000003</v>
      </c>
      <c r="M24" s="144">
        <v>57974.880000000005</v>
      </c>
      <c r="N24" s="187">
        <f>SUM(Ikärakenne[[#This Row],[Ikä 0–5]:[Ikä 16+]])</f>
        <v>1390652.69</v>
      </c>
      <c r="Q24" s="92"/>
      <c r="R24" s="92"/>
      <c r="S24" s="92"/>
      <c r="T24" s="92"/>
      <c r="U24" s="92"/>
      <c r="V24" s="92"/>
      <c r="W24" s="92"/>
      <c r="X24" s="92"/>
      <c r="Y24" s="92"/>
      <c r="Z24" s="92"/>
      <c r="AA24" s="92"/>
      <c r="AB24" s="92"/>
    </row>
    <row r="25" spans="1:29">
      <c r="A25" s="134">
        <v>75</v>
      </c>
      <c r="B25" s="130" t="s">
        <v>32</v>
      </c>
      <c r="C25" s="142">
        <v>740</v>
      </c>
      <c r="D25" s="46">
        <v>161</v>
      </c>
      <c r="E25" s="46">
        <v>1127</v>
      </c>
      <c r="F25" s="46">
        <v>640</v>
      </c>
      <c r="G25" s="46">
        <v>16881</v>
      </c>
      <c r="H25" s="43">
        <f>SUM(Ikärakenne[[#This Row],[0–5-vuotiaat]:[16 vuotta täyttäneet]])</f>
        <v>19549</v>
      </c>
      <c r="I25" s="144">
        <v>6105296</v>
      </c>
      <c r="J25" s="144">
        <v>1409474.5</v>
      </c>
      <c r="K25" s="144">
        <v>8213474.5700000003</v>
      </c>
      <c r="L25" s="144">
        <v>8020236.8000000007</v>
      </c>
      <c r="M25" s="144">
        <v>1089837.3600000001</v>
      </c>
      <c r="N25" s="187">
        <f>SUM(Ikärakenne[[#This Row],[Ikä 0–5]:[Ikä 16+]])</f>
        <v>24838319.23</v>
      </c>
      <c r="Q25" s="96"/>
      <c r="R25" s="96"/>
      <c r="S25" s="96"/>
      <c r="T25" s="96"/>
      <c r="U25" s="96"/>
      <c r="V25" s="96"/>
      <c r="W25" s="96"/>
      <c r="X25" s="96"/>
      <c r="Y25" s="96"/>
      <c r="Z25" s="96"/>
      <c r="AA25" s="82"/>
      <c r="AB25" s="82"/>
    </row>
    <row r="26" spans="1:29">
      <c r="A26" s="134">
        <v>77</v>
      </c>
      <c r="B26" s="130" t="s">
        <v>33</v>
      </c>
      <c r="C26" s="142">
        <v>152</v>
      </c>
      <c r="D26" s="46">
        <v>40</v>
      </c>
      <c r="E26" s="46">
        <v>303</v>
      </c>
      <c r="F26" s="46">
        <v>176</v>
      </c>
      <c r="G26" s="46">
        <v>3930</v>
      </c>
      <c r="H26" s="43">
        <f>SUM(Ikärakenne[[#This Row],[0–5-vuotiaat]:[16 vuotta täyttäneet]])</f>
        <v>4601</v>
      </c>
      <c r="I26" s="144">
        <v>1254060.8</v>
      </c>
      <c r="J26" s="144">
        <v>350180</v>
      </c>
      <c r="K26" s="144">
        <v>2208236.73</v>
      </c>
      <c r="L26" s="144">
        <v>2205565.12</v>
      </c>
      <c r="M26" s="144">
        <v>253720.80000000002</v>
      </c>
      <c r="N26" s="187">
        <f>SUM(Ikärakenne[[#This Row],[Ikä 0–5]:[Ikä 16+]])</f>
        <v>6271763.4500000002</v>
      </c>
      <c r="P26" s="97"/>
      <c r="Q26" s="98"/>
      <c r="R26" s="98"/>
      <c r="S26" s="98"/>
      <c r="T26" s="98"/>
      <c r="U26" s="98"/>
      <c r="V26" s="98"/>
      <c r="W26" s="98"/>
      <c r="X26" s="98"/>
      <c r="Y26" s="98"/>
      <c r="Z26" s="99"/>
      <c r="AA26" s="82"/>
      <c r="AB26" s="82"/>
    </row>
    <row r="27" spans="1:29">
      <c r="A27" s="134">
        <v>78</v>
      </c>
      <c r="B27" s="130" t="s">
        <v>34</v>
      </c>
      <c r="C27" s="142">
        <v>261</v>
      </c>
      <c r="D27" s="46">
        <v>63</v>
      </c>
      <c r="E27" s="46">
        <v>396</v>
      </c>
      <c r="F27" s="46">
        <v>257</v>
      </c>
      <c r="G27" s="46">
        <v>6855</v>
      </c>
      <c r="H27" s="43">
        <f>SUM(Ikärakenne[[#This Row],[0–5-vuotiaat]:[16 vuotta täyttäneet]])</f>
        <v>7832</v>
      </c>
      <c r="I27" s="144">
        <v>2153354.4</v>
      </c>
      <c r="J27" s="144">
        <v>551533.5</v>
      </c>
      <c r="K27" s="144">
        <v>2886012.36</v>
      </c>
      <c r="L27" s="144">
        <v>3220626.3400000003</v>
      </c>
      <c r="M27" s="144">
        <v>442558.8</v>
      </c>
      <c r="N27" s="187">
        <f>SUM(Ikärakenne[[#This Row],[Ikä 0–5]:[Ikä 16+]])</f>
        <v>9254085.4000000004</v>
      </c>
      <c r="Q27" s="100"/>
      <c r="R27" s="100"/>
      <c r="S27" s="100"/>
      <c r="T27" s="100"/>
      <c r="U27" s="100"/>
      <c r="V27" s="100"/>
      <c r="W27" s="100"/>
      <c r="X27" s="100"/>
      <c r="Y27" s="100"/>
    </row>
    <row r="28" spans="1:29">
      <c r="A28" s="134">
        <v>79</v>
      </c>
      <c r="B28" s="130" t="s">
        <v>35</v>
      </c>
      <c r="C28" s="142">
        <v>303</v>
      </c>
      <c r="D28" s="46">
        <v>53</v>
      </c>
      <c r="E28" s="46">
        <v>434</v>
      </c>
      <c r="F28" s="46">
        <v>184</v>
      </c>
      <c r="G28" s="46">
        <v>5779</v>
      </c>
      <c r="H28" s="43">
        <f>SUM(Ikärakenne[[#This Row],[0–5-vuotiaat]:[16 vuotta täyttäneet]])</f>
        <v>6753</v>
      </c>
      <c r="I28" s="144">
        <v>2499871.1999999997</v>
      </c>
      <c r="J28" s="144">
        <v>463988.5</v>
      </c>
      <c r="K28" s="144">
        <v>3162952.94</v>
      </c>
      <c r="L28" s="144">
        <v>2305818.08</v>
      </c>
      <c r="M28" s="144">
        <v>373092.24</v>
      </c>
      <c r="N28" s="187">
        <f>SUM(Ikärakenne[[#This Row],[Ikä 0–5]:[Ikä 16+]])</f>
        <v>8805722.959999999</v>
      </c>
      <c r="Q28" s="101"/>
      <c r="R28" s="101"/>
      <c r="S28" s="48"/>
      <c r="T28" s="48"/>
      <c r="U28" s="48"/>
      <c r="V28" s="48"/>
      <c r="W28" s="48"/>
      <c r="X28" s="48"/>
      <c r="Y28" s="48"/>
      <c r="Z28" s="48"/>
    </row>
    <row r="29" spans="1:29">
      <c r="A29" s="134">
        <v>81</v>
      </c>
      <c r="B29" s="130" t="s">
        <v>36</v>
      </c>
      <c r="C29" s="142">
        <v>77</v>
      </c>
      <c r="D29" s="46">
        <v>13</v>
      </c>
      <c r="E29" s="46">
        <v>108</v>
      </c>
      <c r="F29" s="46">
        <v>45</v>
      </c>
      <c r="G29" s="46">
        <v>2331</v>
      </c>
      <c r="H29" s="43">
        <f>SUM(Ikärakenne[[#This Row],[0–5-vuotiaat]:[16 vuotta täyttäneet]])</f>
        <v>2574</v>
      </c>
      <c r="I29" s="144">
        <v>635280.79999999993</v>
      </c>
      <c r="J29" s="144">
        <v>113808.5</v>
      </c>
      <c r="K29" s="144">
        <v>787094.28</v>
      </c>
      <c r="L29" s="144">
        <v>563922.9</v>
      </c>
      <c r="M29" s="144">
        <v>150489.36000000002</v>
      </c>
      <c r="N29" s="187">
        <f>SUM(Ikärakenne[[#This Row],[Ikä 0–5]:[Ikä 16+]])</f>
        <v>2250595.84</v>
      </c>
      <c r="Q29" s="69"/>
      <c r="R29" s="69"/>
      <c r="S29" s="69"/>
      <c r="T29" s="69"/>
      <c r="U29" s="69"/>
      <c r="V29" s="69"/>
      <c r="W29" s="69"/>
      <c r="X29" s="69"/>
      <c r="Y29" s="69"/>
      <c r="Z29" s="69"/>
      <c r="AA29" s="102"/>
    </row>
    <row r="30" spans="1:29">
      <c r="A30" s="134">
        <v>82</v>
      </c>
      <c r="B30" s="130" t="s">
        <v>37</v>
      </c>
      <c r="C30" s="142">
        <v>500</v>
      </c>
      <c r="D30" s="46">
        <v>98</v>
      </c>
      <c r="E30" s="46">
        <v>703</v>
      </c>
      <c r="F30" s="46">
        <v>361</v>
      </c>
      <c r="G30" s="46">
        <v>7697</v>
      </c>
      <c r="H30" s="43">
        <f>SUM(Ikärakenne[[#This Row],[0–5-vuotiaat]:[16 vuotta täyttäneet]])</f>
        <v>9359</v>
      </c>
      <c r="I30" s="144">
        <v>4125200</v>
      </c>
      <c r="J30" s="144">
        <v>857941</v>
      </c>
      <c r="K30" s="144">
        <v>5123400.7299999995</v>
      </c>
      <c r="L30" s="144">
        <v>4523914.82</v>
      </c>
      <c r="M30" s="144">
        <v>496918.32</v>
      </c>
      <c r="N30" s="187">
        <f>SUM(Ikärakenne[[#This Row],[Ikä 0–5]:[Ikä 16+]])</f>
        <v>15127374.870000001</v>
      </c>
      <c r="Q30" s="103"/>
      <c r="R30" s="103"/>
      <c r="S30" s="103"/>
      <c r="T30" s="103"/>
      <c r="U30" s="103"/>
      <c r="V30" s="103"/>
      <c r="W30" s="103"/>
      <c r="X30" s="103"/>
      <c r="Y30" s="103"/>
      <c r="Z30" s="48"/>
    </row>
    <row r="31" spans="1:29">
      <c r="A31" s="134">
        <v>86</v>
      </c>
      <c r="B31" s="130" t="s">
        <v>38</v>
      </c>
      <c r="C31" s="142">
        <v>386</v>
      </c>
      <c r="D31" s="46">
        <v>72</v>
      </c>
      <c r="E31" s="46">
        <v>641</v>
      </c>
      <c r="F31" s="46">
        <v>309</v>
      </c>
      <c r="G31" s="46">
        <v>6623</v>
      </c>
      <c r="H31" s="43">
        <f>SUM(Ikärakenne[[#This Row],[0–5-vuotiaat]:[16 vuotta täyttäneet]])</f>
        <v>8031</v>
      </c>
      <c r="I31" s="144">
        <v>3184654.4</v>
      </c>
      <c r="J31" s="144">
        <v>630324</v>
      </c>
      <c r="K31" s="144">
        <v>4671550.3099999996</v>
      </c>
      <c r="L31" s="144">
        <v>3872270.58</v>
      </c>
      <c r="M31" s="144">
        <v>427580.88</v>
      </c>
      <c r="N31" s="187">
        <f>SUM(Ikärakenne[[#This Row],[Ikä 0–5]:[Ikä 16+]])</f>
        <v>12786380.17</v>
      </c>
      <c r="Q31" s="48"/>
      <c r="R31" s="48"/>
      <c r="S31" s="84"/>
      <c r="T31" s="84"/>
      <c r="U31" s="84"/>
      <c r="V31" s="73"/>
      <c r="W31" s="48"/>
      <c r="X31" s="48"/>
      <c r="Y31" s="48"/>
      <c r="Z31" s="84"/>
      <c r="AA31" s="83"/>
    </row>
    <row r="32" spans="1:29">
      <c r="A32" s="134">
        <v>90</v>
      </c>
      <c r="B32" s="130" t="s">
        <v>39</v>
      </c>
      <c r="C32" s="142">
        <v>68</v>
      </c>
      <c r="D32" s="46">
        <v>18</v>
      </c>
      <c r="E32" s="46">
        <v>141</v>
      </c>
      <c r="F32" s="46">
        <v>88</v>
      </c>
      <c r="G32" s="46">
        <v>2746</v>
      </c>
      <c r="H32" s="43">
        <f>SUM(Ikärakenne[[#This Row],[0–5-vuotiaat]:[16 vuotta täyttäneet]])</f>
        <v>3061</v>
      </c>
      <c r="I32" s="144">
        <v>561027.19999999995</v>
      </c>
      <c r="J32" s="144">
        <v>157581</v>
      </c>
      <c r="K32" s="144">
        <v>1027595.3099999999</v>
      </c>
      <c r="L32" s="144">
        <v>1102782.56</v>
      </c>
      <c r="M32" s="144">
        <v>177281.76</v>
      </c>
      <c r="N32" s="187">
        <f>SUM(Ikärakenne[[#This Row],[Ikä 0–5]:[Ikä 16+]])</f>
        <v>3026267.83</v>
      </c>
      <c r="Q32" s="48"/>
      <c r="R32" s="104"/>
      <c r="S32" s="48"/>
      <c r="T32" s="48"/>
      <c r="U32" s="48"/>
      <c r="V32" s="48"/>
      <c r="W32" s="48"/>
      <c r="X32" s="48"/>
      <c r="Y32" s="48"/>
      <c r="Z32" s="48"/>
    </row>
    <row r="33" spans="1:28">
      <c r="A33" s="134">
        <v>91</v>
      </c>
      <c r="B33" s="130" t="s">
        <v>40</v>
      </c>
      <c r="C33" s="142">
        <v>36837</v>
      </c>
      <c r="D33" s="46">
        <v>6350</v>
      </c>
      <c r="E33" s="46">
        <v>38998</v>
      </c>
      <c r="F33" s="46">
        <v>18220</v>
      </c>
      <c r="G33" s="46">
        <v>563623</v>
      </c>
      <c r="H33" s="43">
        <f>SUM(Ikärakenne[[#This Row],[0–5-vuotiaat]:[16 vuotta täyttäneet]])</f>
        <v>664028</v>
      </c>
      <c r="I33" s="144">
        <v>303919984.80000001</v>
      </c>
      <c r="J33" s="144">
        <v>55591075</v>
      </c>
      <c r="K33" s="144">
        <v>284213914.18000001</v>
      </c>
      <c r="L33" s="144">
        <v>228326116.40000001</v>
      </c>
      <c r="M33" s="144">
        <v>36387500.880000003</v>
      </c>
      <c r="N33" s="187">
        <f>SUM(Ikärakenne[[#This Row],[Ikä 0–5]:[Ikä 16+]])</f>
        <v>908438591.25999999</v>
      </c>
      <c r="Q33" s="82"/>
      <c r="R33" s="82"/>
      <c r="S33" s="82"/>
      <c r="T33" s="82"/>
      <c r="U33" s="82"/>
      <c r="V33" s="82"/>
      <c r="W33" s="82"/>
      <c r="X33" s="82"/>
      <c r="Y33" s="82"/>
      <c r="Z33" s="82"/>
      <c r="AA33" s="82"/>
    </row>
    <row r="34" spans="1:28">
      <c r="A34" s="134">
        <v>92</v>
      </c>
      <c r="B34" s="130" t="s">
        <v>41</v>
      </c>
      <c r="C34" s="142">
        <v>15334</v>
      </c>
      <c r="D34" s="46">
        <v>2669</v>
      </c>
      <c r="E34" s="46">
        <v>16734</v>
      </c>
      <c r="F34" s="46">
        <v>8425</v>
      </c>
      <c r="G34" s="46">
        <v>199657</v>
      </c>
      <c r="H34" s="43">
        <f>SUM(Ikärakenne[[#This Row],[0–5-vuotiaat]:[16 vuotta täyttäneet]])</f>
        <v>242819</v>
      </c>
      <c r="I34" s="144">
        <v>126511633.59999999</v>
      </c>
      <c r="J34" s="144">
        <v>23365760.5</v>
      </c>
      <c r="K34" s="144">
        <v>121955885.94</v>
      </c>
      <c r="L34" s="144">
        <v>105578898.5</v>
      </c>
      <c r="M34" s="144">
        <v>12889855.92</v>
      </c>
      <c r="N34" s="187">
        <f>SUM(Ikärakenne[[#This Row],[Ikä 0–5]:[Ikä 16+]])</f>
        <v>390302034.45999998</v>
      </c>
      <c r="Q34" s="82"/>
      <c r="R34" s="82"/>
      <c r="S34" s="82"/>
      <c r="T34" s="82"/>
      <c r="U34" s="82"/>
      <c r="V34" s="82"/>
      <c r="W34" s="82"/>
      <c r="X34" s="82"/>
      <c r="Y34" s="82"/>
      <c r="Z34" s="82"/>
      <c r="AA34" s="82"/>
      <c r="AB34" s="105"/>
    </row>
    <row r="35" spans="1:28">
      <c r="A35" s="134">
        <v>97</v>
      </c>
      <c r="B35" s="130" t="s">
        <v>42</v>
      </c>
      <c r="C35" s="142">
        <v>69</v>
      </c>
      <c r="D35" s="46">
        <v>16</v>
      </c>
      <c r="E35" s="46">
        <v>93</v>
      </c>
      <c r="F35" s="46">
        <v>42</v>
      </c>
      <c r="G35" s="46">
        <v>1871</v>
      </c>
      <c r="H35" s="43">
        <f>SUM(Ikärakenne[[#This Row],[0–5-vuotiaat]:[16 vuotta täyttäneet]])</f>
        <v>2091</v>
      </c>
      <c r="I35" s="144">
        <v>569277.6</v>
      </c>
      <c r="J35" s="144">
        <v>140072</v>
      </c>
      <c r="K35" s="144">
        <v>677775.63</v>
      </c>
      <c r="L35" s="144">
        <v>526328.04</v>
      </c>
      <c r="M35" s="144">
        <v>120791.76000000001</v>
      </c>
      <c r="N35" s="187">
        <f>SUM(Ikärakenne[[#This Row],[Ikä 0–5]:[Ikä 16+]])</f>
        <v>2034245.03</v>
      </c>
      <c r="Q35" s="68"/>
      <c r="R35" s="68"/>
      <c r="S35" s="68"/>
      <c r="T35" s="68"/>
      <c r="U35" s="68"/>
      <c r="V35" s="68"/>
      <c r="W35" s="68"/>
      <c r="X35" s="68"/>
      <c r="Y35" s="68"/>
    </row>
    <row r="36" spans="1:28">
      <c r="A36" s="134">
        <v>98</v>
      </c>
      <c r="B36" s="130" t="s">
        <v>43</v>
      </c>
      <c r="C36" s="46">
        <v>1173</v>
      </c>
      <c r="D36" s="46">
        <v>247</v>
      </c>
      <c r="E36" s="46">
        <v>1745</v>
      </c>
      <c r="F36" s="46">
        <v>894</v>
      </c>
      <c r="G36" s="46">
        <v>18884</v>
      </c>
      <c r="H36" s="43">
        <f>SUM(Ikärakenne[[#This Row],[0–5-vuotiaat]:[16 vuotta täyttäneet]])</f>
        <v>22943</v>
      </c>
      <c r="I36" s="144">
        <v>9677719.1999999993</v>
      </c>
      <c r="J36" s="144">
        <v>2162361.5</v>
      </c>
      <c r="K36" s="144">
        <v>12717402.949999999</v>
      </c>
      <c r="L36" s="144">
        <v>11203268.280000001</v>
      </c>
      <c r="M36" s="144">
        <v>1219151.04</v>
      </c>
      <c r="N36" s="187">
        <f>SUM(Ikärakenne[[#This Row],[Ikä 0–5]:[Ikä 16+]])</f>
        <v>36979902.969999999</v>
      </c>
      <c r="Q36" s="106"/>
      <c r="R36" s="106"/>
      <c r="S36" s="106"/>
      <c r="T36" s="106"/>
      <c r="U36" s="106"/>
      <c r="V36" s="106"/>
      <c r="W36" s="106"/>
      <c r="X36" s="106"/>
      <c r="Y36" s="106"/>
      <c r="Z36" s="73"/>
    </row>
    <row r="37" spans="1:28">
      <c r="A37" s="134">
        <v>102</v>
      </c>
      <c r="B37" s="130" t="s">
        <v>44</v>
      </c>
      <c r="C37" s="142">
        <v>438</v>
      </c>
      <c r="D37" s="46">
        <v>100</v>
      </c>
      <c r="E37" s="46">
        <v>595</v>
      </c>
      <c r="F37" s="46">
        <v>305</v>
      </c>
      <c r="G37" s="46">
        <v>8307</v>
      </c>
      <c r="H37" s="43">
        <f>SUM(Ikärakenne[[#This Row],[0–5-vuotiaat]:[16 vuotta täyttäneet]])</f>
        <v>9745</v>
      </c>
      <c r="I37" s="144">
        <v>3613675.1999999997</v>
      </c>
      <c r="J37" s="144">
        <v>875450</v>
      </c>
      <c r="K37" s="144">
        <v>4336306.45</v>
      </c>
      <c r="L37" s="144">
        <v>3822144.1</v>
      </c>
      <c r="M37" s="144">
        <v>536299.92000000004</v>
      </c>
      <c r="N37" s="187">
        <f>SUM(Ikärakenne[[#This Row],[Ikä 0–5]:[Ikä 16+]])</f>
        <v>13183875.669999998</v>
      </c>
    </row>
    <row r="38" spans="1:28">
      <c r="A38" s="134">
        <v>103</v>
      </c>
      <c r="B38" s="130" t="s">
        <v>45</v>
      </c>
      <c r="C38" s="142">
        <v>95</v>
      </c>
      <c r="D38" s="46">
        <v>13</v>
      </c>
      <c r="E38" s="46">
        <v>125</v>
      </c>
      <c r="F38" s="46">
        <v>76</v>
      </c>
      <c r="G38" s="46">
        <v>1852</v>
      </c>
      <c r="H38" s="43">
        <f>SUM(Ikärakenne[[#This Row],[0–5-vuotiaat]:[16 vuotta täyttäneet]])</f>
        <v>2161</v>
      </c>
      <c r="I38" s="144">
        <v>783788</v>
      </c>
      <c r="J38" s="144">
        <v>113808.5</v>
      </c>
      <c r="K38" s="144">
        <v>910988.75</v>
      </c>
      <c r="L38" s="144">
        <v>952403.12000000011</v>
      </c>
      <c r="M38" s="144">
        <v>119565.12000000001</v>
      </c>
      <c r="N38" s="187">
        <f>SUM(Ikärakenne[[#This Row],[Ikä 0–5]:[Ikä 16+]])</f>
        <v>2880553.49</v>
      </c>
    </row>
    <row r="39" spans="1:28">
      <c r="A39" s="134">
        <v>105</v>
      </c>
      <c r="B39" s="130" t="s">
        <v>46</v>
      </c>
      <c r="C39" s="142">
        <v>75</v>
      </c>
      <c r="D39" s="46">
        <v>15</v>
      </c>
      <c r="E39" s="46">
        <v>75</v>
      </c>
      <c r="F39" s="46">
        <v>46</v>
      </c>
      <c r="G39" s="46">
        <v>1883</v>
      </c>
      <c r="H39" s="43">
        <f>SUM(Ikärakenne[[#This Row],[0–5-vuotiaat]:[16 vuotta täyttäneet]])</f>
        <v>2094</v>
      </c>
      <c r="I39" s="144">
        <v>618780</v>
      </c>
      <c r="J39" s="144">
        <v>131317.5</v>
      </c>
      <c r="K39" s="144">
        <v>546593.25</v>
      </c>
      <c r="L39" s="144">
        <v>576454.52</v>
      </c>
      <c r="M39" s="144">
        <v>121566.48000000001</v>
      </c>
      <c r="N39" s="187">
        <f>SUM(Ikärakenne[[#This Row],[Ikä 0–5]:[Ikä 16+]])</f>
        <v>1994711.75</v>
      </c>
    </row>
    <row r="40" spans="1:28">
      <c r="A40" s="134">
        <v>106</v>
      </c>
      <c r="B40" s="130" t="s">
        <v>47</v>
      </c>
      <c r="C40" s="142">
        <v>2316</v>
      </c>
      <c r="D40" s="46">
        <v>428</v>
      </c>
      <c r="E40" s="46">
        <v>2981</v>
      </c>
      <c r="F40" s="46">
        <v>1671</v>
      </c>
      <c r="G40" s="46">
        <v>39401</v>
      </c>
      <c r="H40" s="43">
        <f>SUM(Ikärakenne[[#This Row],[0–5-vuotiaat]:[16 vuotta täyttäneet]])</f>
        <v>46797</v>
      </c>
      <c r="I40" s="144">
        <v>19107926.399999999</v>
      </c>
      <c r="J40" s="144">
        <v>3746926</v>
      </c>
      <c r="K40" s="144">
        <v>21725259.710000001</v>
      </c>
      <c r="L40" s="144">
        <v>20940337.02</v>
      </c>
      <c r="M40" s="144">
        <v>2543728.56</v>
      </c>
      <c r="N40" s="187">
        <f>SUM(Ikärakenne[[#This Row],[Ikä 0–5]:[Ikä 16+]])</f>
        <v>68064177.689999998</v>
      </c>
    </row>
    <row r="41" spans="1:28">
      <c r="A41" s="134">
        <v>108</v>
      </c>
      <c r="B41" s="130" t="s">
        <v>48</v>
      </c>
      <c r="C41" s="142">
        <v>550</v>
      </c>
      <c r="D41" s="46">
        <v>120</v>
      </c>
      <c r="E41" s="46">
        <v>768</v>
      </c>
      <c r="F41" s="46">
        <v>379</v>
      </c>
      <c r="G41" s="46">
        <v>8440</v>
      </c>
      <c r="H41" s="43">
        <f>SUM(Ikärakenne[[#This Row],[0–5-vuotiaat]:[16 vuotta täyttäneet]])</f>
        <v>10257</v>
      </c>
      <c r="I41" s="144">
        <v>4537720</v>
      </c>
      <c r="J41" s="144">
        <v>1050540</v>
      </c>
      <c r="K41" s="144">
        <v>5597114.8799999999</v>
      </c>
      <c r="L41" s="144">
        <v>4749483.9800000004</v>
      </c>
      <c r="M41" s="144">
        <v>544886.4</v>
      </c>
      <c r="N41" s="187">
        <f>SUM(Ikärakenne[[#This Row],[Ikä 0–5]:[Ikä 16+]])</f>
        <v>16479745.26</v>
      </c>
    </row>
    <row r="42" spans="1:28">
      <c r="A42" s="134">
        <v>109</v>
      </c>
      <c r="B42" s="130" t="s">
        <v>49</v>
      </c>
      <c r="C42" s="142">
        <v>3197</v>
      </c>
      <c r="D42" s="46">
        <v>614</v>
      </c>
      <c r="E42" s="46">
        <v>4175</v>
      </c>
      <c r="F42" s="46">
        <v>2263</v>
      </c>
      <c r="G42" s="46">
        <v>57794</v>
      </c>
      <c r="H42" s="43">
        <f>SUM(Ikärakenne[[#This Row],[0–5-vuotiaat]:[16 vuotta täyttäneet]])</f>
        <v>68043</v>
      </c>
      <c r="I42" s="144">
        <v>26376528.799999997</v>
      </c>
      <c r="J42" s="144">
        <v>5375263</v>
      </c>
      <c r="K42" s="144">
        <v>30427024.25</v>
      </c>
      <c r="L42" s="144">
        <v>28359056.060000002</v>
      </c>
      <c r="M42" s="144">
        <v>3731180.64</v>
      </c>
      <c r="N42" s="187">
        <f>SUM(Ikärakenne[[#This Row],[Ikä 0–5]:[Ikä 16+]])</f>
        <v>94269052.75</v>
      </c>
    </row>
    <row r="43" spans="1:28">
      <c r="A43" s="134">
        <v>111</v>
      </c>
      <c r="B43" s="130" t="s">
        <v>50</v>
      </c>
      <c r="C43" s="142">
        <v>561</v>
      </c>
      <c r="D43" s="46">
        <v>126</v>
      </c>
      <c r="E43" s="46">
        <v>856</v>
      </c>
      <c r="F43" s="46">
        <v>499</v>
      </c>
      <c r="G43" s="46">
        <v>16089</v>
      </c>
      <c r="H43" s="43">
        <f>SUM(Ikärakenne[[#This Row],[0–5-vuotiaat]:[16 vuotta täyttäneet]])</f>
        <v>18131</v>
      </c>
      <c r="I43" s="144">
        <v>4628474.3999999994</v>
      </c>
      <c r="J43" s="144">
        <v>1103067</v>
      </c>
      <c r="K43" s="144">
        <v>6238450.96</v>
      </c>
      <c r="L43" s="144">
        <v>6253278.3800000008</v>
      </c>
      <c r="M43" s="144">
        <v>1038705.8400000001</v>
      </c>
      <c r="N43" s="187">
        <f>SUM(Ikärakenne[[#This Row],[Ikä 0–5]:[Ikä 16+]])</f>
        <v>19261976.580000002</v>
      </c>
    </row>
    <row r="44" spans="1:28">
      <c r="A44" s="134">
        <v>139</v>
      </c>
      <c r="B44" s="130" t="s">
        <v>51</v>
      </c>
      <c r="C44" s="142">
        <v>693</v>
      </c>
      <c r="D44" s="46">
        <v>146</v>
      </c>
      <c r="E44" s="46">
        <v>930</v>
      </c>
      <c r="F44" s="46">
        <v>499</v>
      </c>
      <c r="G44" s="46">
        <v>7585</v>
      </c>
      <c r="H44" s="43">
        <f>SUM(Ikärakenne[[#This Row],[0–5-vuotiaat]:[16 vuotta täyttäneet]])</f>
        <v>9853</v>
      </c>
      <c r="I44" s="144">
        <v>5717527.2000000002</v>
      </c>
      <c r="J44" s="144">
        <v>1278157</v>
      </c>
      <c r="K44" s="144">
        <v>6777756.2999999998</v>
      </c>
      <c r="L44" s="144">
        <v>6253278.3800000008</v>
      </c>
      <c r="M44" s="144">
        <v>489687.60000000003</v>
      </c>
      <c r="N44" s="187">
        <f>SUM(Ikärakenne[[#This Row],[Ikä 0–5]:[Ikä 16+]])</f>
        <v>20516406.480000004</v>
      </c>
    </row>
    <row r="45" spans="1:28">
      <c r="A45" s="134">
        <v>140</v>
      </c>
      <c r="B45" s="130" t="s">
        <v>52</v>
      </c>
      <c r="C45" s="142">
        <v>949</v>
      </c>
      <c r="D45" s="46">
        <v>212</v>
      </c>
      <c r="E45" s="46">
        <v>1381</v>
      </c>
      <c r="F45" s="46">
        <v>725</v>
      </c>
      <c r="G45" s="46">
        <v>17534</v>
      </c>
      <c r="H45" s="43">
        <f>SUM(Ikärakenne[[#This Row],[0–5-vuotiaat]:[16 vuotta täyttäneet]])</f>
        <v>20801</v>
      </c>
      <c r="I45" s="144">
        <v>7829629.5999999996</v>
      </c>
      <c r="J45" s="144">
        <v>1855954</v>
      </c>
      <c r="K45" s="144">
        <v>10064603.709999999</v>
      </c>
      <c r="L45" s="144">
        <v>9085424.5</v>
      </c>
      <c r="M45" s="144">
        <v>1131995.04</v>
      </c>
      <c r="N45" s="187">
        <f>SUM(Ikärakenne[[#This Row],[Ikä 0–5]:[Ikä 16+]])</f>
        <v>29967606.849999998</v>
      </c>
    </row>
    <row r="46" spans="1:28">
      <c r="A46" s="134">
        <v>142</v>
      </c>
      <c r="B46" s="130" t="s">
        <v>53</v>
      </c>
      <c r="C46" s="142">
        <v>302</v>
      </c>
      <c r="D46" s="46">
        <v>58</v>
      </c>
      <c r="E46" s="46">
        <v>393</v>
      </c>
      <c r="F46" s="46">
        <v>206</v>
      </c>
      <c r="G46" s="46">
        <v>5545</v>
      </c>
      <c r="H46" s="43">
        <f>SUM(Ikärakenne[[#This Row],[0–5-vuotiaat]:[16 vuotta täyttäneet]])</f>
        <v>6504</v>
      </c>
      <c r="I46" s="144">
        <v>2491620.7999999998</v>
      </c>
      <c r="J46" s="144">
        <v>507761</v>
      </c>
      <c r="K46" s="144">
        <v>2864148.63</v>
      </c>
      <c r="L46" s="144">
        <v>2581513.7200000002</v>
      </c>
      <c r="M46" s="144">
        <v>357985.2</v>
      </c>
      <c r="N46" s="187">
        <f>SUM(Ikärakenne[[#This Row],[Ikä 0–5]:[Ikä 16+]])</f>
        <v>8803029.3499999996</v>
      </c>
    </row>
    <row r="47" spans="1:28">
      <c r="A47" s="134">
        <v>143</v>
      </c>
      <c r="B47" s="130" t="s">
        <v>54</v>
      </c>
      <c r="C47" s="142">
        <v>258</v>
      </c>
      <c r="D47" s="46">
        <v>68</v>
      </c>
      <c r="E47" s="46">
        <v>445</v>
      </c>
      <c r="F47" s="46">
        <v>203</v>
      </c>
      <c r="G47" s="46">
        <v>5830</v>
      </c>
      <c r="H47" s="43">
        <f>SUM(Ikärakenne[[#This Row],[0–5-vuotiaat]:[16 vuotta täyttäneet]])</f>
        <v>6804</v>
      </c>
      <c r="I47" s="144">
        <v>2128603.1999999997</v>
      </c>
      <c r="J47" s="144">
        <v>595306</v>
      </c>
      <c r="K47" s="144">
        <v>3243119.9499999997</v>
      </c>
      <c r="L47" s="144">
        <v>2543918.8600000003</v>
      </c>
      <c r="M47" s="144">
        <v>376384.8</v>
      </c>
      <c r="N47" s="187">
        <f>SUM(Ikärakenne[[#This Row],[Ikä 0–5]:[Ikä 16+]])</f>
        <v>8887332.8100000005</v>
      </c>
    </row>
    <row r="48" spans="1:28">
      <c r="A48" s="134">
        <v>145</v>
      </c>
      <c r="B48" s="130" t="s">
        <v>55</v>
      </c>
      <c r="C48" s="142">
        <v>860</v>
      </c>
      <c r="D48" s="46">
        <v>159</v>
      </c>
      <c r="E48" s="46">
        <v>1001</v>
      </c>
      <c r="F48" s="46">
        <v>517</v>
      </c>
      <c r="G48" s="46">
        <v>9832</v>
      </c>
      <c r="H48" s="43">
        <f>SUM(Ikärakenne[[#This Row],[0–5-vuotiaat]:[16 vuotta täyttäneet]])</f>
        <v>12369</v>
      </c>
      <c r="I48" s="144">
        <v>7095344</v>
      </c>
      <c r="J48" s="144">
        <v>1391965.5</v>
      </c>
      <c r="K48" s="144">
        <v>7295197.9100000001</v>
      </c>
      <c r="L48" s="144">
        <v>6478847.54</v>
      </c>
      <c r="M48" s="144">
        <v>634753.92000000004</v>
      </c>
      <c r="N48" s="187">
        <f>SUM(Ikärakenne[[#This Row],[Ikä 0–5]:[Ikä 16+]])</f>
        <v>22896108.870000001</v>
      </c>
    </row>
    <row r="49" spans="1:14">
      <c r="A49" s="134">
        <v>146</v>
      </c>
      <c r="B49" s="130" t="s">
        <v>56</v>
      </c>
      <c r="C49" s="142">
        <v>110</v>
      </c>
      <c r="D49" s="46">
        <v>31</v>
      </c>
      <c r="E49" s="46">
        <v>169</v>
      </c>
      <c r="F49" s="46">
        <v>101</v>
      </c>
      <c r="G49" s="46">
        <v>4081</v>
      </c>
      <c r="H49" s="43">
        <f>SUM(Ikärakenne[[#This Row],[0–5-vuotiaat]:[16 vuotta täyttäneet]])</f>
        <v>4492</v>
      </c>
      <c r="I49" s="144">
        <v>907544</v>
      </c>
      <c r="J49" s="144">
        <v>271389.5</v>
      </c>
      <c r="K49" s="144">
        <v>1231656.79</v>
      </c>
      <c r="L49" s="144">
        <v>1265693.6200000001</v>
      </c>
      <c r="M49" s="144">
        <v>263469.36</v>
      </c>
      <c r="N49" s="187">
        <f>SUM(Ikärakenne[[#This Row],[Ikä 0–5]:[Ikä 16+]])</f>
        <v>3939753.27</v>
      </c>
    </row>
    <row r="50" spans="1:14">
      <c r="A50" s="134">
        <v>148</v>
      </c>
      <c r="B50" s="130" t="s">
        <v>57</v>
      </c>
      <c r="C50" s="142">
        <v>285</v>
      </c>
      <c r="D50" s="46">
        <v>58</v>
      </c>
      <c r="E50" s="46">
        <v>362</v>
      </c>
      <c r="F50" s="46">
        <v>201</v>
      </c>
      <c r="G50" s="46">
        <v>6141</v>
      </c>
      <c r="H50" s="43">
        <f>SUM(Ikärakenne[[#This Row],[0–5-vuotiaat]:[16 vuotta täyttäneet]])</f>
        <v>7047</v>
      </c>
      <c r="I50" s="144">
        <v>2351364</v>
      </c>
      <c r="J50" s="144">
        <v>507761</v>
      </c>
      <c r="K50" s="144">
        <v>2638223.42</v>
      </c>
      <c r="L50" s="144">
        <v>2518855.62</v>
      </c>
      <c r="M50" s="144">
        <v>396462.96</v>
      </c>
      <c r="N50" s="187">
        <f>SUM(Ikärakenne[[#This Row],[Ikä 0–5]:[Ikä 16+]])</f>
        <v>8412667</v>
      </c>
    </row>
    <row r="51" spans="1:14">
      <c r="A51" s="134">
        <v>149</v>
      </c>
      <c r="B51" s="130" t="s">
        <v>58</v>
      </c>
      <c r="C51" s="142">
        <v>252</v>
      </c>
      <c r="D51" s="46">
        <v>48</v>
      </c>
      <c r="E51" s="46">
        <v>349</v>
      </c>
      <c r="F51" s="46">
        <v>194</v>
      </c>
      <c r="G51" s="46">
        <v>4541</v>
      </c>
      <c r="H51" s="43">
        <f>SUM(Ikärakenne[[#This Row],[0–5-vuotiaat]:[16 vuotta täyttäneet]])</f>
        <v>5384</v>
      </c>
      <c r="I51" s="144">
        <v>2079100.7999999998</v>
      </c>
      <c r="J51" s="144">
        <v>420216</v>
      </c>
      <c r="K51" s="144">
        <v>2543480.59</v>
      </c>
      <c r="L51" s="144">
        <v>2431134.2800000003</v>
      </c>
      <c r="M51" s="144">
        <v>293166.96000000002</v>
      </c>
      <c r="N51" s="187">
        <f>SUM(Ikärakenne[[#This Row],[Ikä 0–5]:[Ikä 16+]])</f>
        <v>7767098.6299999999</v>
      </c>
    </row>
    <row r="52" spans="1:14">
      <c r="A52" s="134">
        <v>151</v>
      </c>
      <c r="B52" s="130" t="s">
        <v>59</v>
      </c>
      <c r="C52" s="142">
        <v>58</v>
      </c>
      <c r="D52" s="46">
        <v>9</v>
      </c>
      <c r="E52" s="46">
        <v>102</v>
      </c>
      <c r="F52" s="46">
        <v>46</v>
      </c>
      <c r="G52" s="46">
        <v>1637</v>
      </c>
      <c r="H52" s="43">
        <f>SUM(Ikärakenne[[#This Row],[0–5-vuotiaat]:[16 vuotta täyttäneet]])</f>
        <v>1852</v>
      </c>
      <c r="I52" s="144">
        <v>478523.19999999995</v>
      </c>
      <c r="J52" s="144">
        <v>78790.5</v>
      </c>
      <c r="K52" s="144">
        <v>743366.82</v>
      </c>
      <c r="L52" s="144">
        <v>576454.52</v>
      </c>
      <c r="M52" s="144">
        <v>105684.72</v>
      </c>
      <c r="N52" s="187">
        <f>SUM(Ikärakenne[[#This Row],[Ikä 0–5]:[Ikä 16+]])</f>
        <v>1982819.76</v>
      </c>
    </row>
    <row r="53" spans="1:14">
      <c r="A53" s="134">
        <v>152</v>
      </c>
      <c r="B53" s="130" t="s">
        <v>60</v>
      </c>
      <c r="C53" s="142">
        <v>178</v>
      </c>
      <c r="D53" s="46">
        <v>49</v>
      </c>
      <c r="E53" s="46">
        <v>330</v>
      </c>
      <c r="F53" s="46">
        <v>180</v>
      </c>
      <c r="G53" s="46">
        <v>3669</v>
      </c>
      <c r="H53" s="43">
        <f>SUM(Ikärakenne[[#This Row],[0–5-vuotiaat]:[16 vuotta täyttäneet]])</f>
        <v>4406</v>
      </c>
      <c r="I53" s="144">
        <v>1468571.2</v>
      </c>
      <c r="J53" s="144">
        <v>428970.5</v>
      </c>
      <c r="K53" s="144">
        <v>2405010.2999999998</v>
      </c>
      <c r="L53" s="144">
        <v>2255691.6</v>
      </c>
      <c r="M53" s="144">
        <v>236870.64</v>
      </c>
      <c r="N53" s="187">
        <f>SUM(Ikärakenne[[#This Row],[Ikä 0–5]:[Ikä 16+]])</f>
        <v>6795114.2399999993</v>
      </c>
    </row>
    <row r="54" spans="1:14">
      <c r="A54" s="134">
        <v>153</v>
      </c>
      <c r="B54" s="130" t="s">
        <v>61</v>
      </c>
      <c r="C54" s="142">
        <v>878</v>
      </c>
      <c r="D54" s="46">
        <v>191</v>
      </c>
      <c r="E54" s="46">
        <v>1344</v>
      </c>
      <c r="F54" s="46">
        <v>725</v>
      </c>
      <c r="G54" s="46">
        <v>22070</v>
      </c>
      <c r="H54" s="43">
        <f>SUM(Ikärakenne[[#This Row],[0–5-vuotiaat]:[16 vuotta täyttäneet]])</f>
        <v>25208</v>
      </c>
      <c r="I54" s="144">
        <v>7243851.1999999993</v>
      </c>
      <c r="J54" s="144">
        <v>1672109.5</v>
      </c>
      <c r="K54" s="144">
        <v>9794951.0399999991</v>
      </c>
      <c r="L54" s="144">
        <v>9085424.5</v>
      </c>
      <c r="M54" s="144">
        <v>1424839.2</v>
      </c>
      <c r="N54" s="187">
        <f>SUM(Ikärakenne[[#This Row],[Ikä 0–5]:[Ikä 16+]])</f>
        <v>29221175.439999998</v>
      </c>
    </row>
    <row r="55" spans="1:14">
      <c r="A55" s="134">
        <v>165</v>
      </c>
      <c r="B55" s="130" t="s">
        <v>62</v>
      </c>
      <c r="C55" s="142">
        <v>856</v>
      </c>
      <c r="D55" s="46">
        <v>164</v>
      </c>
      <c r="E55" s="46">
        <v>1093</v>
      </c>
      <c r="F55" s="46">
        <v>667</v>
      </c>
      <c r="G55" s="46">
        <v>13500</v>
      </c>
      <c r="H55" s="43">
        <f>SUM(Ikärakenne[[#This Row],[0–5-vuotiaat]:[16 vuotta täyttäneet]])</f>
        <v>16280</v>
      </c>
      <c r="I55" s="144">
        <v>7062342.3999999994</v>
      </c>
      <c r="J55" s="144">
        <v>1435738</v>
      </c>
      <c r="K55" s="144">
        <v>7965685.6299999999</v>
      </c>
      <c r="L55" s="144">
        <v>8358590.540000001</v>
      </c>
      <c r="M55" s="144">
        <v>871560</v>
      </c>
      <c r="N55" s="187">
        <f>SUM(Ikärakenne[[#This Row],[Ikä 0–5]:[Ikä 16+]])</f>
        <v>25693916.57</v>
      </c>
    </row>
    <row r="56" spans="1:14">
      <c r="A56" s="134">
        <v>167</v>
      </c>
      <c r="B56" s="130" t="s">
        <v>63</v>
      </c>
      <c r="C56" s="142">
        <v>3522</v>
      </c>
      <c r="D56" s="46">
        <v>648</v>
      </c>
      <c r="E56" s="46">
        <v>4439</v>
      </c>
      <c r="F56" s="46">
        <v>2173</v>
      </c>
      <c r="G56" s="46">
        <v>66731</v>
      </c>
      <c r="H56" s="43">
        <f>SUM(Ikärakenne[[#This Row],[0–5-vuotiaat]:[16 vuotta täyttäneet]])</f>
        <v>77513</v>
      </c>
      <c r="I56" s="144">
        <v>29057908.799999997</v>
      </c>
      <c r="J56" s="144">
        <v>5672916</v>
      </c>
      <c r="K56" s="144">
        <v>32351032.489999998</v>
      </c>
      <c r="L56" s="144">
        <v>27231210.260000002</v>
      </c>
      <c r="M56" s="144">
        <v>4308153.3600000003</v>
      </c>
      <c r="N56" s="187">
        <f>SUM(Ikärakenne[[#This Row],[Ikä 0–5]:[Ikä 16+]])</f>
        <v>98621220.909999996</v>
      </c>
    </row>
    <row r="57" spans="1:14">
      <c r="A57" s="134">
        <v>169</v>
      </c>
      <c r="B57" s="130" t="s">
        <v>64</v>
      </c>
      <c r="C57" s="142">
        <v>207</v>
      </c>
      <c r="D57" s="46">
        <v>39</v>
      </c>
      <c r="E57" s="46">
        <v>344</v>
      </c>
      <c r="F57" s="46">
        <v>179</v>
      </c>
      <c r="G57" s="46">
        <v>4221</v>
      </c>
      <c r="H57" s="43">
        <f>SUM(Ikärakenne[[#This Row],[0–5-vuotiaat]:[16 vuotta täyttäneet]])</f>
        <v>4990</v>
      </c>
      <c r="I57" s="144">
        <v>1707832.7999999998</v>
      </c>
      <c r="J57" s="144">
        <v>341425.5</v>
      </c>
      <c r="K57" s="144">
        <v>2507041.04</v>
      </c>
      <c r="L57" s="144">
        <v>2243159.98</v>
      </c>
      <c r="M57" s="144">
        <v>272507.76</v>
      </c>
      <c r="N57" s="187">
        <f>SUM(Ikärakenne[[#This Row],[Ikä 0–5]:[Ikä 16+]])</f>
        <v>7071967.0800000001</v>
      </c>
    </row>
    <row r="58" spans="1:14">
      <c r="A58" s="134">
        <v>171</v>
      </c>
      <c r="B58" s="130" t="s">
        <v>65</v>
      </c>
      <c r="C58" s="142">
        <v>186</v>
      </c>
      <c r="D58" s="46">
        <v>45</v>
      </c>
      <c r="E58" s="46">
        <v>261</v>
      </c>
      <c r="F58" s="46">
        <v>139</v>
      </c>
      <c r="G58" s="46">
        <v>3909</v>
      </c>
      <c r="H58" s="43">
        <f>SUM(Ikärakenne[[#This Row],[0–5-vuotiaat]:[16 vuotta täyttäneet]])</f>
        <v>4540</v>
      </c>
      <c r="I58" s="144">
        <v>1534574.4</v>
      </c>
      <c r="J58" s="144">
        <v>393952.5</v>
      </c>
      <c r="K58" s="144">
        <v>1902144.51</v>
      </c>
      <c r="L58" s="144">
        <v>1741895.1800000002</v>
      </c>
      <c r="M58" s="144">
        <v>252365.04</v>
      </c>
      <c r="N58" s="187">
        <f>SUM(Ikärakenne[[#This Row],[Ikä 0–5]:[Ikä 16+]])</f>
        <v>5824931.6299999999</v>
      </c>
    </row>
    <row r="59" spans="1:14">
      <c r="A59" s="134">
        <v>172</v>
      </c>
      <c r="B59" s="130" t="s">
        <v>66</v>
      </c>
      <c r="C59" s="142">
        <v>126</v>
      </c>
      <c r="D59" s="46">
        <v>19</v>
      </c>
      <c r="E59" s="46">
        <v>207</v>
      </c>
      <c r="F59" s="46">
        <v>116</v>
      </c>
      <c r="G59" s="46">
        <v>3703</v>
      </c>
      <c r="H59" s="43">
        <f>SUM(Ikärakenne[[#This Row],[0–5-vuotiaat]:[16 vuotta täyttäneet]])</f>
        <v>4171</v>
      </c>
      <c r="I59" s="144">
        <v>1039550.3999999999</v>
      </c>
      <c r="J59" s="144">
        <v>166335.5</v>
      </c>
      <c r="K59" s="144">
        <v>1508597.3699999999</v>
      </c>
      <c r="L59" s="144">
        <v>1453667.9200000002</v>
      </c>
      <c r="M59" s="144">
        <v>239065.68000000002</v>
      </c>
      <c r="N59" s="187">
        <f>SUM(Ikärakenne[[#This Row],[Ikä 0–5]:[Ikä 16+]])</f>
        <v>4407216.8699999992</v>
      </c>
    </row>
    <row r="60" spans="1:14">
      <c r="A60" s="134">
        <v>176</v>
      </c>
      <c r="B60" s="130" t="s">
        <v>67</v>
      </c>
      <c r="C60" s="142">
        <v>121</v>
      </c>
      <c r="D60" s="46">
        <v>27</v>
      </c>
      <c r="E60" s="46">
        <v>173</v>
      </c>
      <c r="F60" s="46">
        <v>126</v>
      </c>
      <c r="G60" s="46">
        <v>3905</v>
      </c>
      <c r="H60" s="43">
        <f>SUM(Ikärakenne[[#This Row],[0–5-vuotiaat]:[16 vuotta täyttäneet]])</f>
        <v>4352</v>
      </c>
      <c r="I60" s="144">
        <v>998298.39999999991</v>
      </c>
      <c r="J60" s="144">
        <v>236371.5</v>
      </c>
      <c r="K60" s="144">
        <v>1260808.43</v>
      </c>
      <c r="L60" s="144">
        <v>1578984.12</v>
      </c>
      <c r="M60" s="144">
        <v>252106.80000000002</v>
      </c>
      <c r="N60" s="187">
        <f>SUM(Ikärakenne[[#This Row],[Ikä 0–5]:[Ikä 16+]])</f>
        <v>4326569.25</v>
      </c>
    </row>
    <row r="61" spans="1:14">
      <c r="A61" s="134">
        <v>177</v>
      </c>
      <c r="B61" s="130" t="s">
        <v>68</v>
      </c>
      <c r="C61" s="142">
        <v>66</v>
      </c>
      <c r="D61" s="46">
        <v>14</v>
      </c>
      <c r="E61" s="46">
        <v>119</v>
      </c>
      <c r="F61" s="46">
        <v>63</v>
      </c>
      <c r="G61" s="46">
        <v>1506</v>
      </c>
      <c r="H61" s="43">
        <f>SUM(Ikärakenne[[#This Row],[0–5-vuotiaat]:[16 vuotta täyttäneet]])</f>
        <v>1768</v>
      </c>
      <c r="I61" s="144">
        <v>544526.4</v>
      </c>
      <c r="J61" s="144">
        <v>122563</v>
      </c>
      <c r="K61" s="144">
        <v>867261.29</v>
      </c>
      <c r="L61" s="144">
        <v>789492.06</v>
      </c>
      <c r="M61" s="144">
        <v>97227.36</v>
      </c>
      <c r="N61" s="187">
        <f>SUM(Ikärakenne[[#This Row],[Ikä 0–5]:[Ikä 16+]])</f>
        <v>2421070.11</v>
      </c>
    </row>
    <row r="62" spans="1:14">
      <c r="A62" s="134">
        <v>178</v>
      </c>
      <c r="B62" s="130" t="s">
        <v>69</v>
      </c>
      <c r="C62" s="142">
        <v>217</v>
      </c>
      <c r="D62" s="46">
        <v>37</v>
      </c>
      <c r="E62" s="46">
        <v>282</v>
      </c>
      <c r="F62" s="46">
        <v>164</v>
      </c>
      <c r="G62" s="46">
        <v>5069</v>
      </c>
      <c r="H62" s="43">
        <f>SUM(Ikärakenne[[#This Row],[0–5-vuotiaat]:[16 vuotta täyttäneet]])</f>
        <v>5769</v>
      </c>
      <c r="I62" s="144">
        <v>1790336.7999999998</v>
      </c>
      <c r="J62" s="144">
        <v>323916.5</v>
      </c>
      <c r="K62" s="144">
        <v>2055190.6199999999</v>
      </c>
      <c r="L62" s="144">
        <v>2055185.6800000002</v>
      </c>
      <c r="M62" s="144">
        <v>327254.64</v>
      </c>
      <c r="N62" s="187">
        <f>SUM(Ikärakenne[[#This Row],[Ikä 0–5]:[Ikä 16+]])</f>
        <v>6551884.2399999993</v>
      </c>
    </row>
    <row r="63" spans="1:14">
      <c r="A63" s="134">
        <v>179</v>
      </c>
      <c r="B63" s="130" t="s">
        <v>70</v>
      </c>
      <c r="C63" s="142">
        <v>7448</v>
      </c>
      <c r="D63" s="46">
        <v>1396</v>
      </c>
      <c r="E63" s="46">
        <v>9153</v>
      </c>
      <c r="F63" s="46">
        <v>4729</v>
      </c>
      <c r="G63" s="46">
        <v>123161</v>
      </c>
      <c r="H63" s="43">
        <f>SUM(Ikärakenne[[#This Row],[0–5-vuotiaat]:[16 vuotta täyttäneet]])</f>
        <v>145887</v>
      </c>
      <c r="I63" s="144">
        <v>61448979.199999996</v>
      </c>
      <c r="J63" s="144">
        <v>12221282</v>
      </c>
      <c r="K63" s="144">
        <v>66706240.229999997</v>
      </c>
      <c r="L63" s="144">
        <v>59262030.980000004</v>
      </c>
      <c r="M63" s="144">
        <v>7951274.1600000001</v>
      </c>
      <c r="N63" s="187">
        <f>SUM(Ikärakenne[[#This Row],[Ikä 0–5]:[Ikä 16+]])</f>
        <v>207589806.56999996</v>
      </c>
    </row>
    <row r="64" spans="1:14">
      <c r="A64" s="134">
        <v>181</v>
      </c>
      <c r="B64" s="130" t="s">
        <v>71</v>
      </c>
      <c r="C64" s="142">
        <v>68</v>
      </c>
      <c r="D64" s="46">
        <v>9</v>
      </c>
      <c r="E64" s="46">
        <v>126</v>
      </c>
      <c r="F64" s="46">
        <v>51</v>
      </c>
      <c r="G64" s="46">
        <v>1429</v>
      </c>
      <c r="H64" s="43">
        <f>SUM(Ikärakenne[[#This Row],[0–5-vuotiaat]:[16 vuotta täyttäneet]])</f>
        <v>1683</v>
      </c>
      <c r="I64" s="144">
        <v>561027.19999999995</v>
      </c>
      <c r="J64" s="144">
        <v>78790.5</v>
      </c>
      <c r="K64" s="144">
        <v>918276.66</v>
      </c>
      <c r="L64" s="144">
        <v>639112.62</v>
      </c>
      <c r="M64" s="144">
        <v>92256.24</v>
      </c>
      <c r="N64" s="187">
        <f>SUM(Ikärakenne[[#This Row],[Ikä 0–5]:[Ikä 16+]])</f>
        <v>2289463.2200000002</v>
      </c>
    </row>
    <row r="65" spans="1:14">
      <c r="A65" s="134">
        <v>182</v>
      </c>
      <c r="B65" s="130" t="s">
        <v>72</v>
      </c>
      <c r="C65" s="142">
        <v>613</v>
      </c>
      <c r="D65" s="46">
        <v>139</v>
      </c>
      <c r="E65" s="46">
        <v>1117</v>
      </c>
      <c r="F65" s="46">
        <v>635</v>
      </c>
      <c r="G65" s="46">
        <v>16843</v>
      </c>
      <c r="H65" s="43">
        <f>SUM(Ikärakenne[[#This Row],[0–5-vuotiaat]:[16 vuotta täyttäneet]])</f>
        <v>19347</v>
      </c>
      <c r="I65" s="144">
        <v>5057495.2</v>
      </c>
      <c r="J65" s="144">
        <v>1216875.5</v>
      </c>
      <c r="K65" s="144">
        <v>8140595.4699999997</v>
      </c>
      <c r="L65" s="144">
        <v>7957578.7000000002</v>
      </c>
      <c r="M65" s="144">
        <v>1087384.08</v>
      </c>
      <c r="N65" s="187">
        <f>SUM(Ikärakenne[[#This Row],[Ikä 0–5]:[Ikä 16+]])</f>
        <v>23459928.950000003</v>
      </c>
    </row>
    <row r="66" spans="1:14">
      <c r="A66" s="134">
        <v>186</v>
      </c>
      <c r="B66" s="130" t="s">
        <v>73</v>
      </c>
      <c r="C66" s="142">
        <v>2709</v>
      </c>
      <c r="D66" s="46">
        <v>525</v>
      </c>
      <c r="E66" s="46">
        <v>3180</v>
      </c>
      <c r="F66" s="46">
        <v>1618</v>
      </c>
      <c r="G66" s="46">
        <v>37598</v>
      </c>
      <c r="H66" s="43">
        <f>SUM(Ikärakenne[[#This Row],[0–5-vuotiaat]:[16 vuotta täyttäneet]])</f>
        <v>45630</v>
      </c>
      <c r="I66" s="144">
        <v>22350333.599999998</v>
      </c>
      <c r="J66" s="144">
        <v>4596112.5</v>
      </c>
      <c r="K66" s="144">
        <v>23175553.800000001</v>
      </c>
      <c r="L66" s="144">
        <v>20276161.16</v>
      </c>
      <c r="M66" s="144">
        <v>2427326.88</v>
      </c>
      <c r="N66" s="187">
        <f>SUM(Ikärakenne[[#This Row],[Ikä 0–5]:[Ikä 16+]])</f>
        <v>72825487.939999998</v>
      </c>
    </row>
    <row r="67" spans="1:14">
      <c r="A67" s="134">
        <v>202</v>
      </c>
      <c r="B67" s="130" t="s">
        <v>74</v>
      </c>
      <c r="C67" s="142">
        <v>2419</v>
      </c>
      <c r="D67" s="46">
        <v>455</v>
      </c>
      <c r="E67" s="46">
        <v>2778</v>
      </c>
      <c r="F67" s="46">
        <v>1384</v>
      </c>
      <c r="G67" s="46">
        <v>28812</v>
      </c>
      <c r="H67" s="43">
        <f>SUM(Ikärakenne[[#This Row],[0–5-vuotiaat]:[16 vuotta täyttäneet]])</f>
        <v>35848</v>
      </c>
      <c r="I67" s="144">
        <v>19957717.599999998</v>
      </c>
      <c r="J67" s="144">
        <v>3983297.5</v>
      </c>
      <c r="K67" s="144">
        <v>20245813.98</v>
      </c>
      <c r="L67" s="144">
        <v>17343762.080000002</v>
      </c>
      <c r="M67" s="144">
        <v>1860102.72</v>
      </c>
      <c r="N67" s="187">
        <f>SUM(Ikärakenne[[#This Row],[Ikä 0–5]:[Ikä 16+]])</f>
        <v>63390693.879999995</v>
      </c>
    </row>
    <row r="68" spans="1:14">
      <c r="A68" s="134">
        <v>204</v>
      </c>
      <c r="B68" s="130" t="s">
        <v>75</v>
      </c>
      <c r="C68" s="142">
        <v>78</v>
      </c>
      <c r="D68" s="46">
        <v>15</v>
      </c>
      <c r="E68" s="46">
        <v>142</v>
      </c>
      <c r="F68" s="46">
        <v>69</v>
      </c>
      <c r="G68" s="46">
        <v>2385</v>
      </c>
      <c r="H68" s="43">
        <f>SUM(Ikärakenne[[#This Row],[0–5-vuotiaat]:[16 vuotta täyttäneet]])</f>
        <v>2689</v>
      </c>
      <c r="I68" s="144">
        <v>643531.19999999995</v>
      </c>
      <c r="J68" s="144">
        <v>131317.5</v>
      </c>
      <c r="K68" s="144">
        <v>1034883.22</v>
      </c>
      <c r="L68" s="144">
        <v>864681.78</v>
      </c>
      <c r="M68" s="144">
        <v>153975.6</v>
      </c>
      <c r="N68" s="187">
        <f>SUM(Ikärakenne[[#This Row],[Ikä 0–5]:[Ikä 16+]])</f>
        <v>2828389.3000000003</v>
      </c>
    </row>
    <row r="69" spans="1:14">
      <c r="A69" s="134">
        <v>205</v>
      </c>
      <c r="B69" s="130" t="s">
        <v>76</v>
      </c>
      <c r="C69" s="142">
        <v>1759</v>
      </c>
      <c r="D69" s="46">
        <v>382</v>
      </c>
      <c r="E69" s="46">
        <v>2452</v>
      </c>
      <c r="F69" s="46">
        <v>1285</v>
      </c>
      <c r="G69" s="46">
        <v>30419</v>
      </c>
      <c r="H69" s="43">
        <f>SUM(Ikärakenne[[#This Row],[0–5-vuotiaat]:[16 vuotta täyttäneet]])</f>
        <v>36297</v>
      </c>
      <c r="I69" s="144">
        <v>14512453.6</v>
      </c>
      <c r="J69" s="144">
        <v>3344219</v>
      </c>
      <c r="K69" s="144">
        <v>17869955.32</v>
      </c>
      <c r="L69" s="144">
        <v>16103131.700000001</v>
      </c>
      <c r="M69" s="144">
        <v>1963850.6400000001</v>
      </c>
      <c r="N69" s="187">
        <f>SUM(Ikärakenne[[#This Row],[Ikä 0–5]:[Ikä 16+]])</f>
        <v>53793610.260000005</v>
      </c>
    </row>
    <row r="70" spans="1:14">
      <c r="A70" s="134">
        <v>208</v>
      </c>
      <c r="B70" s="130" t="s">
        <v>77</v>
      </c>
      <c r="C70" s="142">
        <v>739</v>
      </c>
      <c r="D70" s="46">
        <v>136</v>
      </c>
      <c r="E70" s="46">
        <v>965</v>
      </c>
      <c r="F70" s="46">
        <v>517</v>
      </c>
      <c r="G70" s="46">
        <v>9978</v>
      </c>
      <c r="H70" s="43">
        <f>SUM(Ikärakenne[[#This Row],[0–5-vuotiaat]:[16 vuotta täyttäneet]])</f>
        <v>12335</v>
      </c>
      <c r="I70" s="144">
        <v>6097045.5999999996</v>
      </c>
      <c r="J70" s="144">
        <v>1190612</v>
      </c>
      <c r="K70" s="144">
        <v>7032833.1499999994</v>
      </c>
      <c r="L70" s="144">
        <v>6478847.54</v>
      </c>
      <c r="M70" s="144">
        <v>644179.68000000005</v>
      </c>
      <c r="N70" s="187">
        <f>SUM(Ikärakenne[[#This Row],[Ikä 0–5]:[Ikä 16+]])</f>
        <v>21443517.969999999</v>
      </c>
    </row>
    <row r="71" spans="1:14">
      <c r="A71" s="134">
        <v>211</v>
      </c>
      <c r="B71" s="130" t="s">
        <v>78</v>
      </c>
      <c r="C71" s="142">
        <v>2045</v>
      </c>
      <c r="D71" s="46">
        <v>443</v>
      </c>
      <c r="E71" s="46">
        <v>2613</v>
      </c>
      <c r="F71" s="46">
        <v>1374</v>
      </c>
      <c r="G71" s="46">
        <v>26484</v>
      </c>
      <c r="H71" s="43">
        <f>SUM(Ikärakenne[[#This Row],[0–5-vuotiaat]:[16 vuotta täyttäneet]])</f>
        <v>32959</v>
      </c>
      <c r="I71" s="144">
        <v>16872068</v>
      </c>
      <c r="J71" s="144">
        <v>3878243.5</v>
      </c>
      <c r="K71" s="144">
        <v>19043308.829999998</v>
      </c>
      <c r="L71" s="144">
        <v>17218445.880000003</v>
      </c>
      <c r="M71" s="144">
        <v>1709807.04</v>
      </c>
      <c r="N71" s="187">
        <f>SUM(Ikärakenne[[#This Row],[Ikä 0–5]:[Ikä 16+]])</f>
        <v>58721873.25</v>
      </c>
    </row>
    <row r="72" spans="1:14">
      <c r="A72" s="134">
        <v>213</v>
      </c>
      <c r="B72" s="130" t="s">
        <v>79</v>
      </c>
      <c r="C72" s="142">
        <v>167</v>
      </c>
      <c r="D72" s="46">
        <v>32</v>
      </c>
      <c r="E72" s="46">
        <v>267</v>
      </c>
      <c r="F72" s="46">
        <v>156</v>
      </c>
      <c r="G72" s="46">
        <v>4532</v>
      </c>
      <c r="H72" s="43">
        <f>SUM(Ikärakenne[[#This Row],[0–5-vuotiaat]:[16 vuotta täyttäneet]])</f>
        <v>5154</v>
      </c>
      <c r="I72" s="144">
        <v>1377816.8</v>
      </c>
      <c r="J72" s="144">
        <v>280144</v>
      </c>
      <c r="K72" s="144">
        <v>1945871.97</v>
      </c>
      <c r="L72" s="144">
        <v>1954932.7200000002</v>
      </c>
      <c r="M72" s="144">
        <v>292585.92</v>
      </c>
      <c r="N72" s="187">
        <f>SUM(Ikärakenne[[#This Row],[Ikä 0–5]:[Ikä 16+]])</f>
        <v>5851351.4100000001</v>
      </c>
    </row>
    <row r="73" spans="1:14">
      <c r="A73" s="134">
        <v>214</v>
      </c>
      <c r="B73" s="130" t="s">
        <v>80</v>
      </c>
      <c r="C73" s="142">
        <v>583</v>
      </c>
      <c r="D73" s="46">
        <v>116</v>
      </c>
      <c r="E73" s="46">
        <v>789</v>
      </c>
      <c r="F73" s="46">
        <v>383</v>
      </c>
      <c r="G73" s="46">
        <v>10657</v>
      </c>
      <c r="H73" s="43">
        <f>SUM(Ikärakenne[[#This Row],[0–5-vuotiaat]:[16 vuotta täyttäneet]])</f>
        <v>12528</v>
      </c>
      <c r="I73" s="144">
        <v>4809983.2</v>
      </c>
      <c r="J73" s="144">
        <v>1015522</v>
      </c>
      <c r="K73" s="144">
        <v>5750160.9900000002</v>
      </c>
      <c r="L73" s="144">
        <v>4799610.46</v>
      </c>
      <c r="M73" s="144">
        <v>688015.92</v>
      </c>
      <c r="N73" s="187">
        <f>SUM(Ikärakenne[[#This Row],[Ikä 0–5]:[Ikä 16+]])</f>
        <v>17063292.570000004</v>
      </c>
    </row>
    <row r="74" spans="1:14">
      <c r="A74" s="134">
        <v>216</v>
      </c>
      <c r="B74" s="130" t="s">
        <v>81</v>
      </c>
      <c r="C74" s="142">
        <v>46</v>
      </c>
      <c r="D74" s="46">
        <v>8</v>
      </c>
      <c r="E74" s="46">
        <v>61</v>
      </c>
      <c r="F74" s="46">
        <v>40</v>
      </c>
      <c r="G74" s="46">
        <v>1114</v>
      </c>
      <c r="H74" s="43">
        <f>SUM(Ikärakenne[[#This Row],[0–5-vuotiaat]:[16 vuotta täyttäneet]])</f>
        <v>1269</v>
      </c>
      <c r="I74" s="144">
        <v>379518.39999999997</v>
      </c>
      <c r="J74" s="144">
        <v>70036</v>
      </c>
      <c r="K74" s="144">
        <v>444562.51</v>
      </c>
      <c r="L74" s="144">
        <v>501264.80000000005</v>
      </c>
      <c r="M74" s="144">
        <v>71919.839999999997</v>
      </c>
      <c r="N74" s="187">
        <f>SUM(Ikärakenne[[#This Row],[Ikä 0–5]:[Ikä 16+]])</f>
        <v>1467301.55</v>
      </c>
    </row>
    <row r="75" spans="1:14">
      <c r="A75" s="134">
        <v>217</v>
      </c>
      <c r="B75" s="130" t="s">
        <v>82</v>
      </c>
      <c r="C75" s="142">
        <v>309</v>
      </c>
      <c r="D75" s="46">
        <v>67</v>
      </c>
      <c r="E75" s="46">
        <v>447</v>
      </c>
      <c r="F75" s="46">
        <v>191</v>
      </c>
      <c r="G75" s="46">
        <v>4338</v>
      </c>
      <c r="H75" s="43">
        <f>SUM(Ikärakenne[[#This Row],[0–5-vuotiaat]:[16 vuotta täyttäneet]])</f>
        <v>5352</v>
      </c>
      <c r="I75" s="144">
        <v>2549373.6</v>
      </c>
      <c r="J75" s="144">
        <v>586551.5</v>
      </c>
      <c r="K75" s="144">
        <v>3257695.77</v>
      </c>
      <c r="L75" s="144">
        <v>2393539.42</v>
      </c>
      <c r="M75" s="144">
        <v>280061.28000000003</v>
      </c>
      <c r="N75" s="187">
        <f>SUM(Ikärakenne[[#This Row],[Ikä 0–5]:[Ikä 16+]])</f>
        <v>9067221.5699999984</v>
      </c>
    </row>
    <row r="76" spans="1:14">
      <c r="A76" s="134">
        <v>218</v>
      </c>
      <c r="B76" s="130" t="s">
        <v>83</v>
      </c>
      <c r="C76" s="142">
        <v>37</v>
      </c>
      <c r="D76" s="46">
        <v>11</v>
      </c>
      <c r="E76" s="46">
        <v>62</v>
      </c>
      <c r="F76" s="46">
        <v>27</v>
      </c>
      <c r="G76" s="46">
        <v>1063</v>
      </c>
      <c r="H76" s="43">
        <f>SUM(Ikärakenne[[#This Row],[0–5-vuotiaat]:[16 vuotta täyttäneet]])</f>
        <v>1200</v>
      </c>
      <c r="I76" s="144">
        <v>305264.8</v>
      </c>
      <c r="J76" s="144">
        <v>96299.5</v>
      </c>
      <c r="K76" s="144">
        <v>451850.42</v>
      </c>
      <c r="L76" s="144">
        <v>338353.74000000005</v>
      </c>
      <c r="M76" s="144">
        <v>68627.28</v>
      </c>
      <c r="N76" s="187">
        <f>SUM(Ikärakenne[[#This Row],[Ikä 0–5]:[Ikä 16+]])</f>
        <v>1260395.74</v>
      </c>
    </row>
    <row r="77" spans="1:14">
      <c r="A77" s="134">
        <v>224</v>
      </c>
      <c r="B77" s="130" t="s">
        <v>84</v>
      </c>
      <c r="C77" s="142">
        <v>344</v>
      </c>
      <c r="D77" s="46">
        <v>76</v>
      </c>
      <c r="E77" s="46">
        <v>573</v>
      </c>
      <c r="F77" s="46">
        <v>343</v>
      </c>
      <c r="G77" s="46">
        <v>7267</v>
      </c>
      <c r="H77" s="43">
        <f>SUM(Ikärakenne[[#This Row],[0–5-vuotiaat]:[16 vuotta täyttäneet]])</f>
        <v>8603</v>
      </c>
      <c r="I77" s="144">
        <v>2838137.6</v>
      </c>
      <c r="J77" s="144">
        <v>665342</v>
      </c>
      <c r="K77" s="144">
        <v>4175972.4299999997</v>
      </c>
      <c r="L77" s="144">
        <v>4298345.66</v>
      </c>
      <c r="M77" s="144">
        <v>469157.52</v>
      </c>
      <c r="N77" s="187">
        <f>SUM(Ikärakenne[[#This Row],[Ikä 0–5]:[Ikä 16+]])</f>
        <v>12446955.209999999</v>
      </c>
    </row>
    <row r="78" spans="1:14">
      <c r="A78" s="134">
        <v>226</v>
      </c>
      <c r="B78" s="130" t="s">
        <v>85</v>
      </c>
      <c r="C78" s="142">
        <v>118</v>
      </c>
      <c r="D78" s="46">
        <v>34</v>
      </c>
      <c r="E78" s="46">
        <v>190</v>
      </c>
      <c r="F78" s="46">
        <v>124</v>
      </c>
      <c r="G78" s="46">
        <v>3199</v>
      </c>
      <c r="H78" s="43">
        <f>SUM(Ikärakenne[[#This Row],[0–5-vuotiaat]:[16 vuotta täyttäneet]])</f>
        <v>3665</v>
      </c>
      <c r="I78" s="144">
        <v>973547.2</v>
      </c>
      <c r="J78" s="144">
        <v>297653</v>
      </c>
      <c r="K78" s="144">
        <v>1384702.9</v>
      </c>
      <c r="L78" s="144">
        <v>1553920.8800000001</v>
      </c>
      <c r="M78" s="144">
        <v>206527.44</v>
      </c>
      <c r="N78" s="187">
        <f>SUM(Ikärakenne[[#This Row],[Ikä 0–5]:[Ikä 16+]])</f>
        <v>4416351.42</v>
      </c>
    </row>
    <row r="79" spans="1:14">
      <c r="A79" s="134">
        <v>230</v>
      </c>
      <c r="B79" s="130" t="s">
        <v>86</v>
      </c>
      <c r="C79" s="142">
        <v>98</v>
      </c>
      <c r="D79" s="46">
        <v>17</v>
      </c>
      <c r="E79" s="46">
        <v>128</v>
      </c>
      <c r="F79" s="46">
        <v>58</v>
      </c>
      <c r="G79" s="46">
        <v>1939</v>
      </c>
      <c r="H79" s="43">
        <f>SUM(Ikärakenne[[#This Row],[0–5-vuotiaat]:[16 vuotta täyttäneet]])</f>
        <v>2240</v>
      </c>
      <c r="I79" s="144">
        <v>808539.2</v>
      </c>
      <c r="J79" s="144">
        <v>148826.5</v>
      </c>
      <c r="K79" s="144">
        <v>932852.48</v>
      </c>
      <c r="L79" s="144">
        <v>726833.96000000008</v>
      </c>
      <c r="M79" s="144">
        <v>125181.84000000001</v>
      </c>
      <c r="N79" s="187">
        <f>SUM(Ikärakenne[[#This Row],[Ikä 0–5]:[Ikä 16+]])</f>
        <v>2742233.98</v>
      </c>
    </row>
    <row r="80" spans="1:14">
      <c r="A80" s="134">
        <v>231</v>
      </c>
      <c r="B80" s="130" t="s">
        <v>87</v>
      </c>
      <c r="C80" s="142">
        <v>51</v>
      </c>
      <c r="D80" s="46">
        <v>16</v>
      </c>
      <c r="E80" s="46">
        <v>66</v>
      </c>
      <c r="F80" s="46">
        <v>28</v>
      </c>
      <c r="G80" s="46">
        <v>1095</v>
      </c>
      <c r="H80" s="43">
        <f>SUM(Ikärakenne[[#This Row],[0–5-vuotiaat]:[16 vuotta täyttäneet]])</f>
        <v>1256</v>
      </c>
      <c r="I80" s="144">
        <v>420770.39999999997</v>
      </c>
      <c r="J80" s="144">
        <v>140072</v>
      </c>
      <c r="K80" s="144">
        <v>481002.06</v>
      </c>
      <c r="L80" s="144">
        <v>350885.36000000004</v>
      </c>
      <c r="M80" s="144">
        <v>70693.2</v>
      </c>
      <c r="N80" s="187">
        <f>SUM(Ikärakenne[[#This Row],[Ikä 0–5]:[Ikä 16+]])</f>
        <v>1463423.02</v>
      </c>
    </row>
    <row r="81" spans="1:14">
      <c r="A81" s="134">
        <v>232</v>
      </c>
      <c r="B81" s="130" t="s">
        <v>88</v>
      </c>
      <c r="C81" s="142">
        <v>580</v>
      </c>
      <c r="D81" s="46">
        <v>123</v>
      </c>
      <c r="E81" s="46">
        <v>849</v>
      </c>
      <c r="F81" s="46">
        <v>461</v>
      </c>
      <c r="G81" s="46">
        <v>10737</v>
      </c>
      <c r="H81" s="43">
        <f>SUM(Ikärakenne[[#This Row],[0–5-vuotiaat]:[16 vuotta täyttäneet]])</f>
        <v>12750</v>
      </c>
      <c r="I81" s="144">
        <v>4785232</v>
      </c>
      <c r="J81" s="144">
        <v>1076803.5</v>
      </c>
      <c r="K81" s="144">
        <v>6187435.5899999999</v>
      </c>
      <c r="L81" s="144">
        <v>5777076.8200000003</v>
      </c>
      <c r="M81" s="144">
        <v>693180.72</v>
      </c>
      <c r="N81" s="187">
        <f>SUM(Ikärakenne[[#This Row],[Ikä 0–5]:[Ikä 16+]])</f>
        <v>18519728.629999999</v>
      </c>
    </row>
    <row r="82" spans="1:14">
      <c r="A82" s="134">
        <v>233</v>
      </c>
      <c r="B82" s="130" t="s">
        <v>89</v>
      </c>
      <c r="C82" s="142">
        <v>656</v>
      </c>
      <c r="D82" s="46">
        <v>133</v>
      </c>
      <c r="E82" s="46">
        <v>993</v>
      </c>
      <c r="F82" s="46">
        <v>577</v>
      </c>
      <c r="G82" s="46">
        <v>12757</v>
      </c>
      <c r="H82" s="43">
        <f>SUM(Ikärakenne[[#This Row],[0–5-vuotiaat]:[16 vuotta täyttäneet]])</f>
        <v>15116</v>
      </c>
      <c r="I82" s="144">
        <v>5412262.3999999994</v>
      </c>
      <c r="J82" s="144">
        <v>1164348.5</v>
      </c>
      <c r="K82" s="144">
        <v>7236894.6299999999</v>
      </c>
      <c r="L82" s="144">
        <v>7230744.7400000002</v>
      </c>
      <c r="M82" s="144">
        <v>823591.92</v>
      </c>
      <c r="N82" s="187">
        <f>SUM(Ikärakenne[[#This Row],[Ikä 0–5]:[Ikä 16+]])</f>
        <v>21867842.190000001</v>
      </c>
    </row>
    <row r="83" spans="1:14">
      <c r="A83" s="134">
        <v>235</v>
      </c>
      <c r="B83" s="130" t="s">
        <v>90</v>
      </c>
      <c r="C83" s="142">
        <v>557</v>
      </c>
      <c r="D83" s="46">
        <v>131</v>
      </c>
      <c r="E83" s="46">
        <v>833</v>
      </c>
      <c r="F83" s="46">
        <v>479</v>
      </c>
      <c r="G83" s="46">
        <v>8284</v>
      </c>
      <c r="H83" s="43">
        <f>SUM(Ikärakenne[[#This Row],[0–5-vuotiaat]:[16 vuotta täyttäneet]])</f>
        <v>10284</v>
      </c>
      <c r="I83" s="144">
        <v>4595472.8</v>
      </c>
      <c r="J83" s="144">
        <v>1146839.5</v>
      </c>
      <c r="K83" s="144">
        <v>6070829.0300000003</v>
      </c>
      <c r="L83" s="144">
        <v>6002645.9800000004</v>
      </c>
      <c r="M83" s="144">
        <v>534815.04</v>
      </c>
      <c r="N83" s="187">
        <f>SUM(Ikärakenne[[#This Row],[Ikä 0–5]:[Ikä 16+]])</f>
        <v>18350602.350000001</v>
      </c>
    </row>
    <row r="84" spans="1:14">
      <c r="A84" s="134">
        <v>236</v>
      </c>
      <c r="B84" s="130" t="s">
        <v>91</v>
      </c>
      <c r="C84" s="142">
        <v>227</v>
      </c>
      <c r="D84" s="46">
        <v>52</v>
      </c>
      <c r="E84" s="46">
        <v>360</v>
      </c>
      <c r="F84" s="46">
        <v>163</v>
      </c>
      <c r="G84" s="46">
        <v>3396</v>
      </c>
      <c r="H84" s="43">
        <f>SUM(Ikärakenne[[#This Row],[0–5-vuotiaat]:[16 vuotta täyttäneet]])</f>
        <v>4198</v>
      </c>
      <c r="I84" s="144">
        <v>1872840.7999999998</v>
      </c>
      <c r="J84" s="144">
        <v>455234</v>
      </c>
      <c r="K84" s="144">
        <v>2623647.6</v>
      </c>
      <c r="L84" s="144">
        <v>2042654.06</v>
      </c>
      <c r="M84" s="144">
        <v>219245.76</v>
      </c>
      <c r="N84" s="187">
        <f>SUM(Ikärakenne[[#This Row],[Ikä 0–5]:[Ikä 16+]])</f>
        <v>7213622.2200000007</v>
      </c>
    </row>
    <row r="85" spans="1:14">
      <c r="A85" s="134">
        <v>239</v>
      </c>
      <c r="B85" s="130" t="s">
        <v>92</v>
      </c>
      <c r="C85" s="142">
        <v>76</v>
      </c>
      <c r="D85" s="46">
        <v>14</v>
      </c>
      <c r="E85" s="46">
        <v>92</v>
      </c>
      <c r="F85" s="46">
        <v>47</v>
      </c>
      <c r="G85" s="46">
        <v>1800</v>
      </c>
      <c r="H85" s="43">
        <f>SUM(Ikärakenne[[#This Row],[0–5-vuotiaat]:[16 vuotta täyttäneet]])</f>
        <v>2029</v>
      </c>
      <c r="I85" s="144">
        <v>627030.4</v>
      </c>
      <c r="J85" s="144">
        <v>122563</v>
      </c>
      <c r="K85" s="144">
        <v>670487.72</v>
      </c>
      <c r="L85" s="144">
        <v>588986.14</v>
      </c>
      <c r="M85" s="144">
        <v>116208</v>
      </c>
      <c r="N85" s="187">
        <f>SUM(Ikärakenne[[#This Row],[Ikä 0–5]:[Ikä 16+]])</f>
        <v>2125275.2600000002</v>
      </c>
    </row>
    <row r="86" spans="1:14">
      <c r="A86" s="134">
        <v>240</v>
      </c>
      <c r="B86" s="130" t="s">
        <v>93</v>
      </c>
      <c r="C86" s="142">
        <v>831</v>
      </c>
      <c r="D86" s="46">
        <v>162</v>
      </c>
      <c r="E86" s="46">
        <v>1221</v>
      </c>
      <c r="F86" s="46">
        <v>666</v>
      </c>
      <c r="G86" s="46">
        <v>16619</v>
      </c>
      <c r="H86" s="43">
        <f>SUM(Ikärakenne[[#This Row],[0–5-vuotiaat]:[16 vuotta täyttäneet]])</f>
        <v>19499</v>
      </c>
      <c r="I86" s="144">
        <v>6856082.3999999994</v>
      </c>
      <c r="J86" s="144">
        <v>1418229</v>
      </c>
      <c r="K86" s="144">
        <v>8898538.1099999994</v>
      </c>
      <c r="L86" s="144">
        <v>8346058.9200000009</v>
      </c>
      <c r="M86" s="144">
        <v>1072922.6400000001</v>
      </c>
      <c r="N86" s="187">
        <f>SUM(Ikärakenne[[#This Row],[Ikä 0–5]:[Ikä 16+]])</f>
        <v>26591831.07</v>
      </c>
    </row>
    <row r="87" spans="1:14">
      <c r="A87" s="134">
        <v>241</v>
      </c>
      <c r="B87" s="130" t="s">
        <v>94</v>
      </c>
      <c r="C87" s="142">
        <v>399</v>
      </c>
      <c r="D87" s="46">
        <v>82</v>
      </c>
      <c r="E87" s="46">
        <v>582</v>
      </c>
      <c r="F87" s="46">
        <v>305</v>
      </c>
      <c r="G87" s="46">
        <v>6403</v>
      </c>
      <c r="H87" s="43">
        <f>SUM(Ikärakenne[[#This Row],[0–5-vuotiaat]:[16 vuotta täyttäneet]])</f>
        <v>7771</v>
      </c>
      <c r="I87" s="144">
        <v>3291909.5999999996</v>
      </c>
      <c r="J87" s="144">
        <v>717869</v>
      </c>
      <c r="K87" s="144">
        <v>4241563.62</v>
      </c>
      <c r="L87" s="144">
        <v>3822144.1</v>
      </c>
      <c r="M87" s="144">
        <v>413377.68</v>
      </c>
      <c r="N87" s="187">
        <f>SUM(Ikärakenne[[#This Row],[Ikä 0–5]:[Ikä 16+]])</f>
        <v>12486864</v>
      </c>
    </row>
    <row r="88" spans="1:14">
      <c r="A88" s="134">
        <v>244</v>
      </c>
      <c r="B88" s="130" t="s">
        <v>95</v>
      </c>
      <c r="C88" s="142">
        <v>1558</v>
      </c>
      <c r="D88" s="46">
        <v>279</v>
      </c>
      <c r="E88" s="46">
        <v>1977</v>
      </c>
      <c r="F88" s="46">
        <v>968</v>
      </c>
      <c r="G88" s="46">
        <v>14518</v>
      </c>
      <c r="H88" s="43">
        <f>SUM(Ikärakenne[[#This Row],[0–5-vuotiaat]:[16 vuotta täyttäneet]])</f>
        <v>19300</v>
      </c>
      <c r="I88" s="144">
        <v>12854123.199999999</v>
      </c>
      <c r="J88" s="144">
        <v>2442505.5</v>
      </c>
      <c r="K88" s="144">
        <v>14408198.07</v>
      </c>
      <c r="L88" s="144">
        <v>12130608.16</v>
      </c>
      <c r="M88" s="144">
        <v>937282.08000000007</v>
      </c>
      <c r="N88" s="187">
        <f>SUM(Ikärakenne[[#This Row],[Ikä 0–5]:[Ikä 16+]])</f>
        <v>42772717.009999998</v>
      </c>
    </row>
    <row r="89" spans="1:14">
      <c r="A89" s="134">
        <v>245</v>
      </c>
      <c r="B89" s="130" t="s">
        <v>96</v>
      </c>
      <c r="C89" s="142">
        <v>2151</v>
      </c>
      <c r="D89" s="46">
        <v>394</v>
      </c>
      <c r="E89" s="46">
        <v>2516</v>
      </c>
      <c r="F89" s="46">
        <v>1363</v>
      </c>
      <c r="G89" s="46">
        <v>31252</v>
      </c>
      <c r="H89" s="43">
        <f>SUM(Ikärakenne[[#This Row],[0–5-vuotiaat]:[16 vuotta täyttäneet]])</f>
        <v>37676</v>
      </c>
      <c r="I89" s="144">
        <v>17746610.399999999</v>
      </c>
      <c r="J89" s="144">
        <v>3449273</v>
      </c>
      <c r="K89" s="144">
        <v>18336381.559999999</v>
      </c>
      <c r="L89" s="144">
        <v>17080598.060000002</v>
      </c>
      <c r="M89" s="144">
        <v>2017629.12</v>
      </c>
      <c r="N89" s="187">
        <f>SUM(Ikärakenne[[#This Row],[Ikä 0–5]:[Ikä 16+]])</f>
        <v>58630492.139999993</v>
      </c>
    </row>
    <row r="90" spans="1:14">
      <c r="A90" s="134">
        <v>249</v>
      </c>
      <c r="B90" s="130" t="s">
        <v>97</v>
      </c>
      <c r="C90" s="142">
        <v>343</v>
      </c>
      <c r="D90" s="46">
        <v>71</v>
      </c>
      <c r="E90" s="46">
        <v>567</v>
      </c>
      <c r="F90" s="46">
        <v>288</v>
      </c>
      <c r="G90" s="46">
        <v>7981</v>
      </c>
      <c r="H90" s="43">
        <f>SUM(Ikärakenne[[#This Row],[0–5-vuotiaat]:[16 vuotta täyttäneet]])</f>
        <v>9250</v>
      </c>
      <c r="I90" s="144">
        <v>2829887.1999999997</v>
      </c>
      <c r="J90" s="144">
        <v>621569.5</v>
      </c>
      <c r="K90" s="144">
        <v>4132244.9699999997</v>
      </c>
      <c r="L90" s="144">
        <v>3609106.56</v>
      </c>
      <c r="M90" s="144">
        <v>515253.36000000004</v>
      </c>
      <c r="N90" s="187">
        <f>SUM(Ikärakenne[[#This Row],[Ikä 0–5]:[Ikä 16+]])</f>
        <v>11708061.59</v>
      </c>
    </row>
    <row r="91" spans="1:14">
      <c r="A91" s="134">
        <v>250</v>
      </c>
      <c r="B91" s="130" t="s">
        <v>98</v>
      </c>
      <c r="C91" s="142">
        <v>55</v>
      </c>
      <c r="D91" s="46">
        <v>9</v>
      </c>
      <c r="E91" s="46">
        <v>112</v>
      </c>
      <c r="F91" s="46">
        <v>51</v>
      </c>
      <c r="G91" s="46">
        <v>1544</v>
      </c>
      <c r="H91" s="43">
        <f>SUM(Ikärakenne[[#This Row],[0–5-vuotiaat]:[16 vuotta täyttäneet]])</f>
        <v>1771</v>
      </c>
      <c r="I91" s="144">
        <v>453772</v>
      </c>
      <c r="J91" s="144">
        <v>78790.5</v>
      </c>
      <c r="K91" s="144">
        <v>816245.91999999993</v>
      </c>
      <c r="L91" s="144">
        <v>639112.62</v>
      </c>
      <c r="M91" s="144">
        <v>99680.639999999999</v>
      </c>
      <c r="N91" s="187">
        <f>SUM(Ikärakenne[[#This Row],[Ikä 0–5]:[Ikä 16+]])</f>
        <v>2087601.68</v>
      </c>
    </row>
    <row r="92" spans="1:14">
      <c r="A92" s="134">
        <v>256</v>
      </c>
      <c r="B92" s="130" t="s">
        <v>99</v>
      </c>
      <c r="C92" s="142">
        <v>99</v>
      </c>
      <c r="D92" s="46">
        <v>20</v>
      </c>
      <c r="E92" s="46">
        <v>114</v>
      </c>
      <c r="F92" s="46">
        <v>58</v>
      </c>
      <c r="G92" s="46">
        <v>1263</v>
      </c>
      <c r="H92" s="43">
        <f>SUM(Ikärakenne[[#This Row],[0–5-vuotiaat]:[16 vuotta täyttäneet]])</f>
        <v>1554</v>
      </c>
      <c r="I92" s="144">
        <v>816789.6</v>
      </c>
      <c r="J92" s="144">
        <v>175090</v>
      </c>
      <c r="K92" s="144">
        <v>830821.74</v>
      </c>
      <c r="L92" s="144">
        <v>726833.96000000008</v>
      </c>
      <c r="M92" s="144">
        <v>81539.28</v>
      </c>
      <c r="N92" s="187">
        <f>SUM(Ikärakenne[[#This Row],[Ikä 0–5]:[Ikä 16+]])</f>
        <v>2631074.5799999996</v>
      </c>
    </row>
    <row r="93" spans="1:14">
      <c r="A93" s="134">
        <v>257</v>
      </c>
      <c r="B93" s="130" t="s">
        <v>100</v>
      </c>
      <c r="C93" s="142">
        <v>2434</v>
      </c>
      <c r="D93" s="46">
        <v>461</v>
      </c>
      <c r="E93" s="46">
        <v>3236</v>
      </c>
      <c r="F93" s="46">
        <v>1795</v>
      </c>
      <c r="G93" s="46">
        <v>32796</v>
      </c>
      <c r="H93" s="43">
        <f>SUM(Ikärakenne[[#This Row],[0–5-vuotiaat]:[16 vuotta täyttäneet]])</f>
        <v>40722</v>
      </c>
      <c r="I93" s="144">
        <v>20081473.599999998</v>
      </c>
      <c r="J93" s="144">
        <v>4035824.5</v>
      </c>
      <c r="K93" s="144">
        <v>23583676.759999998</v>
      </c>
      <c r="L93" s="144">
        <v>22494257.900000002</v>
      </c>
      <c r="M93" s="144">
        <v>2117309.7600000002</v>
      </c>
      <c r="N93" s="187">
        <f>SUM(Ikärakenne[[#This Row],[Ikä 0–5]:[Ikä 16+]])</f>
        <v>72312542.520000011</v>
      </c>
    </row>
    <row r="94" spans="1:14">
      <c r="A94" s="134">
        <v>260</v>
      </c>
      <c r="B94" s="130" t="s">
        <v>101</v>
      </c>
      <c r="C94" s="142">
        <v>303</v>
      </c>
      <c r="D94" s="46">
        <v>71</v>
      </c>
      <c r="E94" s="46">
        <v>512</v>
      </c>
      <c r="F94" s="46">
        <v>255</v>
      </c>
      <c r="G94" s="46">
        <v>8586</v>
      </c>
      <c r="H94" s="43">
        <f>SUM(Ikärakenne[[#This Row],[0–5-vuotiaat]:[16 vuotta täyttäneet]])</f>
        <v>9727</v>
      </c>
      <c r="I94" s="144">
        <v>2499871.1999999997</v>
      </c>
      <c r="J94" s="144">
        <v>621569.5</v>
      </c>
      <c r="K94" s="144">
        <v>3731409.92</v>
      </c>
      <c r="L94" s="144">
        <v>3195563.1</v>
      </c>
      <c r="M94" s="144">
        <v>554312.16</v>
      </c>
      <c r="N94" s="187">
        <f>SUM(Ikärakenne[[#This Row],[Ikä 0–5]:[Ikä 16+]])</f>
        <v>10602725.879999999</v>
      </c>
    </row>
    <row r="95" spans="1:14">
      <c r="A95" s="134">
        <v>261</v>
      </c>
      <c r="B95" s="130" t="s">
        <v>102</v>
      </c>
      <c r="C95" s="142">
        <v>335</v>
      </c>
      <c r="D95" s="46">
        <v>69</v>
      </c>
      <c r="E95" s="46">
        <v>426</v>
      </c>
      <c r="F95" s="46">
        <v>203</v>
      </c>
      <c r="G95" s="46">
        <v>5604</v>
      </c>
      <c r="H95" s="43">
        <f>SUM(Ikärakenne[[#This Row],[0–5-vuotiaat]:[16 vuotta täyttäneet]])</f>
        <v>6637</v>
      </c>
      <c r="I95" s="144">
        <v>2763884</v>
      </c>
      <c r="J95" s="144">
        <v>604060.5</v>
      </c>
      <c r="K95" s="144">
        <v>3104649.66</v>
      </c>
      <c r="L95" s="144">
        <v>2543918.8600000003</v>
      </c>
      <c r="M95" s="144">
        <v>361794.24</v>
      </c>
      <c r="N95" s="187">
        <f>SUM(Ikärakenne[[#This Row],[Ikä 0–5]:[Ikä 16+]])</f>
        <v>9378307.2599999998</v>
      </c>
    </row>
    <row r="96" spans="1:14">
      <c r="A96" s="134">
        <v>263</v>
      </c>
      <c r="B96" s="130" t="s">
        <v>103</v>
      </c>
      <c r="C96" s="142">
        <v>386</v>
      </c>
      <c r="D96" s="46">
        <v>68</v>
      </c>
      <c r="E96" s="46">
        <v>472</v>
      </c>
      <c r="F96" s="46">
        <v>241</v>
      </c>
      <c r="G96" s="46">
        <v>6430</v>
      </c>
      <c r="H96" s="43">
        <f>SUM(Ikärakenne[[#This Row],[0–5-vuotiaat]:[16 vuotta täyttäneet]])</f>
        <v>7597</v>
      </c>
      <c r="I96" s="144">
        <v>3184654.4</v>
      </c>
      <c r="J96" s="144">
        <v>595306</v>
      </c>
      <c r="K96" s="144">
        <v>3439893.52</v>
      </c>
      <c r="L96" s="144">
        <v>3020120.4200000004</v>
      </c>
      <c r="M96" s="144">
        <v>415120.8</v>
      </c>
      <c r="N96" s="187">
        <f>SUM(Ikärakenne[[#This Row],[Ikä 0–5]:[Ikä 16+]])</f>
        <v>10655095.140000001</v>
      </c>
    </row>
    <row r="97" spans="1:14">
      <c r="A97" s="134">
        <v>265</v>
      </c>
      <c r="B97" s="130" t="s">
        <v>104</v>
      </c>
      <c r="C97" s="142">
        <v>53</v>
      </c>
      <c r="D97" s="46">
        <v>9</v>
      </c>
      <c r="E97" s="46">
        <v>54</v>
      </c>
      <c r="F97" s="46">
        <v>38</v>
      </c>
      <c r="G97" s="46">
        <v>910</v>
      </c>
      <c r="H97" s="43">
        <f>SUM(Ikärakenne[[#This Row],[0–5-vuotiaat]:[16 vuotta täyttäneet]])</f>
        <v>1064</v>
      </c>
      <c r="I97" s="144">
        <v>437271.19999999995</v>
      </c>
      <c r="J97" s="144">
        <v>78790.5</v>
      </c>
      <c r="K97" s="144">
        <v>393547.14</v>
      </c>
      <c r="L97" s="144">
        <v>476201.56000000006</v>
      </c>
      <c r="M97" s="144">
        <v>58749.599999999999</v>
      </c>
      <c r="N97" s="187">
        <f>SUM(Ikärakenne[[#This Row],[Ikä 0–5]:[Ikä 16+]])</f>
        <v>1444560</v>
      </c>
    </row>
    <row r="98" spans="1:14">
      <c r="A98" s="134">
        <v>271</v>
      </c>
      <c r="B98" s="130" t="s">
        <v>105</v>
      </c>
      <c r="C98" s="142">
        <v>294</v>
      </c>
      <c r="D98" s="46">
        <v>58</v>
      </c>
      <c r="E98" s="46">
        <v>365</v>
      </c>
      <c r="F98" s="46">
        <v>221</v>
      </c>
      <c r="G98" s="46">
        <v>5965</v>
      </c>
      <c r="H98" s="43">
        <f>SUM(Ikärakenne[[#This Row],[0–5-vuotiaat]:[16 vuotta täyttäneet]])</f>
        <v>6903</v>
      </c>
      <c r="I98" s="144">
        <v>2425617.6</v>
      </c>
      <c r="J98" s="144">
        <v>507761</v>
      </c>
      <c r="K98" s="144">
        <v>2660087.15</v>
      </c>
      <c r="L98" s="144">
        <v>2769488.02</v>
      </c>
      <c r="M98" s="144">
        <v>385100.4</v>
      </c>
      <c r="N98" s="187">
        <f>SUM(Ikärakenne[[#This Row],[Ikä 0–5]:[Ikä 16+]])</f>
        <v>8748054.1699999999</v>
      </c>
    </row>
    <row r="99" spans="1:14">
      <c r="A99" s="134">
        <v>272</v>
      </c>
      <c r="B99" s="130" t="s">
        <v>106</v>
      </c>
      <c r="C99" s="142">
        <v>3052</v>
      </c>
      <c r="D99" s="46">
        <v>573</v>
      </c>
      <c r="E99" s="46">
        <v>3841</v>
      </c>
      <c r="F99" s="46">
        <v>1918</v>
      </c>
      <c r="G99" s="46">
        <v>38622</v>
      </c>
      <c r="H99" s="43">
        <f>SUM(Ikärakenne[[#This Row],[0–5-vuotiaat]:[16 vuotta täyttäneet]])</f>
        <v>48006</v>
      </c>
      <c r="I99" s="144">
        <v>25180220.800000001</v>
      </c>
      <c r="J99" s="144">
        <v>5016328.5</v>
      </c>
      <c r="K99" s="144">
        <v>27992862.309999999</v>
      </c>
      <c r="L99" s="144">
        <v>24035647.16</v>
      </c>
      <c r="M99" s="144">
        <v>2493436.3200000003</v>
      </c>
      <c r="N99" s="187">
        <f>SUM(Ikärakenne[[#This Row],[Ikä 0–5]:[Ikä 16+]])</f>
        <v>84718495.090000004</v>
      </c>
    </row>
    <row r="100" spans="1:14">
      <c r="A100" s="134">
        <v>273</v>
      </c>
      <c r="B100" s="130" t="s">
        <v>107</v>
      </c>
      <c r="C100" s="142">
        <v>212</v>
      </c>
      <c r="D100" s="46">
        <v>34</v>
      </c>
      <c r="E100" s="46">
        <v>294</v>
      </c>
      <c r="F100" s="46">
        <v>135</v>
      </c>
      <c r="G100" s="46">
        <v>3324</v>
      </c>
      <c r="H100" s="43">
        <f>SUM(Ikärakenne[[#This Row],[0–5-vuotiaat]:[16 vuotta täyttäneet]])</f>
        <v>3999</v>
      </c>
      <c r="I100" s="144">
        <v>1749084.7999999998</v>
      </c>
      <c r="J100" s="144">
        <v>297653</v>
      </c>
      <c r="K100" s="144">
        <v>2142645.54</v>
      </c>
      <c r="L100" s="144">
        <v>1691768.7000000002</v>
      </c>
      <c r="M100" s="144">
        <v>214597.44</v>
      </c>
      <c r="N100" s="187">
        <f>SUM(Ikärakenne[[#This Row],[Ikä 0–5]:[Ikä 16+]])</f>
        <v>6095749.4800000004</v>
      </c>
    </row>
    <row r="101" spans="1:14">
      <c r="A101" s="134">
        <v>275</v>
      </c>
      <c r="B101" s="130" t="s">
        <v>108</v>
      </c>
      <c r="C101" s="142">
        <v>97</v>
      </c>
      <c r="D101" s="46">
        <v>19</v>
      </c>
      <c r="E101" s="46">
        <v>141</v>
      </c>
      <c r="F101" s="46">
        <v>90</v>
      </c>
      <c r="G101" s="46">
        <v>2174</v>
      </c>
      <c r="H101" s="43">
        <f>SUM(Ikärakenne[[#This Row],[0–5-vuotiaat]:[16 vuotta täyttäneet]])</f>
        <v>2521</v>
      </c>
      <c r="I101" s="144">
        <v>800288.79999999993</v>
      </c>
      <c r="J101" s="144">
        <v>166335.5</v>
      </c>
      <c r="K101" s="144">
        <v>1027595.3099999999</v>
      </c>
      <c r="L101" s="144">
        <v>1127845.8</v>
      </c>
      <c r="M101" s="144">
        <v>140353.44</v>
      </c>
      <c r="N101" s="187">
        <f>SUM(Ikärakenne[[#This Row],[Ikä 0–5]:[Ikä 16+]])</f>
        <v>3262418.85</v>
      </c>
    </row>
    <row r="102" spans="1:14">
      <c r="A102" s="134">
        <v>276</v>
      </c>
      <c r="B102" s="130" t="s">
        <v>109</v>
      </c>
      <c r="C102" s="142">
        <v>1041</v>
      </c>
      <c r="D102" s="46">
        <v>207</v>
      </c>
      <c r="E102" s="46">
        <v>1428</v>
      </c>
      <c r="F102" s="46">
        <v>680</v>
      </c>
      <c r="G102" s="46">
        <v>11801</v>
      </c>
      <c r="H102" s="43">
        <f>SUM(Ikärakenne[[#This Row],[0–5-vuotiaat]:[16 vuotta täyttäneet]])</f>
        <v>15157</v>
      </c>
      <c r="I102" s="144">
        <v>8588666.4000000004</v>
      </c>
      <c r="J102" s="144">
        <v>1812181.5</v>
      </c>
      <c r="K102" s="144">
        <v>10407135.48</v>
      </c>
      <c r="L102" s="144">
        <v>8521501.5999999996</v>
      </c>
      <c r="M102" s="144">
        <v>761872.56</v>
      </c>
      <c r="N102" s="187">
        <f>SUM(Ikärakenne[[#This Row],[Ikä 0–5]:[Ikä 16+]])</f>
        <v>30091357.540000003</v>
      </c>
    </row>
    <row r="103" spans="1:14">
      <c r="A103" s="134">
        <v>280</v>
      </c>
      <c r="B103" s="130" t="s">
        <v>110</v>
      </c>
      <c r="C103" s="142">
        <v>83</v>
      </c>
      <c r="D103" s="46">
        <v>17</v>
      </c>
      <c r="E103" s="46">
        <v>134</v>
      </c>
      <c r="F103" s="46">
        <v>70</v>
      </c>
      <c r="G103" s="46">
        <v>1720</v>
      </c>
      <c r="H103" s="43">
        <f>SUM(Ikärakenne[[#This Row],[0–5-vuotiaat]:[16 vuotta täyttäneet]])</f>
        <v>2024</v>
      </c>
      <c r="I103" s="144">
        <v>684783.2</v>
      </c>
      <c r="J103" s="144">
        <v>148826.5</v>
      </c>
      <c r="K103" s="144">
        <v>976579.94</v>
      </c>
      <c r="L103" s="144">
        <v>877213.4</v>
      </c>
      <c r="M103" s="144">
        <v>111043.2</v>
      </c>
      <c r="N103" s="187">
        <f>SUM(Ikärakenne[[#This Row],[Ikä 0–5]:[Ikä 16+]])</f>
        <v>2798446.24</v>
      </c>
    </row>
    <row r="104" spans="1:14">
      <c r="A104" s="134">
        <v>284</v>
      </c>
      <c r="B104" s="130" t="s">
        <v>111</v>
      </c>
      <c r="C104" s="142">
        <v>91</v>
      </c>
      <c r="D104" s="46">
        <v>14</v>
      </c>
      <c r="E104" s="46">
        <v>129</v>
      </c>
      <c r="F104" s="46">
        <v>80</v>
      </c>
      <c r="G104" s="46">
        <v>1913</v>
      </c>
      <c r="H104" s="43">
        <f>SUM(Ikärakenne[[#This Row],[0–5-vuotiaat]:[16 vuotta täyttäneet]])</f>
        <v>2227</v>
      </c>
      <c r="I104" s="144">
        <v>750786.4</v>
      </c>
      <c r="J104" s="144">
        <v>122563</v>
      </c>
      <c r="K104" s="144">
        <v>940140.39</v>
      </c>
      <c r="L104" s="144">
        <v>1002529.6000000001</v>
      </c>
      <c r="M104" s="144">
        <v>123503.28</v>
      </c>
      <c r="N104" s="187">
        <f>SUM(Ikärakenne[[#This Row],[Ikä 0–5]:[Ikä 16+]])</f>
        <v>2939522.67</v>
      </c>
    </row>
    <row r="105" spans="1:14">
      <c r="A105" s="134">
        <v>285</v>
      </c>
      <c r="B105" s="130" t="s">
        <v>112</v>
      </c>
      <c r="C105" s="142">
        <v>2002</v>
      </c>
      <c r="D105" s="46">
        <v>423</v>
      </c>
      <c r="E105" s="46">
        <v>2867</v>
      </c>
      <c r="F105" s="46">
        <v>1564</v>
      </c>
      <c r="G105" s="46">
        <v>43761</v>
      </c>
      <c r="H105" s="43">
        <f>SUM(Ikärakenne[[#This Row],[0–5-vuotiaat]:[16 vuotta täyttäneet]])</f>
        <v>50617</v>
      </c>
      <c r="I105" s="144">
        <v>16517300.799999999</v>
      </c>
      <c r="J105" s="144">
        <v>3703153.5</v>
      </c>
      <c r="K105" s="144">
        <v>20894437.969999999</v>
      </c>
      <c r="L105" s="144">
        <v>19599453.68</v>
      </c>
      <c r="M105" s="144">
        <v>2825210.16</v>
      </c>
      <c r="N105" s="187">
        <f>SUM(Ikärakenne[[#This Row],[Ikä 0–5]:[Ikä 16+]])</f>
        <v>63539556.109999999</v>
      </c>
    </row>
    <row r="106" spans="1:14">
      <c r="A106" s="134">
        <v>286</v>
      </c>
      <c r="B106" s="130" t="s">
        <v>113</v>
      </c>
      <c r="C106" s="142">
        <v>3223</v>
      </c>
      <c r="D106" s="46">
        <v>662</v>
      </c>
      <c r="E106" s="46">
        <v>4534</v>
      </c>
      <c r="F106" s="46">
        <v>2391</v>
      </c>
      <c r="G106" s="46">
        <v>68619</v>
      </c>
      <c r="H106" s="43">
        <f>SUM(Ikärakenne[[#This Row],[0–5-vuotiaat]:[16 vuotta täyttäneet]])</f>
        <v>79429</v>
      </c>
      <c r="I106" s="144">
        <v>26591039.199999999</v>
      </c>
      <c r="J106" s="144">
        <v>5795479</v>
      </c>
      <c r="K106" s="144">
        <v>33043383.939999998</v>
      </c>
      <c r="L106" s="144">
        <v>29963103.420000002</v>
      </c>
      <c r="M106" s="144">
        <v>4430042.6400000006</v>
      </c>
      <c r="N106" s="187">
        <f>SUM(Ikärakenne[[#This Row],[Ikä 0–5]:[Ikä 16+]])</f>
        <v>99823048.200000003</v>
      </c>
    </row>
    <row r="107" spans="1:14">
      <c r="A107" s="134">
        <v>287</v>
      </c>
      <c r="B107" s="130" t="s">
        <v>114</v>
      </c>
      <c r="C107" s="142">
        <v>251</v>
      </c>
      <c r="D107" s="46">
        <v>61</v>
      </c>
      <c r="E107" s="46">
        <v>322</v>
      </c>
      <c r="F107" s="46">
        <v>172</v>
      </c>
      <c r="G107" s="46">
        <v>5436</v>
      </c>
      <c r="H107" s="43">
        <f>SUM(Ikärakenne[[#This Row],[0–5-vuotiaat]:[16 vuotta täyttäneet]])</f>
        <v>6242</v>
      </c>
      <c r="I107" s="144">
        <v>2070850.4</v>
      </c>
      <c r="J107" s="144">
        <v>534024.5</v>
      </c>
      <c r="K107" s="144">
        <v>2346707.02</v>
      </c>
      <c r="L107" s="144">
        <v>2155438.64</v>
      </c>
      <c r="M107" s="144">
        <v>350948.16000000003</v>
      </c>
      <c r="N107" s="187">
        <f>SUM(Ikärakenne[[#This Row],[Ikä 0–5]:[Ikä 16+]])</f>
        <v>7457968.7200000007</v>
      </c>
    </row>
    <row r="108" spans="1:14">
      <c r="A108" s="134">
        <v>288</v>
      </c>
      <c r="B108" s="130" t="s">
        <v>115</v>
      </c>
      <c r="C108" s="142">
        <v>366</v>
      </c>
      <c r="D108" s="46">
        <v>64</v>
      </c>
      <c r="E108" s="46">
        <v>467</v>
      </c>
      <c r="F108" s="46">
        <v>275</v>
      </c>
      <c r="G108" s="46">
        <v>5233</v>
      </c>
      <c r="H108" s="43">
        <f>SUM(Ikärakenne[[#This Row],[0–5-vuotiaat]:[16 vuotta täyttäneet]])</f>
        <v>6405</v>
      </c>
      <c r="I108" s="144">
        <v>3019646.4</v>
      </c>
      <c r="J108" s="144">
        <v>560288</v>
      </c>
      <c r="K108" s="144">
        <v>3403453.9699999997</v>
      </c>
      <c r="L108" s="144">
        <v>3446195.5</v>
      </c>
      <c r="M108" s="144">
        <v>337842.48000000004</v>
      </c>
      <c r="N108" s="187">
        <f>SUM(Ikärakenne[[#This Row],[Ikä 0–5]:[Ikä 16+]])</f>
        <v>10767426.35</v>
      </c>
    </row>
    <row r="109" spans="1:14">
      <c r="A109" s="134">
        <v>290</v>
      </c>
      <c r="B109" s="130" t="s">
        <v>116</v>
      </c>
      <c r="C109" s="142">
        <v>229</v>
      </c>
      <c r="D109" s="46">
        <v>46</v>
      </c>
      <c r="E109" s="46">
        <v>363</v>
      </c>
      <c r="F109" s="46">
        <v>254</v>
      </c>
      <c r="G109" s="46">
        <v>6863</v>
      </c>
      <c r="H109" s="43">
        <f>SUM(Ikärakenne[[#This Row],[0–5-vuotiaat]:[16 vuotta täyttäneet]])</f>
        <v>7755</v>
      </c>
      <c r="I109" s="144">
        <v>1889341.5999999999</v>
      </c>
      <c r="J109" s="144">
        <v>402707</v>
      </c>
      <c r="K109" s="144">
        <v>2645511.33</v>
      </c>
      <c r="L109" s="144">
        <v>3183031.48</v>
      </c>
      <c r="M109" s="144">
        <v>443075.28</v>
      </c>
      <c r="N109" s="187">
        <f>SUM(Ikärakenne[[#This Row],[Ikä 0–5]:[Ikä 16+]])</f>
        <v>8563666.6899999995</v>
      </c>
    </row>
    <row r="110" spans="1:14">
      <c r="A110" s="134">
        <v>291</v>
      </c>
      <c r="B110" s="130" t="s">
        <v>117</v>
      </c>
      <c r="C110" s="142">
        <v>50</v>
      </c>
      <c r="D110" s="46">
        <v>17</v>
      </c>
      <c r="E110" s="46">
        <v>78</v>
      </c>
      <c r="F110" s="46">
        <v>41</v>
      </c>
      <c r="G110" s="46">
        <v>1933</v>
      </c>
      <c r="H110" s="43">
        <f>SUM(Ikärakenne[[#This Row],[0–5-vuotiaat]:[16 vuotta täyttäneet]])</f>
        <v>2119</v>
      </c>
      <c r="I110" s="144">
        <v>412520</v>
      </c>
      <c r="J110" s="144">
        <v>148826.5</v>
      </c>
      <c r="K110" s="144">
        <v>568456.98</v>
      </c>
      <c r="L110" s="144">
        <v>513796.42000000004</v>
      </c>
      <c r="M110" s="144">
        <v>124794.48000000001</v>
      </c>
      <c r="N110" s="187">
        <f>SUM(Ikärakenne[[#This Row],[Ikä 0–5]:[Ikä 16+]])</f>
        <v>1768394.38</v>
      </c>
    </row>
    <row r="111" spans="1:14">
      <c r="A111" s="134">
        <v>297</v>
      </c>
      <c r="B111" s="130" t="s">
        <v>118</v>
      </c>
      <c r="C111" s="142">
        <v>6265</v>
      </c>
      <c r="D111" s="46">
        <v>1139</v>
      </c>
      <c r="E111" s="46">
        <v>7520</v>
      </c>
      <c r="F111" s="46">
        <v>3556</v>
      </c>
      <c r="G111" s="46">
        <v>104114</v>
      </c>
      <c r="H111" s="43">
        <f>SUM(Ikärakenne[[#This Row],[0–5-vuotiaat]:[16 vuotta täyttäneet]])</f>
        <v>122594</v>
      </c>
      <c r="I111" s="144">
        <v>51688756</v>
      </c>
      <c r="J111" s="144">
        <v>9971375.5</v>
      </c>
      <c r="K111" s="144">
        <v>54805083.199999996</v>
      </c>
      <c r="L111" s="144">
        <v>44562440.720000006</v>
      </c>
      <c r="M111" s="144">
        <v>6721599.8399999999</v>
      </c>
      <c r="N111" s="187">
        <f>SUM(Ikärakenne[[#This Row],[Ikä 0–5]:[Ikä 16+]])</f>
        <v>167749255.25999999</v>
      </c>
    </row>
    <row r="112" spans="1:14">
      <c r="A112" s="130">
        <v>300</v>
      </c>
      <c r="B112" s="130" t="s">
        <v>119</v>
      </c>
      <c r="C112" s="143">
        <v>146</v>
      </c>
      <c r="D112" s="43">
        <v>27</v>
      </c>
      <c r="E112" s="43">
        <v>185</v>
      </c>
      <c r="F112" s="43">
        <v>135</v>
      </c>
      <c r="G112" s="43">
        <v>2944</v>
      </c>
      <c r="H112" s="43">
        <f>SUM(Ikärakenne[[#This Row],[0–5-vuotiaat]:[16 vuotta täyttäneet]])</f>
        <v>3437</v>
      </c>
      <c r="I112" s="144">
        <v>1204558.3999999999</v>
      </c>
      <c r="J112" s="144">
        <v>236371.5</v>
      </c>
      <c r="K112" s="144">
        <v>1348263.3499999999</v>
      </c>
      <c r="L112" s="144">
        <v>1691768.7000000002</v>
      </c>
      <c r="M112" s="144">
        <v>190064.64000000001</v>
      </c>
      <c r="N112" s="187">
        <f>SUM(Ikärakenne[[#This Row],[Ikä 0–5]:[Ikä 16+]])</f>
        <v>4671026.59</v>
      </c>
    </row>
    <row r="113" spans="1:14">
      <c r="A113" s="134">
        <v>301</v>
      </c>
      <c r="B113" s="130" t="s">
        <v>120</v>
      </c>
      <c r="C113" s="142">
        <v>897</v>
      </c>
      <c r="D113" s="46">
        <v>192</v>
      </c>
      <c r="E113" s="46">
        <v>1334</v>
      </c>
      <c r="F113" s="46">
        <v>683</v>
      </c>
      <c r="G113" s="46">
        <v>16784</v>
      </c>
      <c r="H113" s="43">
        <f>SUM(Ikärakenne[[#This Row],[0–5-vuotiaat]:[16 vuotta täyttäneet]])</f>
        <v>19890</v>
      </c>
      <c r="I113" s="144">
        <v>7400608.7999999998</v>
      </c>
      <c r="J113" s="144">
        <v>1680864</v>
      </c>
      <c r="K113" s="144">
        <v>9722071.9399999995</v>
      </c>
      <c r="L113" s="144">
        <v>8559096.4600000009</v>
      </c>
      <c r="M113" s="144">
        <v>1083575.04</v>
      </c>
      <c r="N113" s="187">
        <f>SUM(Ikärakenne[[#This Row],[Ikä 0–5]:[Ikä 16+]])</f>
        <v>28446216.240000002</v>
      </c>
    </row>
    <row r="114" spans="1:14">
      <c r="A114" s="134">
        <v>304</v>
      </c>
      <c r="B114" s="130" t="s">
        <v>121</v>
      </c>
      <c r="C114" s="143">
        <v>23</v>
      </c>
      <c r="D114" s="143">
        <v>9</v>
      </c>
      <c r="E114" s="143">
        <v>33</v>
      </c>
      <c r="F114" s="143">
        <v>17</v>
      </c>
      <c r="G114" s="143">
        <v>868</v>
      </c>
      <c r="H114" s="43">
        <f>SUM(Ikärakenne[[#This Row],[0–5-vuotiaat]:[16 vuotta täyttäneet]])</f>
        <v>950</v>
      </c>
      <c r="I114" s="144">
        <v>189759.19999999998</v>
      </c>
      <c r="J114" s="144">
        <v>78790.5</v>
      </c>
      <c r="K114" s="144">
        <v>240501.03</v>
      </c>
      <c r="L114" s="144">
        <v>213037.54</v>
      </c>
      <c r="M114" s="144">
        <v>56038.080000000002</v>
      </c>
      <c r="N114" s="187">
        <f>SUM(Ikärakenne[[#This Row],[Ikä 0–5]:[Ikä 16+]])</f>
        <v>778126.35</v>
      </c>
    </row>
    <row r="115" spans="1:14">
      <c r="A115" s="134">
        <v>305</v>
      </c>
      <c r="B115" s="130" t="s">
        <v>122</v>
      </c>
      <c r="C115" s="142">
        <v>674</v>
      </c>
      <c r="D115" s="46">
        <v>168</v>
      </c>
      <c r="E115" s="46">
        <v>990</v>
      </c>
      <c r="F115" s="46">
        <v>549</v>
      </c>
      <c r="G115" s="46">
        <v>12765</v>
      </c>
      <c r="H115" s="43">
        <f>SUM(Ikärakenne[[#This Row],[0–5-vuotiaat]:[16 vuotta täyttäneet]])</f>
        <v>15146</v>
      </c>
      <c r="I115" s="144">
        <v>5560769.5999999996</v>
      </c>
      <c r="J115" s="144">
        <v>1470756</v>
      </c>
      <c r="K115" s="144">
        <v>7215030.8999999994</v>
      </c>
      <c r="L115" s="144">
        <v>6879859.3800000008</v>
      </c>
      <c r="M115" s="144">
        <v>824108.4</v>
      </c>
      <c r="N115" s="187">
        <f>SUM(Ikärakenne[[#This Row],[Ikä 0–5]:[Ikä 16+]])</f>
        <v>21950524.280000001</v>
      </c>
    </row>
    <row r="116" spans="1:14">
      <c r="A116" s="134">
        <v>309</v>
      </c>
      <c r="B116" s="130" t="s">
        <v>123</v>
      </c>
      <c r="C116" s="142">
        <v>227</v>
      </c>
      <c r="D116" s="46">
        <v>63</v>
      </c>
      <c r="E116" s="46">
        <v>386</v>
      </c>
      <c r="F116" s="46">
        <v>221</v>
      </c>
      <c r="G116" s="46">
        <v>5560</v>
      </c>
      <c r="H116" s="43">
        <f>SUM(Ikärakenne[[#This Row],[0–5-vuotiaat]:[16 vuotta täyttäneet]])</f>
        <v>6457</v>
      </c>
      <c r="I116" s="144">
        <v>1872840.7999999998</v>
      </c>
      <c r="J116" s="144">
        <v>551533.5</v>
      </c>
      <c r="K116" s="144">
        <v>2813133.26</v>
      </c>
      <c r="L116" s="144">
        <v>2769488.02</v>
      </c>
      <c r="M116" s="144">
        <v>358953.60000000003</v>
      </c>
      <c r="N116" s="187">
        <f>SUM(Ikärakenne[[#This Row],[Ikä 0–5]:[Ikä 16+]])</f>
        <v>8365949.1799999997</v>
      </c>
    </row>
    <row r="117" spans="1:14">
      <c r="A117" s="134">
        <v>312</v>
      </c>
      <c r="B117" s="130" t="s">
        <v>124</v>
      </c>
      <c r="C117" s="142">
        <v>50</v>
      </c>
      <c r="D117" s="46">
        <v>13</v>
      </c>
      <c r="E117" s="46">
        <v>98</v>
      </c>
      <c r="F117" s="46">
        <v>33</v>
      </c>
      <c r="G117" s="46">
        <v>1002</v>
      </c>
      <c r="H117" s="43">
        <f>SUM(Ikärakenne[[#This Row],[0–5-vuotiaat]:[16 vuotta täyttäneet]])</f>
        <v>1196</v>
      </c>
      <c r="I117" s="144">
        <v>412520</v>
      </c>
      <c r="J117" s="144">
        <v>113808.5</v>
      </c>
      <c r="K117" s="144">
        <v>714215.17999999993</v>
      </c>
      <c r="L117" s="144">
        <v>413543.46</v>
      </c>
      <c r="M117" s="144">
        <v>64689.120000000003</v>
      </c>
      <c r="N117" s="187">
        <f>SUM(Ikärakenne[[#This Row],[Ikä 0–5]:[Ikä 16+]])</f>
        <v>1718776.26</v>
      </c>
    </row>
    <row r="118" spans="1:14">
      <c r="A118" s="134">
        <v>316</v>
      </c>
      <c r="B118" s="130" t="s">
        <v>125</v>
      </c>
      <c r="C118" s="142">
        <v>167</v>
      </c>
      <c r="D118" s="46">
        <v>25</v>
      </c>
      <c r="E118" s="46">
        <v>254</v>
      </c>
      <c r="F118" s="46">
        <v>134</v>
      </c>
      <c r="G118" s="46">
        <v>3618</v>
      </c>
      <c r="H118" s="43">
        <f>SUM(Ikärakenne[[#This Row],[0–5-vuotiaat]:[16 vuotta täyttäneet]])</f>
        <v>4198</v>
      </c>
      <c r="I118" s="144">
        <v>1377816.8</v>
      </c>
      <c r="J118" s="144">
        <v>218862.5</v>
      </c>
      <c r="K118" s="144">
        <v>1851129.14</v>
      </c>
      <c r="L118" s="144">
        <v>1679237.08</v>
      </c>
      <c r="M118" s="144">
        <v>233578.08000000002</v>
      </c>
      <c r="N118" s="187">
        <f>SUM(Ikärakenne[[#This Row],[Ikä 0–5]:[Ikä 16+]])</f>
        <v>5360623.5999999996</v>
      </c>
    </row>
    <row r="119" spans="1:14">
      <c r="A119" s="134">
        <v>317</v>
      </c>
      <c r="B119" s="130" t="s">
        <v>126</v>
      </c>
      <c r="C119" s="142">
        <v>130</v>
      </c>
      <c r="D119" s="46">
        <v>26</v>
      </c>
      <c r="E119" s="46">
        <v>198</v>
      </c>
      <c r="F119" s="46">
        <v>112</v>
      </c>
      <c r="G119" s="46">
        <v>2008</v>
      </c>
      <c r="H119" s="43">
        <f>SUM(Ikärakenne[[#This Row],[0–5-vuotiaat]:[16 vuotta täyttäneet]])</f>
        <v>2474</v>
      </c>
      <c r="I119" s="144">
        <v>1072552</v>
      </c>
      <c r="J119" s="144">
        <v>227617</v>
      </c>
      <c r="K119" s="144">
        <v>1443006.18</v>
      </c>
      <c r="L119" s="144">
        <v>1403541.4400000002</v>
      </c>
      <c r="M119" s="144">
        <v>129636.48000000001</v>
      </c>
      <c r="N119" s="187">
        <f>SUM(Ikärakenne[[#This Row],[Ikä 0–5]:[Ikä 16+]])</f>
        <v>4276353.1000000006</v>
      </c>
    </row>
    <row r="120" spans="1:14">
      <c r="A120" s="134">
        <v>320</v>
      </c>
      <c r="B120" s="130" t="s">
        <v>127</v>
      </c>
      <c r="C120" s="142">
        <v>223</v>
      </c>
      <c r="D120" s="46">
        <v>39</v>
      </c>
      <c r="E120" s="46">
        <v>310</v>
      </c>
      <c r="F120" s="46">
        <v>149</v>
      </c>
      <c r="G120" s="46">
        <v>6275</v>
      </c>
      <c r="H120" s="43">
        <f>SUM(Ikärakenne[[#This Row],[0–5-vuotiaat]:[16 vuotta täyttäneet]])</f>
        <v>6996</v>
      </c>
      <c r="I120" s="144">
        <v>1839839.2</v>
      </c>
      <c r="J120" s="144">
        <v>341425.5</v>
      </c>
      <c r="K120" s="144">
        <v>2259252.1</v>
      </c>
      <c r="L120" s="144">
        <v>1867211.3800000001</v>
      </c>
      <c r="M120" s="144">
        <v>405114</v>
      </c>
      <c r="N120" s="187">
        <f>SUM(Ikärakenne[[#This Row],[Ikä 0–5]:[Ikä 16+]])</f>
        <v>6712842.1800000006</v>
      </c>
    </row>
    <row r="121" spans="1:14">
      <c r="A121" s="134">
        <v>322</v>
      </c>
      <c r="B121" s="130" t="s">
        <v>128</v>
      </c>
      <c r="C121" s="142">
        <v>259</v>
      </c>
      <c r="D121" s="46">
        <v>45</v>
      </c>
      <c r="E121" s="46">
        <v>346</v>
      </c>
      <c r="F121" s="46">
        <v>182</v>
      </c>
      <c r="G121" s="46">
        <v>5717</v>
      </c>
      <c r="H121" s="43">
        <f>SUM(Ikärakenne[[#This Row],[0–5-vuotiaat]:[16 vuotta täyttäneet]])</f>
        <v>6549</v>
      </c>
      <c r="I121" s="144">
        <v>2136853.6</v>
      </c>
      <c r="J121" s="144">
        <v>393952.5</v>
      </c>
      <c r="K121" s="144">
        <v>2521616.86</v>
      </c>
      <c r="L121" s="144">
        <v>2280754.8400000003</v>
      </c>
      <c r="M121" s="144">
        <v>369089.52</v>
      </c>
      <c r="N121" s="187">
        <f>SUM(Ikärakenne[[#This Row],[Ikä 0–5]:[Ikä 16+]])</f>
        <v>7702267.3200000003</v>
      </c>
    </row>
    <row r="122" spans="1:14">
      <c r="A122" s="134">
        <v>398</v>
      </c>
      <c r="B122" s="130" t="s">
        <v>129</v>
      </c>
      <c r="C122" s="142">
        <v>5822</v>
      </c>
      <c r="D122" s="46">
        <v>1061</v>
      </c>
      <c r="E122" s="46">
        <v>7276</v>
      </c>
      <c r="F122" s="46">
        <v>3873</v>
      </c>
      <c r="G122" s="46">
        <v>102143</v>
      </c>
      <c r="H122" s="43">
        <f>SUM(Ikärakenne[[#This Row],[0–5-vuotiaat]:[16 vuotta täyttäneet]])</f>
        <v>120175</v>
      </c>
      <c r="I122" s="144">
        <v>48033828.799999997</v>
      </c>
      <c r="J122" s="144">
        <v>9288524.5</v>
      </c>
      <c r="K122" s="144">
        <v>53026833.159999996</v>
      </c>
      <c r="L122" s="144">
        <v>48534964.260000005</v>
      </c>
      <c r="M122" s="144">
        <v>6594352.0800000001</v>
      </c>
      <c r="N122" s="187">
        <f>SUM(Ikärakenne[[#This Row],[Ikä 0–5]:[Ikä 16+]])</f>
        <v>165478502.80000001</v>
      </c>
    </row>
    <row r="123" spans="1:14">
      <c r="A123" s="134">
        <v>399</v>
      </c>
      <c r="B123" s="130" t="s">
        <v>130</v>
      </c>
      <c r="C123" s="143">
        <v>422</v>
      </c>
      <c r="D123" s="143">
        <v>91</v>
      </c>
      <c r="E123" s="143">
        <v>728</v>
      </c>
      <c r="F123" s="143">
        <v>345</v>
      </c>
      <c r="G123" s="143">
        <v>6231</v>
      </c>
      <c r="H123" s="43">
        <f>SUM(Ikärakenne[[#This Row],[0–5-vuotiaat]:[16 vuotta täyttäneet]])</f>
        <v>7817</v>
      </c>
      <c r="I123" s="144">
        <v>3481668.8</v>
      </c>
      <c r="J123" s="144">
        <v>796659.5</v>
      </c>
      <c r="K123" s="144">
        <v>5305598.4799999995</v>
      </c>
      <c r="L123" s="144">
        <v>4323408.9000000004</v>
      </c>
      <c r="M123" s="144">
        <v>402273.36</v>
      </c>
      <c r="N123" s="187">
        <f>SUM(Ikärakenne[[#This Row],[Ikä 0–5]:[Ikä 16+]])</f>
        <v>14309609.039999999</v>
      </c>
    </row>
    <row r="124" spans="1:14">
      <c r="A124" s="134">
        <v>400</v>
      </c>
      <c r="B124" s="130" t="s">
        <v>131</v>
      </c>
      <c r="C124" s="142">
        <v>418</v>
      </c>
      <c r="D124" s="46">
        <v>89</v>
      </c>
      <c r="E124" s="46">
        <v>627</v>
      </c>
      <c r="F124" s="46">
        <v>306</v>
      </c>
      <c r="G124" s="46">
        <v>6926</v>
      </c>
      <c r="H124" s="43">
        <f>SUM(Ikärakenne[[#This Row],[0–5-vuotiaat]:[16 vuotta täyttäneet]])</f>
        <v>8366</v>
      </c>
      <c r="I124" s="144">
        <v>3448667.1999999997</v>
      </c>
      <c r="J124" s="144">
        <v>779150.5</v>
      </c>
      <c r="K124" s="144">
        <v>4569519.57</v>
      </c>
      <c r="L124" s="144">
        <v>3834675.72</v>
      </c>
      <c r="M124" s="144">
        <v>447142.56</v>
      </c>
      <c r="N124" s="187">
        <f>SUM(Ikärakenne[[#This Row],[Ikä 0–5]:[Ikä 16+]])</f>
        <v>13079155.550000001</v>
      </c>
    </row>
    <row r="125" spans="1:14">
      <c r="A125" s="134">
        <v>402</v>
      </c>
      <c r="B125" s="130" t="s">
        <v>132</v>
      </c>
      <c r="C125" s="142">
        <v>387</v>
      </c>
      <c r="D125" s="46">
        <v>70</v>
      </c>
      <c r="E125" s="46">
        <v>586</v>
      </c>
      <c r="F125" s="46">
        <v>352</v>
      </c>
      <c r="G125" s="46">
        <v>7704</v>
      </c>
      <c r="H125" s="43">
        <f>SUM(Ikärakenne[[#This Row],[0–5-vuotiaat]:[16 vuotta täyttäneet]])</f>
        <v>9099</v>
      </c>
      <c r="I125" s="144">
        <v>3192904.8</v>
      </c>
      <c r="J125" s="144">
        <v>612815</v>
      </c>
      <c r="K125" s="144">
        <v>4270715.26</v>
      </c>
      <c r="L125" s="144">
        <v>4411130.24</v>
      </c>
      <c r="M125" s="144">
        <v>497370.24</v>
      </c>
      <c r="N125" s="187">
        <f>SUM(Ikärakenne[[#This Row],[Ikä 0–5]:[Ikä 16+]])</f>
        <v>12984935.540000001</v>
      </c>
    </row>
    <row r="126" spans="1:14">
      <c r="A126" s="134">
        <v>403</v>
      </c>
      <c r="B126" s="130" t="s">
        <v>133</v>
      </c>
      <c r="C126" s="142">
        <v>113</v>
      </c>
      <c r="D126" s="46">
        <v>32</v>
      </c>
      <c r="E126" s="46">
        <v>174</v>
      </c>
      <c r="F126" s="46">
        <v>98</v>
      </c>
      <c r="G126" s="46">
        <v>2403</v>
      </c>
      <c r="H126" s="43">
        <f>SUM(Ikärakenne[[#This Row],[0–5-vuotiaat]:[16 vuotta täyttäneet]])</f>
        <v>2820</v>
      </c>
      <c r="I126" s="144">
        <v>932295.2</v>
      </c>
      <c r="J126" s="144">
        <v>280144</v>
      </c>
      <c r="K126" s="144">
        <v>1268096.3400000001</v>
      </c>
      <c r="L126" s="144">
        <v>1228098.76</v>
      </c>
      <c r="M126" s="144">
        <v>155137.68</v>
      </c>
      <c r="N126" s="187">
        <f>SUM(Ikärakenne[[#This Row],[Ikä 0–5]:[Ikä 16+]])</f>
        <v>3863771.98</v>
      </c>
    </row>
    <row r="127" spans="1:14">
      <c r="A127" s="134">
        <v>405</v>
      </c>
      <c r="B127" s="130" t="s">
        <v>134</v>
      </c>
      <c r="C127" s="142">
        <v>3172</v>
      </c>
      <c r="D127" s="46">
        <v>629</v>
      </c>
      <c r="E127" s="46">
        <v>4349</v>
      </c>
      <c r="F127" s="46">
        <v>2195</v>
      </c>
      <c r="G127" s="46">
        <v>62305</v>
      </c>
      <c r="H127" s="43">
        <f>SUM(Ikärakenne[[#This Row],[0–5-vuotiaat]:[16 vuotta täyttäneet]])</f>
        <v>72650</v>
      </c>
      <c r="I127" s="144">
        <v>26170268.799999997</v>
      </c>
      <c r="J127" s="144">
        <v>5506580.5</v>
      </c>
      <c r="K127" s="144">
        <v>31695120.59</v>
      </c>
      <c r="L127" s="144">
        <v>27506905.900000002</v>
      </c>
      <c r="M127" s="144">
        <v>4022410.8000000003</v>
      </c>
      <c r="N127" s="187">
        <f>SUM(Ikärakenne[[#This Row],[Ikä 0–5]:[Ikä 16+]])</f>
        <v>94901286.590000004</v>
      </c>
    </row>
    <row r="128" spans="1:14">
      <c r="A128" s="134">
        <v>407</v>
      </c>
      <c r="B128" s="130" t="s">
        <v>135</v>
      </c>
      <c r="C128" s="142">
        <v>123</v>
      </c>
      <c r="D128" s="46">
        <v>36</v>
      </c>
      <c r="E128" s="46">
        <v>140</v>
      </c>
      <c r="F128" s="46">
        <v>91</v>
      </c>
      <c r="G128" s="46">
        <v>2128</v>
      </c>
      <c r="H128" s="43">
        <f>SUM(Ikärakenne[[#This Row],[0–5-vuotiaat]:[16 vuotta täyttäneet]])</f>
        <v>2518</v>
      </c>
      <c r="I128" s="144">
        <v>1014799.2</v>
      </c>
      <c r="J128" s="144">
        <v>315162</v>
      </c>
      <c r="K128" s="144">
        <v>1020307.4</v>
      </c>
      <c r="L128" s="144">
        <v>1140377.4200000002</v>
      </c>
      <c r="M128" s="144">
        <v>137383.67999999999</v>
      </c>
      <c r="N128" s="187">
        <f>SUM(Ikärakenne[[#This Row],[Ikä 0–5]:[Ikä 16+]])</f>
        <v>3628029.7000000007</v>
      </c>
    </row>
    <row r="129" spans="1:14">
      <c r="A129" s="134">
        <v>408</v>
      </c>
      <c r="B129" s="130" t="s">
        <v>136</v>
      </c>
      <c r="C129" s="142">
        <v>741</v>
      </c>
      <c r="D129" s="46">
        <v>170</v>
      </c>
      <c r="E129" s="46">
        <v>1119</v>
      </c>
      <c r="F129" s="46">
        <v>563</v>
      </c>
      <c r="G129" s="46">
        <v>11506</v>
      </c>
      <c r="H129" s="43">
        <f>SUM(Ikärakenne[[#This Row],[0–5-vuotiaat]:[16 vuotta täyttäneet]])</f>
        <v>14099</v>
      </c>
      <c r="I129" s="144">
        <v>6113546.3999999994</v>
      </c>
      <c r="J129" s="144">
        <v>1488265</v>
      </c>
      <c r="K129" s="144">
        <v>8155171.29</v>
      </c>
      <c r="L129" s="144">
        <v>7055302.0600000005</v>
      </c>
      <c r="M129" s="144">
        <v>742827.36</v>
      </c>
      <c r="N129" s="187">
        <f>SUM(Ikärakenne[[#This Row],[Ikä 0–5]:[Ikä 16+]])</f>
        <v>23555112.109999999</v>
      </c>
    </row>
    <row r="130" spans="1:14">
      <c r="A130" s="134">
        <v>410</v>
      </c>
      <c r="B130" s="130" t="s">
        <v>137</v>
      </c>
      <c r="C130" s="142">
        <v>1227</v>
      </c>
      <c r="D130" s="46">
        <v>291</v>
      </c>
      <c r="E130" s="46">
        <v>1937</v>
      </c>
      <c r="F130" s="46">
        <v>882</v>
      </c>
      <c r="G130" s="46">
        <v>14438</v>
      </c>
      <c r="H130" s="43">
        <f>SUM(Ikärakenne[[#This Row],[0–5-vuotiaat]:[16 vuotta täyttäneet]])</f>
        <v>18775</v>
      </c>
      <c r="I130" s="144">
        <v>10123240.799999999</v>
      </c>
      <c r="J130" s="144">
        <v>2547559.5</v>
      </c>
      <c r="K130" s="144">
        <v>14116681.67</v>
      </c>
      <c r="L130" s="144">
        <v>11052888.84</v>
      </c>
      <c r="M130" s="144">
        <v>932117.28</v>
      </c>
      <c r="N130" s="187">
        <f>SUM(Ikärakenne[[#This Row],[Ikä 0–5]:[Ikä 16+]])</f>
        <v>38772488.090000004</v>
      </c>
    </row>
    <row r="131" spans="1:14">
      <c r="A131" s="134">
        <v>416</v>
      </c>
      <c r="B131" s="130" t="s">
        <v>138</v>
      </c>
      <c r="C131" s="142">
        <v>148</v>
      </c>
      <c r="D131" s="46">
        <v>34</v>
      </c>
      <c r="E131" s="46">
        <v>236</v>
      </c>
      <c r="F131" s="46">
        <v>113</v>
      </c>
      <c r="G131" s="46">
        <v>2355</v>
      </c>
      <c r="H131" s="43">
        <f>SUM(Ikärakenne[[#This Row],[0–5-vuotiaat]:[16 vuotta täyttäneet]])</f>
        <v>2886</v>
      </c>
      <c r="I131" s="144">
        <v>1221059.2</v>
      </c>
      <c r="J131" s="144">
        <v>297653</v>
      </c>
      <c r="K131" s="144">
        <v>1719946.76</v>
      </c>
      <c r="L131" s="144">
        <v>1416073.06</v>
      </c>
      <c r="M131" s="144">
        <v>152038.80000000002</v>
      </c>
      <c r="N131" s="187">
        <f>SUM(Ikärakenne[[#This Row],[Ikä 0–5]:[Ikä 16+]])</f>
        <v>4806770.8199999994</v>
      </c>
    </row>
    <row r="132" spans="1:14">
      <c r="A132" s="134">
        <v>418</v>
      </c>
      <c r="B132" s="130" t="s">
        <v>139</v>
      </c>
      <c r="C132" s="142">
        <v>1749</v>
      </c>
      <c r="D132" s="46">
        <v>324</v>
      </c>
      <c r="E132" s="46">
        <v>2330</v>
      </c>
      <c r="F132" s="46">
        <v>1210</v>
      </c>
      <c r="G132" s="46">
        <v>18967</v>
      </c>
      <c r="H132" s="43">
        <f>SUM(Ikärakenne[[#This Row],[0–5-vuotiaat]:[16 vuotta täyttäneet]])</f>
        <v>24580</v>
      </c>
      <c r="I132" s="144">
        <v>14429949.6</v>
      </c>
      <c r="J132" s="144">
        <v>2836458</v>
      </c>
      <c r="K132" s="144">
        <v>16980830.300000001</v>
      </c>
      <c r="L132" s="144">
        <v>15163260.200000001</v>
      </c>
      <c r="M132" s="144">
        <v>1224509.52</v>
      </c>
      <c r="N132" s="187">
        <f>SUM(Ikärakenne[[#This Row],[Ikä 0–5]:[Ikä 16+]])</f>
        <v>50635007.620000012</v>
      </c>
    </row>
    <row r="133" spans="1:14">
      <c r="A133" s="134">
        <v>420</v>
      </c>
      <c r="B133" s="130" t="s">
        <v>140</v>
      </c>
      <c r="C133" s="142">
        <v>432</v>
      </c>
      <c r="D133" s="46">
        <v>61</v>
      </c>
      <c r="E133" s="46">
        <v>526</v>
      </c>
      <c r="F133" s="46">
        <v>288</v>
      </c>
      <c r="G133" s="46">
        <v>7870</v>
      </c>
      <c r="H133" s="43">
        <f>SUM(Ikärakenne[[#This Row],[0–5-vuotiaat]:[16 vuotta täyttäneet]])</f>
        <v>9177</v>
      </c>
      <c r="I133" s="144">
        <v>3564172.8</v>
      </c>
      <c r="J133" s="144">
        <v>534024.5</v>
      </c>
      <c r="K133" s="144">
        <v>3833440.66</v>
      </c>
      <c r="L133" s="144">
        <v>3609106.56</v>
      </c>
      <c r="M133" s="144">
        <v>508087.2</v>
      </c>
      <c r="N133" s="187">
        <f>SUM(Ikärakenne[[#This Row],[Ikä 0–5]:[Ikä 16+]])</f>
        <v>12048831.719999999</v>
      </c>
    </row>
    <row r="134" spans="1:14">
      <c r="A134" s="134">
        <v>421</v>
      </c>
      <c r="B134" s="130" t="s">
        <v>141</v>
      </c>
      <c r="C134" s="142">
        <v>44</v>
      </c>
      <c r="D134" s="46">
        <v>9</v>
      </c>
      <c r="E134" s="46">
        <v>41</v>
      </c>
      <c r="F134" s="46">
        <v>23</v>
      </c>
      <c r="G134" s="46">
        <v>578</v>
      </c>
      <c r="H134" s="43">
        <f>SUM(Ikärakenne[[#This Row],[0–5-vuotiaat]:[16 vuotta täyttäneet]])</f>
        <v>695</v>
      </c>
      <c r="I134" s="144">
        <v>363017.6</v>
      </c>
      <c r="J134" s="144">
        <v>78790.5</v>
      </c>
      <c r="K134" s="144">
        <v>298804.31</v>
      </c>
      <c r="L134" s="144">
        <v>288227.26</v>
      </c>
      <c r="M134" s="144">
        <v>37315.68</v>
      </c>
      <c r="N134" s="187">
        <f>SUM(Ikärakenne[[#This Row],[Ikä 0–5]:[Ikä 16+]])</f>
        <v>1066155.3499999999</v>
      </c>
    </row>
    <row r="135" spans="1:14">
      <c r="A135" s="134">
        <v>422</v>
      </c>
      <c r="B135" s="130" t="s">
        <v>142</v>
      </c>
      <c r="C135" s="142">
        <v>291</v>
      </c>
      <c r="D135" s="46">
        <v>70</v>
      </c>
      <c r="E135" s="46">
        <v>472</v>
      </c>
      <c r="F135" s="46">
        <v>255</v>
      </c>
      <c r="G135" s="46">
        <v>9284</v>
      </c>
      <c r="H135" s="43">
        <f>SUM(Ikärakenne[[#This Row],[0–5-vuotiaat]:[16 vuotta täyttäneet]])</f>
        <v>10372</v>
      </c>
      <c r="I135" s="144">
        <v>2400866.4</v>
      </c>
      <c r="J135" s="144">
        <v>612815</v>
      </c>
      <c r="K135" s="144">
        <v>3439893.52</v>
      </c>
      <c r="L135" s="144">
        <v>3195563.1</v>
      </c>
      <c r="M135" s="144">
        <v>599375.04</v>
      </c>
      <c r="N135" s="187">
        <f>SUM(Ikärakenne[[#This Row],[Ikä 0–5]:[Ikä 16+]])</f>
        <v>10248513.059999999</v>
      </c>
    </row>
    <row r="136" spans="1:14">
      <c r="A136" s="134">
        <v>423</v>
      </c>
      <c r="B136" s="130" t="s">
        <v>143</v>
      </c>
      <c r="C136" s="142">
        <v>1305</v>
      </c>
      <c r="D136" s="46">
        <v>247</v>
      </c>
      <c r="E136" s="46">
        <v>1773</v>
      </c>
      <c r="F136" s="46">
        <v>860</v>
      </c>
      <c r="G136" s="46">
        <v>16312</v>
      </c>
      <c r="H136" s="43">
        <f>SUM(Ikärakenne[[#This Row],[0–5-vuotiaat]:[16 vuotta täyttäneet]])</f>
        <v>20497</v>
      </c>
      <c r="I136" s="144">
        <v>10766772</v>
      </c>
      <c r="J136" s="144">
        <v>2162361.5</v>
      </c>
      <c r="K136" s="144">
        <v>12921464.43</v>
      </c>
      <c r="L136" s="144">
        <v>10777193.200000001</v>
      </c>
      <c r="M136" s="144">
        <v>1053102.72</v>
      </c>
      <c r="N136" s="187">
        <f>SUM(Ikärakenne[[#This Row],[Ikä 0–5]:[Ikä 16+]])</f>
        <v>37680893.850000001</v>
      </c>
    </row>
    <row r="137" spans="1:14">
      <c r="A137" s="130">
        <v>425</v>
      </c>
      <c r="B137" s="130" t="s">
        <v>144</v>
      </c>
      <c r="C137" s="143">
        <v>981</v>
      </c>
      <c r="D137" s="43">
        <v>199</v>
      </c>
      <c r="E137" s="43">
        <v>1428</v>
      </c>
      <c r="F137" s="43">
        <v>734</v>
      </c>
      <c r="G137" s="43">
        <v>6916</v>
      </c>
      <c r="H137" s="43">
        <f>SUM(Ikärakenne[[#This Row],[0–5-vuotiaat]:[16 vuotta täyttäneet]])</f>
        <v>10258</v>
      </c>
      <c r="I137" s="144">
        <v>8093642.3999999994</v>
      </c>
      <c r="J137" s="144">
        <v>1742145.5</v>
      </c>
      <c r="K137" s="144">
        <v>10407135.48</v>
      </c>
      <c r="L137" s="144">
        <v>9198209.0800000001</v>
      </c>
      <c r="M137" s="144">
        <v>446496.96</v>
      </c>
      <c r="N137" s="187">
        <f>SUM(Ikärakenne[[#This Row],[Ikä 0–5]:[Ikä 16+]])</f>
        <v>29887629.420000002</v>
      </c>
    </row>
    <row r="138" spans="1:14">
      <c r="A138" s="134">
        <v>426</v>
      </c>
      <c r="B138" s="130" t="s">
        <v>145</v>
      </c>
      <c r="C138" s="142">
        <v>647</v>
      </c>
      <c r="D138" s="46">
        <v>143</v>
      </c>
      <c r="E138" s="46">
        <v>990</v>
      </c>
      <c r="F138" s="46">
        <v>481</v>
      </c>
      <c r="G138" s="46">
        <v>9701</v>
      </c>
      <c r="H138" s="43">
        <f>SUM(Ikärakenne[[#This Row],[0–5-vuotiaat]:[16 vuotta täyttäneet]])</f>
        <v>11962</v>
      </c>
      <c r="I138" s="144">
        <v>5338008.8</v>
      </c>
      <c r="J138" s="144">
        <v>1251893.5</v>
      </c>
      <c r="K138" s="144">
        <v>7215030.8999999994</v>
      </c>
      <c r="L138" s="144">
        <v>6027709.2200000007</v>
      </c>
      <c r="M138" s="144">
        <v>626296.56000000006</v>
      </c>
      <c r="N138" s="187">
        <f>SUM(Ikärakenne[[#This Row],[Ikä 0–5]:[Ikä 16+]])</f>
        <v>20458938.98</v>
      </c>
    </row>
    <row r="139" spans="1:14">
      <c r="A139" s="134">
        <v>430</v>
      </c>
      <c r="B139" s="130" t="s">
        <v>146</v>
      </c>
      <c r="C139" s="142">
        <v>683</v>
      </c>
      <c r="D139" s="46">
        <v>116</v>
      </c>
      <c r="E139" s="46">
        <v>891</v>
      </c>
      <c r="F139" s="46">
        <v>490</v>
      </c>
      <c r="G139" s="46">
        <v>13212</v>
      </c>
      <c r="H139" s="43">
        <f>SUM(Ikärakenne[[#This Row],[0–5-vuotiaat]:[16 vuotta täyttäneet]])</f>
        <v>15392</v>
      </c>
      <c r="I139" s="144">
        <v>5635023.2000000002</v>
      </c>
      <c r="J139" s="144">
        <v>1015522</v>
      </c>
      <c r="K139" s="144">
        <v>6493527.8099999996</v>
      </c>
      <c r="L139" s="144">
        <v>6140493.8000000007</v>
      </c>
      <c r="M139" s="144">
        <v>852966.72</v>
      </c>
      <c r="N139" s="187">
        <f>SUM(Ikärakenne[[#This Row],[Ikä 0–5]:[Ikä 16+]])</f>
        <v>20137533.530000001</v>
      </c>
    </row>
    <row r="140" spans="1:14">
      <c r="A140" s="134">
        <v>433</v>
      </c>
      <c r="B140" s="130" t="s">
        <v>147</v>
      </c>
      <c r="C140" s="142">
        <v>372</v>
      </c>
      <c r="D140" s="46">
        <v>68</v>
      </c>
      <c r="E140" s="46">
        <v>533</v>
      </c>
      <c r="F140" s="46">
        <v>337</v>
      </c>
      <c r="G140" s="46">
        <v>6439</v>
      </c>
      <c r="H140" s="43">
        <f>SUM(Ikärakenne[[#This Row],[0–5-vuotiaat]:[16 vuotta täyttäneet]])</f>
        <v>7749</v>
      </c>
      <c r="I140" s="144">
        <v>3069148.8</v>
      </c>
      <c r="J140" s="144">
        <v>595306</v>
      </c>
      <c r="K140" s="144">
        <v>3884456.03</v>
      </c>
      <c r="L140" s="144">
        <v>4223155.9400000004</v>
      </c>
      <c r="M140" s="144">
        <v>415701.84</v>
      </c>
      <c r="N140" s="187">
        <f>SUM(Ikärakenne[[#This Row],[Ikä 0–5]:[Ikä 16+]])</f>
        <v>12187768.609999999</v>
      </c>
    </row>
    <row r="141" spans="1:14">
      <c r="A141" s="134">
        <v>434</v>
      </c>
      <c r="B141" s="130" t="s">
        <v>148</v>
      </c>
      <c r="C141" s="142">
        <v>595</v>
      </c>
      <c r="D141" s="46">
        <v>125</v>
      </c>
      <c r="E141" s="46">
        <v>872</v>
      </c>
      <c r="F141" s="46">
        <v>452</v>
      </c>
      <c r="G141" s="46">
        <v>12524</v>
      </c>
      <c r="H141" s="43">
        <f>SUM(Ikärakenne[[#This Row],[0–5-vuotiaat]:[16 vuotta täyttäneet]])</f>
        <v>14568</v>
      </c>
      <c r="I141" s="144">
        <v>4908988</v>
      </c>
      <c r="J141" s="144">
        <v>1094312.5</v>
      </c>
      <c r="K141" s="144">
        <v>6355057.5199999996</v>
      </c>
      <c r="L141" s="144">
        <v>5664292.2400000002</v>
      </c>
      <c r="M141" s="144">
        <v>808549.44000000006</v>
      </c>
      <c r="N141" s="187">
        <f>SUM(Ikärakenne[[#This Row],[Ikä 0–5]:[Ikä 16+]])</f>
        <v>18831199.699999999</v>
      </c>
    </row>
    <row r="142" spans="1:14">
      <c r="A142" s="134">
        <v>435</v>
      </c>
      <c r="B142" s="130" t="s">
        <v>149</v>
      </c>
      <c r="C142" s="142">
        <v>8</v>
      </c>
      <c r="D142" s="46">
        <v>3</v>
      </c>
      <c r="E142" s="46">
        <v>32</v>
      </c>
      <c r="F142" s="46">
        <v>11</v>
      </c>
      <c r="G142" s="46">
        <v>638</v>
      </c>
      <c r="H142" s="43">
        <f>SUM(Ikärakenne[[#This Row],[0–5-vuotiaat]:[16 vuotta täyttäneet]])</f>
        <v>692</v>
      </c>
      <c r="I142" s="144">
        <v>66003.199999999997</v>
      </c>
      <c r="J142" s="144">
        <v>26263.5</v>
      </c>
      <c r="K142" s="144">
        <v>233213.12</v>
      </c>
      <c r="L142" s="144">
        <v>137847.82</v>
      </c>
      <c r="M142" s="144">
        <v>41189.279999999999</v>
      </c>
      <c r="N142" s="187">
        <f>SUM(Ikärakenne[[#This Row],[Ikä 0–5]:[Ikä 16+]])</f>
        <v>504516.92000000004</v>
      </c>
    </row>
    <row r="143" spans="1:14">
      <c r="A143" s="134">
        <v>436</v>
      </c>
      <c r="B143" s="130" t="s">
        <v>150</v>
      </c>
      <c r="C143" s="142">
        <v>144</v>
      </c>
      <c r="D143" s="46">
        <v>33</v>
      </c>
      <c r="E143" s="46">
        <v>229</v>
      </c>
      <c r="F143" s="46">
        <v>122</v>
      </c>
      <c r="G143" s="46">
        <v>1460</v>
      </c>
      <c r="H143" s="43">
        <f>SUM(Ikärakenne[[#This Row],[0–5-vuotiaat]:[16 vuotta täyttäneet]])</f>
        <v>1988</v>
      </c>
      <c r="I143" s="144">
        <v>1188057.5999999999</v>
      </c>
      <c r="J143" s="144">
        <v>288898.5</v>
      </c>
      <c r="K143" s="144">
        <v>1668931.39</v>
      </c>
      <c r="L143" s="144">
        <v>1528857.6400000001</v>
      </c>
      <c r="M143" s="144">
        <v>94257.600000000006</v>
      </c>
      <c r="N143" s="187">
        <f>SUM(Ikärakenne[[#This Row],[Ikä 0–5]:[Ikä 16+]])</f>
        <v>4769002.7299999995</v>
      </c>
    </row>
    <row r="144" spans="1:14">
      <c r="A144" s="134">
        <v>440</v>
      </c>
      <c r="B144" s="130" t="s">
        <v>151</v>
      </c>
      <c r="C144" s="142">
        <v>705</v>
      </c>
      <c r="D144" s="46">
        <v>108</v>
      </c>
      <c r="E144" s="46">
        <v>660</v>
      </c>
      <c r="F144" s="46">
        <v>316</v>
      </c>
      <c r="G144" s="46">
        <v>3943</v>
      </c>
      <c r="H144" s="43">
        <f>SUM(Ikärakenne[[#This Row],[0–5-vuotiaat]:[16 vuotta täyttäneet]])</f>
        <v>5732</v>
      </c>
      <c r="I144" s="144">
        <v>5816532</v>
      </c>
      <c r="J144" s="144">
        <v>945486</v>
      </c>
      <c r="K144" s="144">
        <v>4810020.5999999996</v>
      </c>
      <c r="L144" s="144">
        <v>3959991.9200000004</v>
      </c>
      <c r="M144" s="144">
        <v>254560.08000000002</v>
      </c>
      <c r="N144" s="187">
        <f>SUM(Ikärakenne[[#This Row],[Ikä 0–5]:[Ikä 16+]])</f>
        <v>15786590.6</v>
      </c>
    </row>
    <row r="145" spans="1:14">
      <c r="A145" s="134">
        <v>441</v>
      </c>
      <c r="B145" s="130" t="s">
        <v>152</v>
      </c>
      <c r="C145" s="142">
        <v>145</v>
      </c>
      <c r="D145" s="46">
        <v>28</v>
      </c>
      <c r="E145" s="46">
        <v>247</v>
      </c>
      <c r="F145" s="46">
        <v>136</v>
      </c>
      <c r="G145" s="46">
        <v>3865</v>
      </c>
      <c r="H145" s="43">
        <f>SUM(Ikärakenne[[#This Row],[0–5-vuotiaat]:[16 vuotta täyttäneet]])</f>
        <v>4421</v>
      </c>
      <c r="I145" s="144">
        <v>1196308</v>
      </c>
      <c r="J145" s="144">
        <v>245126</v>
      </c>
      <c r="K145" s="144">
        <v>1800113.77</v>
      </c>
      <c r="L145" s="144">
        <v>1704300.32</v>
      </c>
      <c r="M145" s="144">
        <v>249524.40000000002</v>
      </c>
      <c r="N145" s="187">
        <f>SUM(Ikärakenne[[#This Row],[Ikä 0–5]:[Ikä 16+]])</f>
        <v>5195372.49</v>
      </c>
    </row>
    <row r="146" spans="1:14">
      <c r="A146" s="134">
        <v>444</v>
      </c>
      <c r="B146" s="130" t="s">
        <v>153</v>
      </c>
      <c r="C146" s="142">
        <v>2113</v>
      </c>
      <c r="D146" s="46">
        <v>422</v>
      </c>
      <c r="E146" s="46">
        <v>3180</v>
      </c>
      <c r="F146" s="46">
        <v>1746</v>
      </c>
      <c r="G146" s="46">
        <v>38350</v>
      </c>
      <c r="H146" s="43">
        <f>SUM(Ikärakenne[[#This Row],[0–5-vuotiaat]:[16 vuotta täyttäneet]])</f>
        <v>45811</v>
      </c>
      <c r="I146" s="144">
        <v>17433095.199999999</v>
      </c>
      <c r="J146" s="144">
        <v>3694399</v>
      </c>
      <c r="K146" s="144">
        <v>23175553.800000001</v>
      </c>
      <c r="L146" s="144">
        <v>21880208.52</v>
      </c>
      <c r="M146" s="144">
        <v>2475876</v>
      </c>
      <c r="N146" s="187">
        <f>SUM(Ikärakenne[[#This Row],[Ikä 0–5]:[Ikä 16+]])</f>
        <v>68659132.519999996</v>
      </c>
    </row>
    <row r="147" spans="1:14">
      <c r="A147" s="134">
        <v>445</v>
      </c>
      <c r="B147" s="130" t="s">
        <v>154</v>
      </c>
      <c r="C147" s="142">
        <v>660</v>
      </c>
      <c r="D147" s="46">
        <v>139</v>
      </c>
      <c r="E147" s="46">
        <v>1021</v>
      </c>
      <c r="F147" s="46">
        <v>543</v>
      </c>
      <c r="G147" s="46">
        <v>12628</v>
      </c>
      <c r="H147" s="43">
        <f>SUM(Ikärakenne[[#This Row],[0–5-vuotiaat]:[16 vuotta täyttäneet]])</f>
        <v>14991</v>
      </c>
      <c r="I147" s="144">
        <v>5445264</v>
      </c>
      <c r="J147" s="144">
        <v>1216875.5</v>
      </c>
      <c r="K147" s="144">
        <v>7440956.1099999994</v>
      </c>
      <c r="L147" s="144">
        <v>6804669.6600000001</v>
      </c>
      <c r="M147" s="144">
        <v>815263.68</v>
      </c>
      <c r="N147" s="187">
        <f>SUM(Ikärakenne[[#This Row],[Ikä 0–5]:[Ikä 16+]])</f>
        <v>21723028.949999999</v>
      </c>
    </row>
    <row r="148" spans="1:14">
      <c r="A148" s="134">
        <v>475</v>
      </c>
      <c r="B148" s="130" t="s">
        <v>155</v>
      </c>
      <c r="C148" s="142">
        <v>321</v>
      </c>
      <c r="D148" s="46">
        <v>49</v>
      </c>
      <c r="E148" s="46">
        <v>333</v>
      </c>
      <c r="F148" s="46">
        <v>211</v>
      </c>
      <c r="G148" s="46">
        <v>4565</v>
      </c>
      <c r="H148" s="43">
        <f>SUM(Ikärakenne[[#This Row],[0–5-vuotiaat]:[16 vuotta täyttäneet]])</f>
        <v>5479</v>
      </c>
      <c r="I148" s="144">
        <v>2648378.4</v>
      </c>
      <c r="J148" s="144">
        <v>428970.5</v>
      </c>
      <c r="K148" s="144">
        <v>2426874.0299999998</v>
      </c>
      <c r="L148" s="144">
        <v>2644171.8200000003</v>
      </c>
      <c r="M148" s="144">
        <v>294716.40000000002</v>
      </c>
      <c r="N148" s="187">
        <f>SUM(Ikärakenne[[#This Row],[Ikä 0–5]:[Ikä 16+]])</f>
        <v>8443111.1500000004</v>
      </c>
    </row>
    <row r="149" spans="1:14">
      <c r="A149" s="134">
        <v>480</v>
      </c>
      <c r="B149" s="130" t="s">
        <v>156</v>
      </c>
      <c r="C149" s="142">
        <v>105</v>
      </c>
      <c r="D149" s="46">
        <v>26</v>
      </c>
      <c r="E149" s="46">
        <v>141</v>
      </c>
      <c r="F149" s="46">
        <v>71</v>
      </c>
      <c r="G149" s="46">
        <v>1635</v>
      </c>
      <c r="H149" s="43">
        <f>SUM(Ikärakenne[[#This Row],[0–5-vuotiaat]:[16 vuotta täyttäneet]])</f>
        <v>1978</v>
      </c>
      <c r="I149" s="144">
        <v>866292</v>
      </c>
      <c r="J149" s="144">
        <v>227617</v>
      </c>
      <c r="K149" s="144">
        <v>1027595.3099999999</v>
      </c>
      <c r="L149" s="144">
        <v>889745.02</v>
      </c>
      <c r="M149" s="144">
        <v>105555.6</v>
      </c>
      <c r="N149" s="187">
        <f>SUM(Ikärakenne[[#This Row],[Ikä 0–5]:[Ikä 16+]])</f>
        <v>3116804.93</v>
      </c>
    </row>
    <row r="150" spans="1:14">
      <c r="A150" s="134">
        <v>481</v>
      </c>
      <c r="B150" s="130" t="s">
        <v>157</v>
      </c>
      <c r="C150" s="142">
        <v>610</v>
      </c>
      <c r="D150" s="46">
        <v>112</v>
      </c>
      <c r="E150" s="46">
        <v>854</v>
      </c>
      <c r="F150" s="46">
        <v>417</v>
      </c>
      <c r="G150" s="46">
        <v>7649</v>
      </c>
      <c r="H150" s="43">
        <f>SUM(Ikärakenne[[#This Row],[0–5-vuotiaat]:[16 vuotta täyttäneet]])</f>
        <v>9642</v>
      </c>
      <c r="I150" s="144">
        <v>5032744</v>
      </c>
      <c r="J150" s="144">
        <v>980504</v>
      </c>
      <c r="K150" s="144">
        <v>6223875.1399999997</v>
      </c>
      <c r="L150" s="144">
        <v>5225685.54</v>
      </c>
      <c r="M150" s="144">
        <v>493819.44</v>
      </c>
      <c r="N150" s="187">
        <f>SUM(Ikärakenne[[#This Row],[Ikä 0–5]:[Ikä 16+]])</f>
        <v>17956628.120000001</v>
      </c>
    </row>
    <row r="151" spans="1:14">
      <c r="A151" s="134">
        <v>483</v>
      </c>
      <c r="B151" s="130" t="s">
        <v>158</v>
      </c>
      <c r="C151" s="142">
        <v>97</v>
      </c>
      <c r="D151" s="46">
        <v>18</v>
      </c>
      <c r="E151" s="46">
        <v>118</v>
      </c>
      <c r="F151" s="46">
        <v>41</v>
      </c>
      <c r="G151" s="46">
        <v>793</v>
      </c>
      <c r="H151" s="43">
        <f>SUM(Ikärakenne[[#This Row],[0–5-vuotiaat]:[16 vuotta täyttäneet]])</f>
        <v>1067</v>
      </c>
      <c r="I151" s="144">
        <v>800288.79999999993</v>
      </c>
      <c r="J151" s="144">
        <v>157581</v>
      </c>
      <c r="K151" s="144">
        <v>859973.38</v>
      </c>
      <c r="L151" s="144">
        <v>513796.42000000004</v>
      </c>
      <c r="M151" s="144">
        <v>51196.08</v>
      </c>
      <c r="N151" s="187">
        <f>SUM(Ikärakenne[[#This Row],[Ikä 0–5]:[Ikä 16+]])</f>
        <v>2382835.6800000002</v>
      </c>
    </row>
    <row r="152" spans="1:14">
      <c r="A152" s="134">
        <v>484</v>
      </c>
      <c r="B152" s="130" t="s">
        <v>159</v>
      </c>
      <c r="C152" s="142">
        <v>149</v>
      </c>
      <c r="D152" s="46">
        <v>27</v>
      </c>
      <c r="E152" s="46">
        <v>196</v>
      </c>
      <c r="F152" s="46">
        <v>81</v>
      </c>
      <c r="G152" s="46">
        <v>2514</v>
      </c>
      <c r="H152" s="43">
        <f>SUM(Ikärakenne[[#This Row],[0–5-vuotiaat]:[16 vuotta täyttäneet]])</f>
        <v>2967</v>
      </c>
      <c r="I152" s="144">
        <v>1229309.5999999999</v>
      </c>
      <c r="J152" s="144">
        <v>236371.5</v>
      </c>
      <c r="K152" s="144">
        <v>1428430.3599999999</v>
      </c>
      <c r="L152" s="144">
        <v>1015061.2200000001</v>
      </c>
      <c r="M152" s="144">
        <v>162303.84</v>
      </c>
      <c r="N152" s="187">
        <f>SUM(Ikärakenne[[#This Row],[Ikä 0–5]:[Ikä 16+]])</f>
        <v>4071476.52</v>
      </c>
    </row>
    <row r="153" spans="1:14">
      <c r="A153" s="134">
        <v>489</v>
      </c>
      <c r="B153" s="130" t="s">
        <v>160</v>
      </c>
      <c r="C153" s="142">
        <v>49</v>
      </c>
      <c r="D153" s="46">
        <v>10</v>
      </c>
      <c r="E153" s="46">
        <v>74</v>
      </c>
      <c r="F153" s="46">
        <v>52</v>
      </c>
      <c r="G153" s="46">
        <v>1606</v>
      </c>
      <c r="H153" s="43">
        <f>SUM(Ikärakenne[[#This Row],[0–5-vuotiaat]:[16 vuotta täyttäneet]])</f>
        <v>1791</v>
      </c>
      <c r="I153" s="144">
        <v>404269.6</v>
      </c>
      <c r="J153" s="144">
        <v>87545</v>
      </c>
      <c r="K153" s="144">
        <v>539305.34</v>
      </c>
      <c r="L153" s="144">
        <v>651644.24</v>
      </c>
      <c r="M153" s="144">
        <v>103683.36</v>
      </c>
      <c r="N153" s="187">
        <f>SUM(Ikärakenne[[#This Row],[Ikä 0–5]:[Ikä 16+]])</f>
        <v>1786447.54</v>
      </c>
    </row>
    <row r="154" spans="1:14">
      <c r="A154" s="134">
        <v>491</v>
      </c>
      <c r="B154" s="130" t="s">
        <v>161</v>
      </c>
      <c r="C154" s="142">
        <v>2356</v>
      </c>
      <c r="D154" s="46">
        <v>491</v>
      </c>
      <c r="E154" s="46">
        <v>3082</v>
      </c>
      <c r="F154" s="46">
        <v>1608</v>
      </c>
      <c r="G154" s="46">
        <v>44443</v>
      </c>
      <c r="H154" s="43">
        <f>SUM(Ikärakenne[[#This Row],[0–5-vuotiaat]:[16 vuotta täyttäneet]])</f>
        <v>51980</v>
      </c>
      <c r="I154" s="144">
        <v>19437942.399999999</v>
      </c>
      <c r="J154" s="144">
        <v>4298459.5</v>
      </c>
      <c r="K154" s="144">
        <v>22461338.620000001</v>
      </c>
      <c r="L154" s="144">
        <v>20150844.960000001</v>
      </c>
      <c r="M154" s="144">
        <v>2869240.08</v>
      </c>
      <c r="N154" s="187">
        <f>SUM(Ikärakenne[[#This Row],[Ikä 0–5]:[Ikä 16+]])</f>
        <v>69217825.560000002</v>
      </c>
    </row>
    <row r="155" spans="1:14">
      <c r="A155" s="134">
        <v>494</v>
      </c>
      <c r="B155" s="130" t="s">
        <v>162</v>
      </c>
      <c r="C155" s="142">
        <v>644</v>
      </c>
      <c r="D155" s="46">
        <v>113</v>
      </c>
      <c r="E155" s="46">
        <v>913</v>
      </c>
      <c r="F155" s="46">
        <v>464</v>
      </c>
      <c r="G155" s="46">
        <v>6748</v>
      </c>
      <c r="H155" s="43">
        <f>SUM(Ikärakenne[[#This Row],[0–5-vuotiaat]:[16 vuotta täyttäneet]])</f>
        <v>8882</v>
      </c>
      <c r="I155" s="144">
        <v>5313257.5999999996</v>
      </c>
      <c r="J155" s="144">
        <v>989258.5</v>
      </c>
      <c r="K155" s="144">
        <v>6653861.8300000001</v>
      </c>
      <c r="L155" s="144">
        <v>5814671.6800000006</v>
      </c>
      <c r="M155" s="144">
        <v>435650.88</v>
      </c>
      <c r="N155" s="187">
        <f>SUM(Ikärakenne[[#This Row],[Ikä 0–5]:[Ikä 16+]])</f>
        <v>19206700.489999998</v>
      </c>
    </row>
    <row r="156" spans="1:14">
      <c r="A156" s="134">
        <v>495</v>
      </c>
      <c r="B156" s="130" t="s">
        <v>163</v>
      </c>
      <c r="C156" s="142">
        <v>58</v>
      </c>
      <c r="D156" s="46">
        <v>12</v>
      </c>
      <c r="E156" s="46">
        <v>87</v>
      </c>
      <c r="F156" s="46">
        <v>50</v>
      </c>
      <c r="G156" s="46">
        <v>1270</v>
      </c>
      <c r="H156" s="43">
        <f>SUM(Ikärakenne[[#This Row],[0–5-vuotiaat]:[16 vuotta täyttäneet]])</f>
        <v>1477</v>
      </c>
      <c r="I156" s="144">
        <v>478523.19999999995</v>
      </c>
      <c r="J156" s="144">
        <v>105054</v>
      </c>
      <c r="K156" s="144">
        <v>634048.17000000004</v>
      </c>
      <c r="L156" s="144">
        <v>626581</v>
      </c>
      <c r="M156" s="144">
        <v>81991.199999999997</v>
      </c>
      <c r="N156" s="187">
        <f>SUM(Ikärakenne[[#This Row],[Ikä 0–5]:[Ikä 16+]])</f>
        <v>1926197.57</v>
      </c>
    </row>
    <row r="157" spans="1:14">
      <c r="A157" s="134">
        <v>498</v>
      </c>
      <c r="B157" s="130" t="s">
        <v>164</v>
      </c>
      <c r="C157" s="142">
        <v>96</v>
      </c>
      <c r="D157" s="46">
        <v>20</v>
      </c>
      <c r="E157" s="46">
        <v>154</v>
      </c>
      <c r="F157" s="46">
        <v>72</v>
      </c>
      <c r="G157" s="46">
        <v>1939</v>
      </c>
      <c r="H157" s="43">
        <f>SUM(Ikärakenne[[#This Row],[0–5-vuotiaat]:[16 vuotta täyttäneet]])</f>
        <v>2281</v>
      </c>
      <c r="I157" s="144">
        <v>792038.39999999991</v>
      </c>
      <c r="J157" s="144">
        <v>175090</v>
      </c>
      <c r="K157" s="144">
        <v>1122338.1399999999</v>
      </c>
      <c r="L157" s="144">
        <v>902276.64</v>
      </c>
      <c r="M157" s="144">
        <v>125181.84000000001</v>
      </c>
      <c r="N157" s="187">
        <f>SUM(Ikärakenne[[#This Row],[Ikä 0–5]:[Ikä 16+]])</f>
        <v>3116925.0199999996</v>
      </c>
    </row>
    <row r="158" spans="1:14">
      <c r="A158" s="134">
        <v>499</v>
      </c>
      <c r="B158" s="130" t="s">
        <v>165</v>
      </c>
      <c r="C158" s="142">
        <v>1306</v>
      </c>
      <c r="D158" s="46">
        <v>259</v>
      </c>
      <c r="E158" s="46">
        <v>1682</v>
      </c>
      <c r="F158" s="46">
        <v>783</v>
      </c>
      <c r="G158" s="46">
        <v>15632</v>
      </c>
      <c r="H158" s="43">
        <f>SUM(Ikärakenne[[#This Row],[0–5-vuotiaat]:[16 vuotta täyttäneet]])</f>
        <v>19662</v>
      </c>
      <c r="I158" s="144">
        <v>10775022.4</v>
      </c>
      <c r="J158" s="144">
        <v>2267415.5</v>
      </c>
      <c r="K158" s="144">
        <v>12258264.619999999</v>
      </c>
      <c r="L158" s="144">
        <v>9812258.4600000009</v>
      </c>
      <c r="M158" s="144">
        <v>1009201.92</v>
      </c>
      <c r="N158" s="187">
        <f>SUM(Ikärakenne[[#This Row],[Ikä 0–5]:[Ikä 16+]])</f>
        <v>36122162.900000006</v>
      </c>
    </row>
    <row r="159" spans="1:14">
      <c r="A159" s="134">
        <v>500</v>
      </c>
      <c r="B159" s="130" t="s">
        <v>166</v>
      </c>
      <c r="C159" s="142">
        <v>680</v>
      </c>
      <c r="D159" s="46">
        <v>130</v>
      </c>
      <c r="E159" s="46">
        <v>1057</v>
      </c>
      <c r="F159" s="46">
        <v>494</v>
      </c>
      <c r="G159" s="46">
        <v>8125</v>
      </c>
      <c r="H159" s="43">
        <f>SUM(Ikärakenne[[#This Row],[0–5-vuotiaat]:[16 vuotta täyttäneet]])</f>
        <v>10486</v>
      </c>
      <c r="I159" s="144">
        <v>5610272</v>
      </c>
      <c r="J159" s="144">
        <v>1138085</v>
      </c>
      <c r="K159" s="144">
        <v>7703320.8700000001</v>
      </c>
      <c r="L159" s="144">
        <v>6190620.2800000003</v>
      </c>
      <c r="M159" s="144">
        <v>524550</v>
      </c>
      <c r="N159" s="187">
        <f>SUM(Ikärakenne[[#This Row],[Ikä 0–5]:[Ikä 16+]])</f>
        <v>21166848.150000002</v>
      </c>
    </row>
    <row r="160" spans="1:14">
      <c r="A160" s="134">
        <v>503</v>
      </c>
      <c r="B160" s="130" t="s">
        <v>167</v>
      </c>
      <c r="C160" s="142">
        <v>392</v>
      </c>
      <c r="D160" s="46">
        <v>77</v>
      </c>
      <c r="E160" s="46">
        <v>461</v>
      </c>
      <c r="F160" s="46">
        <v>265</v>
      </c>
      <c r="G160" s="46">
        <v>6344</v>
      </c>
      <c r="H160" s="43">
        <f>SUM(Ikärakenne[[#This Row],[0–5-vuotiaat]:[16 vuotta täyttäneet]])</f>
        <v>7539</v>
      </c>
      <c r="I160" s="144">
        <v>3234156.8</v>
      </c>
      <c r="J160" s="144">
        <v>674096.5</v>
      </c>
      <c r="K160" s="144">
        <v>3359726.51</v>
      </c>
      <c r="L160" s="144">
        <v>3320879.3000000003</v>
      </c>
      <c r="M160" s="144">
        <v>409568.64</v>
      </c>
      <c r="N160" s="187">
        <f>SUM(Ikärakenne[[#This Row],[Ikä 0–5]:[Ikä 16+]])</f>
        <v>10998427.75</v>
      </c>
    </row>
    <row r="161" spans="1:14">
      <c r="A161" s="134">
        <v>504</v>
      </c>
      <c r="B161" s="130" t="s">
        <v>168</v>
      </c>
      <c r="C161" s="142">
        <v>73</v>
      </c>
      <c r="D161" s="46">
        <v>11</v>
      </c>
      <c r="E161" s="46">
        <v>118</v>
      </c>
      <c r="F161" s="46">
        <v>67</v>
      </c>
      <c r="G161" s="46">
        <v>1495</v>
      </c>
      <c r="H161" s="43">
        <f>SUM(Ikärakenne[[#This Row],[0–5-vuotiaat]:[16 vuotta täyttäneet]])</f>
        <v>1764</v>
      </c>
      <c r="I161" s="144">
        <v>602279.19999999995</v>
      </c>
      <c r="J161" s="144">
        <v>96299.5</v>
      </c>
      <c r="K161" s="144">
        <v>859973.38</v>
      </c>
      <c r="L161" s="144">
        <v>839618.54</v>
      </c>
      <c r="M161" s="144">
        <v>96517.2</v>
      </c>
      <c r="N161" s="187">
        <f>SUM(Ikärakenne[[#This Row],[Ikä 0–5]:[Ikä 16+]])</f>
        <v>2494687.8200000003</v>
      </c>
    </row>
    <row r="162" spans="1:14">
      <c r="A162" s="134">
        <v>505</v>
      </c>
      <c r="B162" s="130" t="s">
        <v>169</v>
      </c>
      <c r="C162" s="142">
        <v>1190</v>
      </c>
      <c r="D162" s="46">
        <v>285</v>
      </c>
      <c r="E162" s="46">
        <v>1722</v>
      </c>
      <c r="F162" s="46">
        <v>966</v>
      </c>
      <c r="G162" s="46">
        <v>16749</v>
      </c>
      <c r="H162" s="43">
        <f>SUM(Ikärakenne[[#This Row],[0–5-vuotiaat]:[16 vuotta täyttäneet]])</f>
        <v>20912</v>
      </c>
      <c r="I162" s="144">
        <v>9817976</v>
      </c>
      <c r="J162" s="144">
        <v>2495032.5</v>
      </c>
      <c r="K162" s="144">
        <v>12549781.02</v>
      </c>
      <c r="L162" s="144">
        <v>12105544.92</v>
      </c>
      <c r="M162" s="144">
        <v>1081315.44</v>
      </c>
      <c r="N162" s="187">
        <f>SUM(Ikärakenne[[#This Row],[Ikä 0–5]:[Ikä 16+]])</f>
        <v>38049649.879999995</v>
      </c>
    </row>
    <row r="163" spans="1:14">
      <c r="A163" s="134">
        <v>507</v>
      </c>
      <c r="B163" s="130" t="s">
        <v>170</v>
      </c>
      <c r="C163" s="142">
        <v>173</v>
      </c>
      <c r="D163" s="46">
        <v>35</v>
      </c>
      <c r="E163" s="46">
        <v>291</v>
      </c>
      <c r="F163" s="46">
        <v>155</v>
      </c>
      <c r="G163" s="46">
        <v>4910</v>
      </c>
      <c r="H163" s="43">
        <f>SUM(Ikärakenne[[#This Row],[0–5-vuotiaat]:[16 vuotta täyttäneet]])</f>
        <v>5564</v>
      </c>
      <c r="I163" s="144">
        <v>1427319.2</v>
      </c>
      <c r="J163" s="144">
        <v>306407.5</v>
      </c>
      <c r="K163" s="144">
        <v>2120781.81</v>
      </c>
      <c r="L163" s="144">
        <v>1942401.1</v>
      </c>
      <c r="M163" s="144">
        <v>316989.60000000003</v>
      </c>
      <c r="N163" s="187">
        <f>SUM(Ikärakenne[[#This Row],[Ikä 0–5]:[Ikä 16+]])</f>
        <v>6113899.209999999</v>
      </c>
    </row>
    <row r="164" spans="1:14">
      <c r="A164" s="134">
        <v>508</v>
      </c>
      <c r="B164" s="130" t="s">
        <v>171</v>
      </c>
      <c r="C164" s="142">
        <v>338</v>
      </c>
      <c r="D164" s="46">
        <v>62</v>
      </c>
      <c r="E164" s="46">
        <v>488</v>
      </c>
      <c r="F164" s="46">
        <v>264</v>
      </c>
      <c r="G164" s="46">
        <v>8208</v>
      </c>
      <c r="H164" s="43">
        <f>SUM(Ikärakenne[[#This Row],[0–5-vuotiaat]:[16 vuotta täyttäneet]])</f>
        <v>9360</v>
      </c>
      <c r="I164" s="144">
        <v>2788635.1999999997</v>
      </c>
      <c r="J164" s="144">
        <v>542779</v>
      </c>
      <c r="K164" s="144">
        <v>3556500.08</v>
      </c>
      <c r="L164" s="144">
        <v>3308347.68</v>
      </c>
      <c r="M164" s="144">
        <v>529908.47999999998</v>
      </c>
      <c r="N164" s="187">
        <f>SUM(Ikärakenne[[#This Row],[Ikä 0–5]:[Ikä 16+]])</f>
        <v>10726170.439999999</v>
      </c>
    </row>
    <row r="165" spans="1:14">
      <c r="A165" s="134">
        <v>529</v>
      </c>
      <c r="B165" s="130" t="s">
        <v>172</v>
      </c>
      <c r="C165" s="142">
        <v>936</v>
      </c>
      <c r="D165" s="46">
        <v>200</v>
      </c>
      <c r="E165" s="46">
        <v>1253</v>
      </c>
      <c r="F165" s="46">
        <v>730</v>
      </c>
      <c r="G165" s="46">
        <v>16731</v>
      </c>
      <c r="H165" s="43">
        <f>SUM(Ikärakenne[[#This Row],[0–5-vuotiaat]:[16 vuotta täyttäneet]])</f>
        <v>19850</v>
      </c>
      <c r="I165" s="144">
        <v>7722374.3999999994</v>
      </c>
      <c r="J165" s="144">
        <v>1750900</v>
      </c>
      <c r="K165" s="144">
        <v>9131751.2300000004</v>
      </c>
      <c r="L165" s="144">
        <v>9148082.6000000015</v>
      </c>
      <c r="M165" s="144">
        <v>1080153.3600000001</v>
      </c>
      <c r="N165" s="187">
        <f>SUM(Ikärakenne[[#This Row],[Ikä 0–5]:[Ikä 16+]])</f>
        <v>28833261.59</v>
      </c>
    </row>
    <row r="166" spans="1:14">
      <c r="A166" s="134">
        <v>531</v>
      </c>
      <c r="B166" s="130" t="s">
        <v>173</v>
      </c>
      <c r="C166" s="142">
        <v>184</v>
      </c>
      <c r="D166" s="46">
        <v>45</v>
      </c>
      <c r="E166" s="46">
        <v>347</v>
      </c>
      <c r="F166" s="46">
        <v>182</v>
      </c>
      <c r="G166" s="46">
        <v>4314</v>
      </c>
      <c r="H166" s="43">
        <f>SUM(Ikärakenne[[#This Row],[0–5-vuotiaat]:[16 vuotta täyttäneet]])</f>
        <v>5072</v>
      </c>
      <c r="I166" s="144">
        <v>1518073.5999999999</v>
      </c>
      <c r="J166" s="144">
        <v>393952.5</v>
      </c>
      <c r="K166" s="144">
        <v>2528904.77</v>
      </c>
      <c r="L166" s="144">
        <v>2280754.8400000003</v>
      </c>
      <c r="M166" s="144">
        <v>278511.84000000003</v>
      </c>
      <c r="N166" s="187">
        <f>SUM(Ikärakenne[[#This Row],[Ikä 0–5]:[Ikä 16+]])</f>
        <v>7000197.5500000007</v>
      </c>
    </row>
    <row r="167" spans="1:14">
      <c r="A167" s="134">
        <v>535</v>
      </c>
      <c r="B167" s="130" t="s">
        <v>174</v>
      </c>
      <c r="C167" s="142">
        <v>715</v>
      </c>
      <c r="D167" s="46">
        <v>129</v>
      </c>
      <c r="E167" s="46">
        <v>1052</v>
      </c>
      <c r="F167" s="46">
        <v>528</v>
      </c>
      <c r="G167" s="46">
        <v>7995</v>
      </c>
      <c r="H167" s="43">
        <f>SUM(Ikärakenne[[#This Row],[0–5-vuotiaat]:[16 vuotta täyttäneet]])</f>
        <v>10419</v>
      </c>
      <c r="I167" s="144">
        <v>5899036</v>
      </c>
      <c r="J167" s="144">
        <v>1129330.5</v>
      </c>
      <c r="K167" s="144">
        <v>7666881.3200000003</v>
      </c>
      <c r="L167" s="144">
        <v>6616695.3600000003</v>
      </c>
      <c r="M167" s="144">
        <v>516157.2</v>
      </c>
      <c r="N167" s="187">
        <f>SUM(Ikärakenne[[#This Row],[Ikä 0–5]:[Ikä 16+]])</f>
        <v>21828100.379999999</v>
      </c>
    </row>
    <row r="168" spans="1:14">
      <c r="A168" s="134">
        <v>536</v>
      </c>
      <c r="B168" s="130" t="s">
        <v>175</v>
      </c>
      <c r="C168" s="142">
        <v>2060</v>
      </c>
      <c r="D168" s="46">
        <v>364</v>
      </c>
      <c r="E168" s="46">
        <v>2749</v>
      </c>
      <c r="F168" s="46">
        <v>1522</v>
      </c>
      <c r="G168" s="46">
        <v>28651</v>
      </c>
      <c r="H168" s="43">
        <f>SUM(Ikärakenne[[#This Row],[0–5-vuotiaat]:[16 vuotta täyttäneet]])</f>
        <v>35346</v>
      </c>
      <c r="I168" s="144">
        <v>16995824</v>
      </c>
      <c r="J168" s="144">
        <v>3186638</v>
      </c>
      <c r="K168" s="144">
        <v>20034464.59</v>
      </c>
      <c r="L168" s="144">
        <v>19073125.640000001</v>
      </c>
      <c r="M168" s="144">
        <v>1849708.56</v>
      </c>
      <c r="N168" s="187">
        <f>SUM(Ikärakenne[[#This Row],[Ikä 0–5]:[Ikä 16+]])</f>
        <v>61139760.790000007</v>
      </c>
    </row>
    <row r="169" spans="1:14">
      <c r="A169" s="134">
        <v>538</v>
      </c>
      <c r="B169" s="130" t="s">
        <v>176</v>
      </c>
      <c r="C169" s="142">
        <v>273</v>
      </c>
      <c r="D169" s="46">
        <v>50</v>
      </c>
      <c r="E169" s="46">
        <v>410</v>
      </c>
      <c r="F169" s="46">
        <v>209</v>
      </c>
      <c r="G169" s="46">
        <v>3702</v>
      </c>
      <c r="H169" s="43">
        <f>SUM(Ikärakenne[[#This Row],[0–5-vuotiaat]:[16 vuotta täyttäneet]])</f>
        <v>4644</v>
      </c>
      <c r="I169" s="144">
        <v>2252359.1999999997</v>
      </c>
      <c r="J169" s="144">
        <v>437725</v>
      </c>
      <c r="K169" s="144">
        <v>2988043.1</v>
      </c>
      <c r="L169" s="144">
        <v>2619108.58</v>
      </c>
      <c r="M169" s="144">
        <v>239001.12</v>
      </c>
      <c r="N169" s="187">
        <f>SUM(Ikärakenne[[#This Row],[Ikä 0–5]:[Ikä 16+]])</f>
        <v>8536237</v>
      </c>
    </row>
    <row r="170" spans="1:14">
      <c r="A170" s="134">
        <v>541</v>
      </c>
      <c r="B170" s="130" t="s">
        <v>177</v>
      </c>
      <c r="C170" s="142">
        <v>341</v>
      </c>
      <c r="D170" s="46">
        <v>65</v>
      </c>
      <c r="E170" s="46">
        <v>476</v>
      </c>
      <c r="F170" s="46">
        <v>250</v>
      </c>
      <c r="G170" s="46">
        <v>8111</v>
      </c>
      <c r="H170" s="43">
        <f>SUM(Ikärakenne[[#This Row],[0–5-vuotiaat]:[16 vuotta täyttäneet]])</f>
        <v>9243</v>
      </c>
      <c r="I170" s="144">
        <v>2813386.4</v>
      </c>
      <c r="J170" s="144">
        <v>569042.5</v>
      </c>
      <c r="K170" s="144">
        <v>3469045.16</v>
      </c>
      <c r="L170" s="144">
        <v>3132905</v>
      </c>
      <c r="M170" s="144">
        <v>523646.16000000003</v>
      </c>
      <c r="N170" s="187">
        <f>SUM(Ikärakenne[[#This Row],[Ikä 0–5]:[Ikä 16+]])</f>
        <v>10508025.220000001</v>
      </c>
    </row>
    <row r="171" spans="1:14">
      <c r="A171" s="134">
        <v>543</v>
      </c>
      <c r="B171" s="130" t="s">
        <v>178</v>
      </c>
      <c r="C171" s="142">
        <v>2821</v>
      </c>
      <c r="D171" s="46">
        <v>547</v>
      </c>
      <c r="E171" s="46">
        <v>3736</v>
      </c>
      <c r="F171" s="46">
        <v>2005</v>
      </c>
      <c r="G171" s="46">
        <v>35349</v>
      </c>
      <c r="H171" s="43">
        <f>SUM(Ikärakenne[[#This Row],[0–5-vuotiaat]:[16 vuotta täyttäneet]])</f>
        <v>44458</v>
      </c>
      <c r="I171" s="144">
        <v>23274378.399999999</v>
      </c>
      <c r="J171" s="144">
        <v>4788711.5</v>
      </c>
      <c r="K171" s="144">
        <v>27227631.759999998</v>
      </c>
      <c r="L171" s="144">
        <v>25125898.100000001</v>
      </c>
      <c r="M171" s="144">
        <v>2282131.44</v>
      </c>
      <c r="N171" s="187">
        <f>SUM(Ikärakenne[[#This Row],[Ikä 0–5]:[Ikä 16+]])</f>
        <v>82698751.199999988</v>
      </c>
    </row>
    <row r="172" spans="1:14">
      <c r="A172" s="134">
        <v>545</v>
      </c>
      <c r="B172" s="130" t="s">
        <v>179</v>
      </c>
      <c r="C172" s="142">
        <v>565</v>
      </c>
      <c r="D172" s="46">
        <v>108</v>
      </c>
      <c r="E172" s="46">
        <v>651</v>
      </c>
      <c r="F172" s="46">
        <v>293</v>
      </c>
      <c r="G172" s="46">
        <v>7967</v>
      </c>
      <c r="H172" s="43">
        <f>SUM(Ikärakenne[[#This Row],[0–5-vuotiaat]:[16 vuotta täyttäneet]])</f>
        <v>9584</v>
      </c>
      <c r="I172" s="144">
        <v>4661476</v>
      </c>
      <c r="J172" s="144">
        <v>945486</v>
      </c>
      <c r="K172" s="144">
        <v>4744429.41</v>
      </c>
      <c r="L172" s="144">
        <v>3671764.66</v>
      </c>
      <c r="M172" s="144">
        <v>514349.52</v>
      </c>
      <c r="N172" s="187">
        <f>SUM(Ikärakenne[[#This Row],[Ikä 0–5]:[Ikä 16+]])</f>
        <v>14537505.59</v>
      </c>
    </row>
    <row r="173" spans="1:14">
      <c r="A173" s="134">
        <v>560</v>
      </c>
      <c r="B173" s="130" t="s">
        <v>180</v>
      </c>
      <c r="C173" s="142">
        <v>794</v>
      </c>
      <c r="D173" s="46">
        <v>173</v>
      </c>
      <c r="E173" s="46">
        <v>1143</v>
      </c>
      <c r="F173" s="46">
        <v>593</v>
      </c>
      <c r="G173" s="46">
        <v>13032</v>
      </c>
      <c r="H173" s="43">
        <f>SUM(Ikärakenne[[#This Row],[0–5-vuotiaat]:[16 vuotta täyttäneet]])</f>
        <v>15735</v>
      </c>
      <c r="I173" s="144">
        <v>6550817.5999999996</v>
      </c>
      <c r="J173" s="144">
        <v>1514528.5</v>
      </c>
      <c r="K173" s="144">
        <v>8330081.1299999999</v>
      </c>
      <c r="L173" s="144">
        <v>7431250.6600000001</v>
      </c>
      <c r="M173" s="144">
        <v>841345.92</v>
      </c>
      <c r="N173" s="187">
        <f>SUM(Ikärakenne[[#This Row],[Ikä 0–5]:[Ikä 16+]])</f>
        <v>24668023.810000002</v>
      </c>
    </row>
    <row r="174" spans="1:14">
      <c r="A174" s="134">
        <v>561</v>
      </c>
      <c r="B174" s="130" t="s">
        <v>181</v>
      </c>
      <c r="C174" s="142">
        <v>73</v>
      </c>
      <c r="D174" s="46">
        <v>9</v>
      </c>
      <c r="E174" s="46">
        <v>97</v>
      </c>
      <c r="F174" s="46">
        <v>54</v>
      </c>
      <c r="G174" s="46">
        <v>1084</v>
      </c>
      <c r="H174" s="43">
        <f>SUM(Ikärakenne[[#This Row],[0–5-vuotiaat]:[16 vuotta täyttäneet]])</f>
        <v>1317</v>
      </c>
      <c r="I174" s="144">
        <v>602279.19999999995</v>
      </c>
      <c r="J174" s="144">
        <v>78790.5</v>
      </c>
      <c r="K174" s="144">
        <v>706927.27</v>
      </c>
      <c r="L174" s="144">
        <v>676707.4800000001</v>
      </c>
      <c r="M174" s="144">
        <v>69983.040000000008</v>
      </c>
      <c r="N174" s="187">
        <f>SUM(Ikärakenne[[#This Row],[Ikä 0–5]:[Ikä 16+]])</f>
        <v>2134687.4900000002</v>
      </c>
    </row>
    <row r="175" spans="1:14">
      <c r="A175" s="134">
        <v>562</v>
      </c>
      <c r="B175" s="130" t="s">
        <v>182</v>
      </c>
      <c r="C175" s="142">
        <v>391</v>
      </c>
      <c r="D175" s="46">
        <v>76</v>
      </c>
      <c r="E175" s="46">
        <v>567</v>
      </c>
      <c r="F175" s="46">
        <v>310</v>
      </c>
      <c r="G175" s="46">
        <v>7591</v>
      </c>
      <c r="H175" s="43">
        <f>SUM(Ikärakenne[[#This Row],[0–5-vuotiaat]:[16 vuotta täyttäneet]])</f>
        <v>8935</v>
      </c>
      <c r="I175" s="144">
        <v>3225906.4</v>
      </c>
      <c r="J175" s="144">
        <v>665342</v>
      </c>
      <c r="K175" s="144">
        <v>4132244.9699999997</v>
      </c>
      <c r="L175" s="144">
        <v>3884802.2</v>
      </c>
      <c r="M175" s="144">
        <v>490074.96</v>
      </c>
      <c r="N175" s="187">
        <f>SUM(Ikärakenne[[#This Row],[Ikä 0–5]:[Ikä 16+]])</f>
        <v>12398370.530000001</v>
      </c>
    </row>
    <row r="176" spans="1:14">
      <c r="A176" s="134">
        <v>563</v>
      </c>
      <c r="B176" s="130" t="s">
        <v>183</v>
      </c>
      <c r="C176" s="142">
        <v>344</v>
      </c>
      <c r="D176" s="46">
        <v>95</v>
      </c>
      <c r="E176" s="46">
        <v>528</v>
      </c>
      <c r="F176" s="46">
        <v>309</v>
      </c>
      <c r="G176" s="46">
        <v>5749</v>
      </c>
      <c r="H176" s="43">
        <f>SUM(Ikärakenne[[#This Row],[0–5-vuotiaat]:[16 vuotta täyttäneet]])</f>
        <v>7025</v>
      </c>
      <c r="I176" s="144">
        <v>2838137.6</v>
      </c>
      <c r="J176" s="144">
        <v>831677.5</v>
      </c>
      <c r="K176" s="144">
        <v>3848016.48</v>
      </c>
      <c r="L176" s="144">
        <v>3872270.58</v>
      </c>
      <c r="M176" s="144">
        <v>371155.44</v>
      </c>
      <c r="N176" s="187">
        <f>SUM(Ikärakenne[[#This Row],[Ikä 0–5]:[Ikä 16+]])</f>
        <v>11761257.6</v>
      </c>
    </row>
    <row r="177" spans="1:14">
      <c r="A177" s="134">
        <v>564</v>
      </c>
      <c r="B177" s="130" t="s">
        <v>184</v>
      </c>
      <c r="C177" s="142">
        <v>12324</v>
      </c>
      <c r="D177" s="46">
        <v>2230</v>
      </c>
      <c r="E177" s="46">
        <v>15246</v>
      </c>
      <c r="F177" s="46">
        <v>7973</v>
      </c>
      <c r="G177" s="46">
        <v>174075</v>
      </c>
      <c r="H177" s="43">
        <f>SUM(Ikärakenne[[#This Row],[0–5-vuotiaat]:[16 vuotta täyttäneet]])</f>
        <v>211848</v>
      </c>
      <c r="I177" s="144">
        <v>101677929.59999999</v>
      </c>
      <c r="J177" s="144">
        <v>19522535</v>
      </c>
      <c r="K177" s="144">
        <v>111111475.86</v>
      </c>
      <c r="L177" s="144">
        <v>99914606.260000005</v>
      </c>
      <c r="M177" s="144">
        <v>11238282</v>
      </c>
      <c r="N177" s="187">
        <f>SUM(Ikärakenne[[#This Row],[Ikä 0–5]:[Ikä 16+]])</f>
        <v>343464828.71999997</v>
      </c>
    </row>
    <row r="178" spans="1:14">
      <c r="A178" s="134">
        <v>576</v>
      </c>
      <c r="B178" s="130" t="s">
        <v>185</v>
      </c>
      <c r="C178" s="142">
        <v>83</v>
      </c>
      <c r="D178" s="46">
        <v>13</v>
      </c>
      <c r="E178" s="46">
        <v>109</v>
      </c>
      <c r="F178" s="46">
        <v>74</v>
      </c>
      <c r="G178" s="46">
        <v>2471</v>
      </c>
      <c r="H178" s="43">
        <f>SUM(Ikärakenne[[#This Row],[0–5-vuotiaat]:[16 vuotta täyttäneet]])</f>
        <v>2750</v>
      </c>
      <c r="I178" s="144">
        <v>684783.2</v>
      </c>
      <c r="J178" s="144">
        <v>113808.5</v>
      </c>
      <c r="K178" s="144">
        <v>794382.19</v>
      </c>
      <c r="L178" s="144">
        <v>927339.88</v>
      </c>
      <c r="M178" s="144">
        <v>159527.76</v>
      </c>
      <c r="N178" s="187">
        <f>SUM(Ikärakenne[[#This Row],[Ikä 0–5]:[Ikä 16+]])</f>
        <v>2679841.5300000003</v>
      </c>
    </row>
    <row r="179" spans="1:14">
      <c r="A179" s="134">
        <v>577</v>
      </c>
      <c r="B179" s="130" t="s">
        <v>186</v>
      </c>
      <c r="C179" s="142">
        <v>717</v>
      </c>
      <c r="D179" s="46">
        <v>161</v>
      </c>
      <c r="E179" s="46">
        <v>931</v>
      </c>
      <c r="F179" s="46">
        <v>433</v>
      </c>
      <c r="G179" s="46">
        <v>8896</v>
      </c>
      <c r="H179" s="43">
        <f>SUM(Ikärakenne[[#This Row],[0–5-vuotiaat]:[16 vuotta täyttäneet]])</f>
        <v>11138</v>
      </c>
      <c r="I179" s="144">
        <v>5915536.7999999998</v>
      </c>
      <c r="J179" s="144">
        <v>1409474.5</v>
      </c>
      <c r="K179" s="144">
        <v>6785044.21</v>
      </c>
      <c r="L179" s="144">
        <v>5426191.46</v>
      </c>
      <c r="M179" s="144">
        <v>574325.76000000001</v>
      </c>
      <c r="N179" s="187">
        <f>SUM(Ikärakenne[[#This Row],[Ikä 0–5]:[Ikä 16+]])</f>
        <v>20110572.73</v>
      </c>
    </row>
    <row r="180" spans="1:14">
      <c r="A180" s="134">
        <v>578</v>
      </c>
      <c r="B180" s="130" t="s">
        <v>187</v>
      </c>
      <c r="C180" s="142">
        <v>103</v>
      </c>
      <c r="D180" s="46">
        <v>22</v>
      </c>
      <c r="E180" s="46">
        <v>178</v>
      </c>
      <c r="F180" s="46">
        <v>91</v>
      </c>
      <c r="G180" s="46">
        <v>2706</v>
      </c>
      <c r="H180" s="43">
        <f>SUM(Ikärakenne[[#This Row],[0–5-vuotiaat]:[16 vuotta täyttäneet]])</f>
        <v>3100</v>
      </c>
      <c r="I180" s="144">
        <v>849791.2</v>
      </c>
      <c r="J180" s="144">
        <v>192599</v>
      </c>
      <c r="K180" s="144">
        <v>1297247.98</v>
      </c>
      <c r="L180" s="144">
        <v>1140377.4200000002</v>
      </c>
      <c r="M180" s="144">
        <v>174699.36000000002</v>
      </c>
      <c r="N180" s="187">
        <f>SUM(Ikärakenne[[#This Row],[Ikä 0–5]:[Ikä 16+]])</f>
        <v>3654714.9599999995</v>
      </c>
    </row>
    <row r="181" spans="1:14">
      <c r="A181" s="134">
        <v>580</v>
      </c>
      <c r="B181" s="130" t="s">
        <v>188</v>
      </c>
      <c r="C181" s="142">
        <v>135</v>
      </c>
      <c r="D181" s="46">
        <v>32</v>
      </c>
      <c r="E181" s="46">
        <v>203</v>
      </c>
      <c r="F181" s="46">
        <v>91</v>
      </c>
      <c r="G181" s="46">
        <v>3977</v>
      </c>
      <c r="H181" s="43">
        <f>SUM(Ikärakenne[[#This Row],[0–5-vuotiaat]:[16 vuotta täyttäneet]])</f>
        <v>4438</v>
      </c>
      <c r="I181" s="144">
        <v>1113804</v>
      </c>
      <c r="J181" s="144">
        <v>280144</v>
      </c>
      <c r="K181" s="144">
        <v>1479445.73</v>
      </c>
      <c r="L181" s="144">
        <v>1140377.4200000002</v>
      </c>
      <c r="M181" s="144">
        <v>256755.12</v>
      </c>
      <c r="N181" s="187">
        <f>SUM(Ikärakenne[[#This Row],[Ikä 0–5]:[Ikä 16+]])</f>
        <v>4270526.2700000005</v>
      </c>
    </row>
    <row r="182" spans="1:14">
      <c r="A182" s="134">
        <v>581</v>
      </c>
      <c r="B182" s="130" t="s">
        <v>189</v>
      </c>
      <c r="C182" s="142">
        <v>269</v>
      </c>
      <c r="D182" s="46">
        <v>58</v>
      </c>
      <c r="E182" s="46">
        <v>354</v>
      </c>
      <c r="F182" s="46">
        <v>216</v>
      </c>
      <c r="G182" s="46">
        <v>5343</v>
      </c>
      <c r="H182" s="43">
        <f>SUM(Ikärakenne[[#This Row],[0–5-vuotiaat]:[16 vuotta täyttäneet]])</f>
        <v>6240</v>
      </c>
      <c r="I182" s="144">
        <v>2219357.6</v>
      </c>
      <c r="J182" s="144">
        <v>507761</v>
      </c>
      <c r="K182" s="144">
        <v>2579920.14</v>
      </c>
      <c r="L182" s="144">
        <v>2706829.9200000004</v>
      </c>
      <c r="M182" s="144">
        <v>344944.08</v>
      </c>
      <c r="N182" s="187">
        <f>SUM(Ikärakenne[[#This Row],[Ikä 0–5]:[Ikä 16+]])</f>
        <v>8358812.7400000002</v>
      </c>
    </row>
    <row r="183" spans="1:14">
      <c r="A183" s="134">
        <v>583</v>
      </c>
      <c r="B183" s="130" t="s">
        <v>190</v>
      </c>
      <c r="C183" s="142">
        <v>35</v>
      </c>
      <c r="D183" s="46">
        <v>12</v>
      </c>
      <c r="E183" s="46">
        <v>35</v>
      </c>
      <c r="F183" s="46">
        <v>19</v>
      </c>
      <c r="G183" s="46">
        <v>846</v>
      </c>
      <c r="H183" s="43">
        <f>SUM(Ikärakenne[[#This Row],[0–5-vuotiaat]:[16 vuotta täyttäneet]])</f>
        <v>947</v>
      </c>
      <c r="I183" s="144">
        <v>288764</v>
      </c>
      <c r="J183" s="144">
        <v>105054</v>
      </c>
      <c r="K183" s="144">
        <v>255076.85</v>
      </c>
      <c r="L183" s="144">
        <v>238100.78000000003</v>
      </c>
      <c r="M183" s="144">
        <v>54617.760000000002</v>
      </c>
      <c r="N183" s="187">
        <f>SUM(Ikärakenne[[#This Row],[Ikä 0–5]:[Ikä 16+]])</f>
        <v>941613.39</v>
      </c>
    </row>
    <row r="184" spans="1:14">
      <c r="A184" s="134">
        <v>584</v>
      </c>
      <c r="B184" s="130" t="s">
        <v>191</v>
      </c>
      <c r="C184" s="142">
        <v>208</v>
      </c>
      <c r="D184" s="46">
        <v>47</v>
      </c>
      <c r="E184" s="46">
        <v>291</v>
      </c>
      <c r="F184" s="46">
        <v>159</v>
      </c>
      <c r="G184" s="46">
        <v>1948</v>
      </c>
      <c r="H184" s="43">
        <f>SUM(Ikärakenne[[#This Row],[0–5-vuotiaat]:[16 vuotta täyttäneet]])</f>
        <v>2653</v>
      </c>
      <c r="I184" s="144">
        <v>1716083.2</v>
      </c>
      <c r="J184" s="144">
        <v>411461.5</v>
      </c>
      <c r="K184" s="144">
        <v>2120781.81</v>
      </c>
      <c r="L184" s="144">
        <v>1992527.58</v>
      </c>
      <c r="M184" s="144">
        <v>125762.88</v>
      </c>
      <c r="N184" s="187">
        <f>SUM(Ikärakenne[[#This Row],[Ikä 0–5]:[Ikä 16+]])</f>
        <v>6366616.9699999997</v>
      </c>
    </row>
    <row r="185" spans="1:14">
      <c r="A185" s="134">
        <v>588</v>
      </c>
      <c r="B185" s="130" t="s">
        <v>192</v>
      </c>
      <c r="C185" s="142">
        <v>50</v>
      </c>
      <c r="D185" s="46">
        <v>11</v>
      </c>
      <c r="E185" s="46">
        <v>63</v>
      </c>
      <c r="F185" s="46">
        <v>47</v>
      </c>
      <c r="G185" s="46">
        <v>1429</v>
      </c>
      <c r="H185" s="43">
        <f>SUM(Ikärakenne[[#This Row],[0–5-vuotiaat]:[16 vuotta täyttäneet]])</f>
        <v>1600</v>
      </c>
      <c r="I185" s="144">
        <v>412520</v>
      </c>
      <c r="J185" s="144">
        <v>96299.5</v>
      </c>
      <c r="K185" s="144">
        <v>459138.33</v>
      </c>
      <c r="L185" s="144">
        <v>588986.14</v>
      </c>
      <c r="M185" s="144">
        <v>92256.24</v>
      </c>
      <c r="N185" s="187">
        <f>SUM(Ikärakenne[[#This Row],[Ikä 0–5]:[Ikä 16+]])</f>
        <v>1649200.2100000002</v>
      </c>
    </row>
    <row r="186" spans="1:14">
      <c r="A186" s="134">
        <v>592</v>
      </c>
      <c r="B186" s="130" t="s">
        <v>193</v>
      </c>
      <c r="C186" s="142">
        <v>188</v>
      </c>
      <c r="D186" s="46">
        <v>38</v>
      </c>
      <c r="E186" s="46">
        <v>290</v>
      </c>
      <c r="F186" s="46">
        <v>180</v>
      </c>
      <c r="G186" s="46">
        <v>2955</v>
      </c>
      <c r="H186" s="43">
        <f>SUM(Ikärakenne[[#This Row],[0–5-vuotiaat]:[16 vuotta täyttäneet]])</f>
        <v>3651</v>
      </c>
      <c r="I186" s="144">
        <v>1551075.2</v>
      </c>
      <c r="J186" s="144">
        <v>332671</v>
      </c>
      <c r="K186" s="144">
        <v>2113493.9</v>
      </c>
      <c r="L186" s="144">
        <v>2255691.6</v>
      </c>
      <c r="M186" s="144">
        <v>190774.80000000002</v>
      </c>
      <c r="N186" s="187">
        <f>SUM(Ikärakenne[[#This Row],[Ikä 0–5]:[Ikä 16+]])</f>
        <v>6443706.4999999991</v>
      </c>
    </row>
    <row r="187" spans="1:14">
      <c r="A187" s="134">
        <v>593</v>
      </c>
      <c r="B187" s="130" t="s">
        <v>194</v>
      </c>
      <c r="C187" s="142">
        <v>619</v>
      </c>
      <c r="D187" s="46">
        <v>122</v>
      </c>
      <c r="E187" s="46">
        <v>887</v>
      </c>
      <c r="F187" s="46">
        <v>467</v>
      </c>
      <c r="G187" s="46">
        <v>14982</v>
      </c>
      <c r="H187" s="43">
        <f>SUM(Ikärakenne[[#This Row],[0–5-vuotiaat]:[16 vuotta täyttäneet]])</f>
        <v>17077</v>
      </c>
      <c r="I187" s="144">
        <v>5106997.5999999996</v>
      </c>
      <c r="J187" s="144">
        <v>1068049</v>
      </c>
      <c r="K187" s="144">
        <v>6464376.1699999999</v>
      </c>
      <c r="L187" s="144">
        <v>5852266.54</v>
      </c>
      <c r="M187" s="144">
        <v>967237.92</v>
      </c>
      <c r="N187" s="187">
        <f>SUM(Ikärakenne[[#This Row],[Ikä 0–5]:[Ikä 16+]])</f>
        <v>19458927.23</v>
      </c>
    </row>
    <row r="188" spans="1:14">
      <c r="A188" s="134">
        <v>595</v>
      </c>
      <c r="B188" s="130" t="s">
        <v>195</v>
      </c>
      <c r="C188" s="142">
        <v>165</v>
      </c>
      <c r="D188" s="46">
        <v>25</v>
      </c>
      <c r="E188" s="46">
        <v>220</v>
      </c>
      <c r="F188" s="46">
        <v>152</v>
      </c>
      <c r="G188" s="46">
        <v>3578</v>
      </c>
      <c r="H188" s="43">
        <f>SUM(Ikärakenne[[#This Row],[0–5-vuotiaat]:[16 vuotta täyttäneet]])</f>
        <v>4140</v>
      </c>
      <c r="I188" s="144">
        <v>1361316</v>
      </c>
      <c r="J188" s="144">
        <v>218862.5</v>
      </c>
      <c r="K188" s="144">
        <v>1603340.2</v>
      </c>
      <c r="L188" s="144">
        <v>1904806.2400000002</v>
      </c>
      <c r="M188" s="144">
        <v>230995.68000000002</v>
      </c>
      <c r="N188" s="187">
        <f>SUM(Ikärakenne[[#This Row],[Ikä 0–5]:[Ikä 16+]])</f>
        <v>5319320.62</v>
      </c>
    </row>
    <row r="189" spans="1:14">
      <c r="A189" s="134">
        <v>598</v>
      </c>
      <c r="B189" s="130" t="s">
        <v>196</v>
      </c>
      <c r="C189" s="142">
        <v>1028</v>
      </c>
      <c r="D189" s="46">
        <v>188</v>
      </c>
      <c r="E189" s="46">
        <v>1201</v>
      </c>
      <c r="F189" s="46">
        <v>667</v>
      </c>
      <c r="G189" s="46">
        <v>16123</v>
      </c>
      <c r="H189" s="43">
        <f>SUM(Ikärakenne[[#This Row],[0–5-vuotiaat]:[16 vuotta täyttäneet]])</f>
        <v>19207</v>
      </c>
      <c r="I189" s="144">
        <v>8481411.1999999993</v>
      </c>
      <c r="J189" s="144">
        <v>1645846</v>
      </c>
      <c r="K189" s="144">
        <v>8752779.9100000001</v>
      </c>
      <c r="L189" s="144">
        <v>8358590.540000001</v>
      </c>
      <c r="M189" s="144">
        <v>1040900.88</v>
      </c>
      <c r="N189" s="187">
        <f>SUM(Ikärakenne[[#This Row],[Ikä 0–5]:[Ikä 16+]])</f>
        <v>28279528.529999997</v>
      </c>
    </row>
    <row r="190" spans="1:14">
      <c r="A190" s="134">
        <v>599</v>
      </c>
      <c r="B190" s="130" t="s">
        <v>197</v>
      </c>
      <c r="C190" s="142">
        <v>991</v>
      </c>
      <c r="D190" s="46">
        <v>162</v>
      </c>
      <c r="E190" s="46">
        <v>1050</v>
      </c>
      <c r="F190" s="46">
        <v>583</v>
      </c>
      <c r="G190" s="46">
        <v>8420</v>
      </c>
      <c r="H190" s="43">
        <f>SUM(Ikärakenne[[#This Row],[0–5-vuotiaat]:[16 vuotta täyttäneet]])</f>
        <v>11206</v>
      </c>
      <c r="I190" s="144">
        <v>8176146.3999999994</v>
      </c>
      <c r="J190" s="144">
        <v>1418229</v>
      </c>
      <c r="K190" s="144">
        <v>7652305.5</v>
      </c>
      <c r="L190" s="144">
        <v>7305934.4600000009</v>
      </c>
      <c r="M190" s="144">
        <v>543595.20000000007</v>
      </c>
      <c r="N190" s="187">
        <f>SUM(Ikärakenne[[#This Row],[Ikä 0–5]:[Ikä 16+]])</f>
        <v>25096210.559999999</v>
      </c>
    </row>
    <row r="191" spans="1:14">
      <c r="A191" s="134">
        <v>601</v>
      </c>
      <c r="B191" s="130" t="s">
        <v>198</v>
      </c>
      <c r="C191" s="142">
        <v>144</v>
      </c>
      <c r="D191" s="46">
        <v>28</v>
      </c>
      <c r="E191" s="46">
        <v>235</v>
      </c>
      <c r="F191" s="46">
        <v>151</v>
      </c>
      <c r="G191" s="46">
        <v>3228</v>
      </c>
      <c r="H191" s="43">
        <f>SUM(Ikärakenne[[#This Row],[0–5-vuotiaat]:[16 vuotta täyttäneet]])</f>
        <v>3786</v>
      </c>
      <c r="I191" s="144">
        <v>1188057.5999999999</v>
      </c>
      <c r="J191" s="144">
        <v>245126</v>
      </c>
      <c r="K191" s="144">
        <v>1712658.8499999999</v>
      </c>
      <c r="L191" s="144">
        <v>1892274.62</v>
      </c>
      <c r="M191" s="144">
        <v>208399.68</v>
      </c>
      <c r="N191" s="187">
        <f>SUM(Ikärakenne[[#This Row],[Ikä 0–5]:[Ikä 16+]])</f>
        <v>5246516.75</v>
      </c>
    </row>
    <row r="192" spans="1:14">
      <c r="A192" s="134">
        <v>604</v>
      </c>
      <c r="B192" s="130" t="s">
        <v>199</v>
      </c>
      <c r="C192" s="142">
        <v>1285</v>
      </c>
      <c r="D192" s="46">
        <v>272</v>
      </c>
      <c r="E192" s="46">
        <v>1774</v>
      </c>
      <c r="F192" s="46">
        <v>874</v>
      </c>
      <c r="G192" s="46">
        <v>16200</v>
      </c>
      <c r="H192" s="43">
        <f>SUM(Ikärakenne[[#This Row],[0–5-vuotiaat]:[16 vuotta täyttäneet]])</f>
        <v>20405</v>
      </c>
      <c r="I192" s="144">
        <v>10601764</v>
      </c>
      <c r="J192" s="144">
        <v>2381224</v>
      </c>
      <c r="K192" s="144">
        <v>12928752.34</v>
      </c>
      <c r="L192" s="144">
        <v>10952635.880000001</v>
      </c>
      <c r="M192" s="144">
        <v>1045872</v>
      </c>
      <c r="N192" s="187">
        <f>SUM(Ikärakenne[[#This Row],[Ikä 0–5]:[Ikä 16+]])</f>
        <v>37910248.219999999</v>
      </c>
    </row>
    <row r="193" spans="1:14">
      <c r="A193" s="134">
        <v>607</v>
      </c>
      <c r="B193" s="130" t="s">
        <v>200</v>
      </c>
      <c r="C193" s="142">
        <v>183</v>
      </c>
      <c r="D193" s="46">
        <v>50</v>
      </c>
      <c r="E193" s="46">
        <v>230</v>
      </c>
      <c r="F193" s="46">
        <v>115</v>
      </c>
      <c r="G193" s="46">
        <v>3506</v>
      </c>
      <c r="H193" s="43">
        <f>SUM(Ikärakenne[[#This Row],[0–5-vuotiaat]:[16 vuotta täyttäneet]])</f>
        <v>4084</v>
      </c>
      <c r="I193" s="144">
        <v>1509823.2</v>
      </c>
      <c r="J193" s="144">
        <v>437725</v>
      </c>
      <c r="K193" s="144">
        <v>1676219.3</v>
      </c>
      <c r="L193" s="144">
        <v>1441136.3</v>
      </c>
      <c r="M193" s="144">
        <v>226347.36000000002</v>
      </c>
      <c r="N193" s="187">
        <f>SUM(Ikärakenne[[#This Row],[Ikä 0–5]:[Ikä 16+]])</f>
        <v>5291251.16</v>
      </c>
    </row>
    <row r="194" spans="1:14">
      <c r="A194" s="134">
        <v>608</v>
      </c>
      <c r="B194" s="130" t="s">
        <v>201</v>
      </c>
      <c r="C194" s="142">
        <v>74</v>
      </c>
      <c r="D194" s="46">
        <v>18</v>
      </c>
      <c r="E194" s="46">
        <v>124</v>
      </c>
      <c r="F194" s="46">
        <v>74</v>
      </c>
      <c r="G194" s="46">
        <v>1690</v>
      </c>
      <c r="H194" s="43">
        <f>SUM(Ikärakenne[[#This Row],[0–5-vuotiaat]:[16 vuotta täyttäneet]])</f>
        <v>1980</v>
      </c>
      <c r="I194" s="144">
        <v>610529.6</v>
      </c>
      <c r="J194" s="144">
        <v>157581</v>
      </c>
      <c r="K194" s="144">
        <v>903700.84</v>
      </c>
      <c r="L194" s="144">
        <v>927339.88</v>
      </c>
      <c r="M194" s="144">
        <v>109106.40000000001</v>
      </c>
      <c r="N194" s="187">
        <f>SUM(Ikärakenne[[#This Row],[Ikä 0–5]:[Ikä 16+]])</f>
        <v>2708257.7199999997</v>
      </c>
    </row>
    <row r="195" spans="1:14">
      <c r="A195" s="134">
        <v>609</v>
      </c>
      <c r="B195" s="130" t="s">
        <v>202</v>
      </c>
      <c r="C195" s="142">
        <v>3837</v>
      </c>
      <c r="D195" s="46">
        <v>722</v>
      </c>
      <c r="E195" s="46">
        <v>5008</v>
      </c>
      <c r="F195" s="46">
        <v>2573</v>
      </c>
      <c r="G195" s="46">
        <v>71065</v>
      </c>
      <c r="H195" s="43">
        <f>SUM(Ikärakenne[[#This Row],[0–5-vuotiaat]:[16 vuotta täyttäneet]])</f>
        <v>83205</v>
      </c>
      <c r="I195" s="144">
        <v>31656784.799999997</v>
      </c>
      <c r="J195" s="144">
        <v>6320749</v>
      </c>
      <c r="K195" s="144">
        <v>36497853.280000001</v>
      </c>
      <c r="L195" s="144">
        <v>32243858.260000002</v>
      </c>
      <c r="M195" s="144">
        <v>4587956.4000000004</v>
      </c>
      <c r="N195" s="187">
        <f>SUM(Ikärakenne[[#This Row],[Ikä 0–5]:[Ikä 16+]])</f>
        <v>111307201.74000001</v>
      </c>
    </row>
    <row r="196" spans="1:14">
      <c r="A196" s="130">
        <v>611</v>
      </c>
      <c r="B196" s="130" t="s">
        <v>203</v>
      </c>
      <c r="C196" s="142">
        <v>298</v>
      </c>
      <c r="D196" s="46">
        <v>53</v>
      </c>
      <c r="E196" s="46">
        <v>406</v>
      </c>
      <c r="F196" s="46">
        <v>241</v>
      </c>
      <c r="G196" s="46">
        <v>4013</v>
      </c>
      <c r="H196" s="43">
        <f>SUM(Ikärakenne[[#This Row],[0–5-vuotiaat]:[16 vuotta täyttäneet]])</f>
        <v>5011</v>
      </c>
      <c r="I196" s="144">
        <v>2458619.1999999997</v>
      </c>
      <c r="J196" s="144">
        <v>463988.5</v>
      </c>
      <c r="K196" s="144">
        <v>2958891.46</v>
      </c>
      <c r="L196" s="144">
        <v>3020120.4200000004</v>
      </c>
      <c r="M196" s="144">
        <v>259079.28</v>
      </c>
      <c r="N196" s="187">
        <f>SUM(Ikärakenne[[#This Row],[Ikä 0–5]:[Ikä 16+]])</f>
        <v>9160698.8599999994</v>
      </c>
    </row>
    <row r="197" spans="1:14">
      <c r="A197" s="134">
        <v>614</v>
      </c>
      <c r="B197" s="130" t="s">
        <v>204</v>
      </c>
      <c r="C197" s="142">
        <v>73</v>
      </c>
      <c r="D197" s="46">
        <v>14</v>
      </c>
      <c r="E197" s="46">
        <v>111</v>
      </c>
      <c r="F197" s="46">
        <v>62</v>
      </c>
      <c r="G197" s="46">
        <v>2739</v>
      </c>
      <c r="H197" s="43">
        <f>SUM(Ikärakenne[[#This Row],[0–5-vuotiaat]:[16 vuotta täyttäneet]])</f>
        <v>2999</v>
      </c>
      <c r="I197" s="144">
        <v>602279.19999999995</v>
      </c>
      <c r="J197" s="144">
        <v>122563</v>
      </c>
      <c r="K197" s="144">
        <v>808958.01</v>
      </c>
      <c r="L197" s="144">
        <v>776960.44000000006</v>
      </c>
      <c r="M197" s="144">
        <v>176829.84</v>
      </c>
      <c r="N197" s="187">
        <f>SUM(Ikärakenne[[#This Row],[Ikä 0–5]:[Ikä 16+]])</f>
        <v>2487590.4899999998</v>
      </c>
    </row>
    <row r="198" spans="1:14">
      <c r="A198" s="134">
        <v>615</v>
      </c>
      <c r="B198" s="130" t="s">
        <v>205</v>
      </c>
      <c r="C198" s="142">
        <v>340</v>
      </c>
      <c r="D198" s="46">
        <v>67</v>
      </c>
      <c r="E198" s="46">
        <v>549</v>
      </c>
      <c r="F198" s="46">
        <v>273</v>
      </c>
      <c r="G198" s="46">
        <v>6374</v>
      </c>
      <c r="H198" s="43">
        <f>SUM(Ikärakenne[[#This Row],[0–5-vuotiaat]:[16 vuotta täyttäneet]])</f>
        <v>7603</v>
      </c>
      <c r="I198" s="144">
        <v>2805136</v>
      </c>
      <c r="J198" s="144">
        <v>586551.5</v>
      </c>
      <c r="K198" s="144">
        <v>4001062.59</v>
      </c>
      <c r="L198" s="144">
        <v>3421132.2600000002</v>
      </c>
      <c r="M198" s="144">
        <v>411505.44</v>
      </c>
      <c r="N198" s="187">
        <f>SUM(Ikärakenne[[#This Row],[Ikä 0–5]:[Ikä 16+]])</f>
        <v>11225387.789999999</v>
      </c>
    </row>
    <row r="199" spans="1:14">
      <c r="A199" s="134">
        <v>616</v>
      </c>
      <c r="B199" s="130" t="s">
        <v>206</v>
      </c>
      <c r="C199" s="142">
        <v>77</v>
      </c>
      <c r="D199" s="46">
        <v>20</v>
      </c>
      <c r="E199" s="46">
        <v>128</v>
      </c>
      <c r="F199" s="46">
        <v>59</v>
      </c>
      <c r="G199" s="46">
        <v>1523</v>
      </c>
      <c r="H199" s="43">
        <f>SUM(Ikärakenne[[#This Row],[0–5-vuotiaat]:[16 vuotta täyttäneet]])</f>
        <v>1807</v>
      </c>
      <c r="I199" s="144">
        <v>635280.79999999993</v>
      </c>
      <c r="J199" s="144">
        <v>175090</v>
      </c>
      <c r="K199" s="144">
        <v>932852.48</v>
      </c>
      <c r="L199" s="144">
        <v>739365.58000000007</v>
      </c>
      <c r="M199" s="144">
        <v>98324.88</v>
      </c>
      <c r="N199" s="187">
        <f>SUM(Ikärakenne[[#This Row],[Ikä 0–5]:[Ikä 16+]])</f>
        <v>2580913.7399999998</v>
      </c>
    </row>
    <row r="200" spans="1:14">
      <c r="A200" s="134">
        <v>619</v>
      </c>
      <c r="B200" s="130" t="s">
        <v>207</v>
      </c>
      <c r="C200" s="142">
        <v>95</v>
      </c>
      <c r="D200" s="46">
        <v>28</v>
      </c>
      <c r="E200" s="46">
        <v>136</v>
      </c>
      <c r="F200" s="46">
        <v>84</v>
      </c>
      <c r="G200" s="46">
        <v>2332</v>
      </c>
      <c r="H200" s="43">
        <f>SUM(Ikärakenne[[#This Row],[0–5-vuotiaat]:[16 vuotta täyttäneet]])</f>
        <v>2675</v>
      </c>
      <c r="I200" s="144">
        <v>783788</v>
      </c>
      <c r="J200" s="144">
        <v>245126</v>
      </c>
      <c r="K200" s="144">
        <v>991155.76</v>
      </c>
      <c r="L200" s="144">
        <v>1052656.08</v>
      </c>
      <c r="M200" s="144">
        <v>150553.92000000001</v>
      </c>
      <c r="N200" s="187">
        <f>SUM(Ikärakenne[[#This Row],[Ikä 0–5]:[Ikä 16+]])</f>
        <v>3223279.76</v>
      </c>
    </row>
    <row r="201" spans="1:14">
      <c r="A201" s="134">
        <v>620</v>
      </c>
      <c r="B201" s="130" t="s">
        <v>208</v>
      </c>
      <c r="C201" s="142">
        <v>57</v>
      </c>
      <c r="D201" s="46">
        <v>13</v>
      </c>
      <c r="E201" s="46">
        <v>94</v>
      </c>
      <c r="F201" s="46">
        <v>56</v>
      </c>
      <c r="G201" s="46">
        <v>2160</v>
      </c>
      <c r="H201" s="43">
        <f>SUM(Ikärakenne[[#This Row],[0–5-vuotiaat]:[16 vuotta täyttäneet]])</f>
        <v>2380</v>
      </c>
      <c r="I201" s="144">
        <v>470272.8</v>
      </c>
      <c r="J201" s="144">
        <v>113808.5</v>
      </c>
      <c r="K201" s="144">
        <v>685063.54</v>
      </c>
      <c r="L201" s="144">
        <v>701770.72000000009</v>
      </c>
      <c r="M201" s="144">
        <v>139449.60000000001</v>
      </c>
      <c r="N201" s="187">
        <f>SUM(Ikärakenne[[#This Row],[Ikä 0–5]:[Ikä 16+]])</f>
        <v>2110365.16</v>
      </c>
    </row>
    <row r="202" spans="1:14">
      <c r="A202" s="134">
        <v>623</v>
      </c>
      <c r="B202" s="130" t="s">
        <v>209</v>
      </c>
      <c r="C202" s="142">
        <v>50</v>
      </c>
      <c r="D202" s="46">
        <v>6</v>
      </c>
      <c r="E202" s="46">
        <v>54</v>
      </c>
      <c r="F202" s="46">
        <v>39</v>
      </c>
      <c r="G202" s="46">
        <v>1958</v>
      </c>
      <c r="H202" s="43">
        <f>SUM(Ikärakenne[[#This Row],[0–5-vuotiaat]:[16 vuotta täyttäneet]])</f>
        <v>2107</v>
      </c>
      <c r="I202" s="144">
        <v>412520</v>
      </c>
      <c r="J202" s="144">
        <v>52527</v>
      </c>
      <c r="K202" s="144">
        <v>393547.14</v>
      </c>
      <c r="L202" s="144">
        <v>488733.18000000005</v>
      </c>
      <c r="M202" s="144">
        <v>126408.48000000001</v>
      </c>
      <c r="N202" s="187">
        <f>SUM(Ikärakenne[[#This Row],[Ikä 0–5]:[Ikä 16+]])</f>
        <v>1473735.8</v>
      </c>
    </row>
    <row r="203" spans="1:14">
      <c r="A203" s="134">
        <v>624</v>
      </c>
      <c r="B203" s="130" t="s">
        <v>210</v>
      </c>
      <c r="C203" s="142">
        <v>234</v>
      </c>
      <c r="D203" s="46">
        <v>59</v>
      </c>
      <c r="E203" s="46">
        <v>386</v>
      </c>
      <c r="F203" s="46">
        <v>172</v>
      </c>
      <c r="G203" s="46">
        <v>4266</v>
      </c>
      <c r="H203" s="43">
        <f>SUM(Ikärakenne[[#This Row],[0–5-vuotiaat]:[16 vuotta täyttäneet]])</f>
        <v>5117</v>
      </c>
      <c r="I203" s="144">
        <v>1930593.5999999999</v>
      </c>
      <c r="J203" s="144">
        <v>516515.5</v>
      </c>
      <c r="K203" s="144">
        <v>2813133.26</v>
      </c>
      <c r="L203" s="144">
        <v>2155438.64</v>
      </c>
      <c r="M203" s="144">
        <v>275412.96000000002</v>
      </c>
      <c r="N203" s="187">
        <f>SUM(Ikärakenne[[#This Row],[Ikä 0–5]:[Ikä 16+]])</f>
        <v>7691093.96</v>
      </c>
    </row>
    <row r="204" spans="1:14">
      <c r="A204" s="134">
        <v>625</v>
      </c>
      <c r="B204" s="130" t="s">
        <v>211</v>
      </c>
      <c r="C204" s="142">
        <v>146</v>
      </c>
      <c r="D204" s="46">
        <v>31</v>
      </c>
      <c r="E204" s="46">
        <v>235</v>
      </c>
      <c r="F204" s="46">
        <v>125</v>
      </c>
      <c r="G204" s="46">
        <v>2454</v>
      </c>
      <c r="H204" s="43">
        <f>SUM(Ikärakenne[[#This Row],[0–5-vuotiaat]:[16 vuotta täyttäneet]])</f>
        <v>2991</v>
      </c>
      <c r="I204" s="144">
        <v>1204558.3999999999</v>
      </c>
      <c r="J204" s="144">
        <v>271389.5</v>
      </c>
      <c r="K204" s="144">
        <v>1712658.8499999999</v>
      </c>
      <c r="L204" s="144">
        <v>1566452.5</v>
      </c>
      <c r="M204" s="144">
        <v>158430.24000000002</v>
      </c>
      <c r="N204" s="187">
        <f>SUM(Ikärakenne[[#This Row],[Ikä 0–5]:[Ikä 16+]])</f>
        <v>4913489.49</v>
      </c>
    </row>
    <row r="205" spans="1:14">
      <c r="A205" s="134">
        <v>626</v>
      </c>
      <c r="B205" s="130" t="s">
        <v>212</v>
      </c>
      <c r="C205" s="142">
        <v>212</v>
      </c>
      <c r="D205" s="46">
        <v>49</v>
      </c>
      <c r="E205" s="46">
        <v>308</v>
      </c>
      <c r="F205" s="46">
        <v>154</v>
      </c>
      <c r="G205" s="46">
        <v>4112</v>
      </c>
      <c r="H205" s="43">
        <f>SUM(Ikärakenne[[#This Row],[0–5-vuotiaat]:[16 vuotta täyttäneet]])</f>
        <v>4835</v>
      </c>
      <c r="I205" s="144">
        <v>1749084.7999999998</v>
      </c>
      <c r="J205" s="144">
        <v>428970.5</v>
      </c>
      <c r="K205" s="144">
        <v>2244676.2799999998</v>
      </c>
      <c r="L205" s="144">
        <v>1929869.4800000002</v>
      </c>
      <c r="M205" s="144">
        <v>265470.72000000003</v>
      </c>
      <c r="N205" s="187">
        <f>SUM(Ikärakenne[[#This Row],[Ikä 0–5]:[Ikä 16+]])</f>
        <v>6618071.7800000003</v>
      </c>
    </row>
    <row r="206" spans="1:14">
      <c r="A206" s="134">
        <v>630</v>
      </c>
      <c r="B206" s="130" t="s">
        <v>213</v>
      </c>
      <c r="C206" s="142">
        <v>139</v>
      </c>
      <c r="D206" s="46">
        <v>17</v>
      </c>
      <c r="E206" s="46">
        <v>147</v>
      </c>
      <c r="F206" s="46">
        <v>76</v>
      </c>
      <c r="G206" s="46">
        <v>1256</v>
      </c>
      <c r="H206" s="43">
        <f>SUM(Ikärakenne[[#This Row],[0–5-vuotiaat]:[16 vuotta täyttäneet]])</f>
        <v>1635</v>
      </c>
      <c r="I206" s="144">
        <v>1146805.5999999999</v>
      </c>
      <c r="J206" s="144">
        <v>148826.5</v>
      </c>
      <c r="K206" s="144">
        <v>1071322.77</v>
      </c>
      <c r="L206" s="144">
        <v>952403.12000000011</v>
      </c>
      <c r="M206" s="144">
        <v>81087.360000000001</v>
      </c>
      <c r="N206" s="187">
        <f>SUM(Ikärakenne[[#This Row],[Ikä 0–5]:[Ikä 16+]])</f>
        <v>3400445.35</v>
      </c>
    </row>
    <row r="207" spans="1:14">
      <c r="A207" s="134">
        <v>631</v>
      </c>
      <c r="B207" s="130" t="s">
        <v>214</v>
      </c>
      <c r="C207" s="142">
        <v>96</v>
      </c>
      <c r="D207" s="46">
        <v>14</v>
      </c>
      <c r="E207" s="46">
        <v>135</v>
      </c>
      <c r="F207" s="46">
        <v>55</v>
      </c>
      <c r="G207" s="46">
        <v>1663</v>
      </c>
      <c r="H207" s="43">
        <f>SUM(Ikärakenne[[#This Row],[0–5-vuotiaat]:[16 vuotta täyttäneet]])</f>
        <v>1963</v>
      </c>
      <c r="I207" s="144">
        <v>792038.39999999991</v>
      </c>
      <c r="J207" s="144">
        <v>122563</v>
      </c>
      <c r="K207" s="144">
        <v>983867.85</v>
      </c>
      <c r="L207" s="144">
        <v>689239.10000000009</v>
      </c>
      <c r="M207" s="144">
        <v>107363.28</v>
      </c>
      <c r="N207" s="187">
        <f>SUM(Ikärakenne[[#This Row],[Ikä 0–5]:[Ikä 16+]])</f>
        <v>2695071.63</v>
      </c>
    </row>
    <row r="208" spans="1:14">
      <c r="A208" s="134">
        <v>635</v>
      </c>
      <c r="B208" s="130" t="s">
        <v>215</v>
      </c>
      <c r="C208" s="142">
        <v>276</v>
      </c>
      <c r="D208" s="46">
        <v>64</v>
      </c>
      <c r="E208" s="46">
        <v>377</v>
      </c>
      <c r="F208" s="46">
        <v>236</v>
      </c>
      <c r="G208" s="46">
        <v>5394</v>
      </c>
      <c r="H208" s="43">
        <f>SUM(Ikärakenne[[#This Row],[0–5-vuotiaat]:[16 vuotta täyttäneet]])</f>
        <v>6347</v>
      </c>
      <c r="I208" s="144">
        <v>2277110.4</v>
      </c>
      <c r="J208" s="144">
        <v>560288</v>
      </c>
      <c r="K208" s="144">
        <v>2747542.07</v>
      </c>
      <c r="L208" s="144">
        <v>2957462.3200000003</v>
      </c>
      <c r="M208" s="144">
        <v>348236.64</v>
      </c>
      <c r="N208" s="187">
        <f>SUM(Ikärakenne[[#This Row],[Ikä 0–5]:[Ikä 16+]])</f>
        <v>8890639.4299999997</v>
      </c>
    </row>
    <row r="209" spans="1:14">
      <c r="A209" s="134">
        <v>636</v>
      </c>
      <c r="B209" s="130" t="s">
        <v>216</v>
      </c>
      <c r="C209" s="142">
        <v>451</v>
      </c>
      <c r="D209" s="46">
        <v>80</v>
      </c>
      <c r="E209" s="46">
        <v>654</v>
      </c>
      <c r="F209" s="46">
        <v>331</v>
      </c>
      <c r="G209" s="46">
        <v>6638</v>
      </c>
      <c r="H209" s="43">
        <f>SUM(Ikärakenne[[#This Row],[0–5-vuotiaat]:[16 vuotta täyttäneet]])</f>
        <v>8154</v>
      </c>
      <c r="I209" s="144">
        <v>3720930.4</v>
      </c>
      <c r="J209" s="144">
        <v>700360</v>
      </c>
      <c r="K209" s="144">
        <v>4766293.1399999997</v>
      </c>
      <c r="L209" s="144">
        <v>4147966.22</v>
      </c>
      <c r="M209" s="144">
        <v>428549.28</v>
      </c>
      <c r="N209" s="187">
        <f>SUM(Ikärakenne[[#This Row],[Ikä 0–5]:[Ikä 16+]])</f>
        <v>13764099.039999999</v>
      </c>
    </row>
    <row r="210" spans="1:14">
      <c r="A210" s="134">
        <v>638</v>
      </c>
      <c r="B210" s="130" t="s">
        <v>217</v>
      </c>
      <c r="C210" s="142">
        <v>2797</v>
      </c>
      <c r="D210" s="46">
        <v>541</v>
      </c>
      <c r="E210" s="46">
        <v>3772</v>
      </c>
      <c r="F210" s="46">
        <v>1952</v>
      </c>
      <c r="G210" s="46">
        <v>42170</v>
      </c>
      <c r="H210" s="43">
        <f>SUM(Ikärakenne[[#This Row],[0–5-vuotiaat]:[16 vuotta täyttäneet]])</f>
        <v>51232</v>
      </c>
      <c r="I210" s="144">
        <v>23076368.800000001</v>
      </c>
      <c r="J210" s="144">
        <v>4736184.5</v>
      </c>
      <c r="K210" s="144">
        <v>27489996.52</v>
      </c>
      <c r="L210" s="144">
        <v>24461722.240000002</v>
      </c>
      <c r="M210" s="144">
        <v>2722495.2</v>
      </c>
      <c r="N210" s="187">
        <f>SUM(Ikärakenne[[#This Row],[Ikä 0–5]:[Ikä 16+]])</f>
        <v>82486767.260000005</v>
      </c>
    </row>
    <row r="211" spans="1:14">
      <c r="A211" s="134">
        <v>678</v>
      </c>
      <c r="B211" s="130" t="s">
        <v>218</v>
      </c>
      <c r="C211" s="142">
        <v>1230</v>
      </c>
      <c r="D211" s="46">
        <v>265</v>
      </c>
      <c r="E211" s="46">
        <v>1928</v>
      </c>
      <c r="F211" s="46">
        <v>1033</v>
      </c>
      <c r="G211" s="46">
        <v>19617</v>
      </c>
      <c r="H211" s="43">
        <f>SUM(Ikärakenne[[#This Row],[0–5-vuotiaat]:[16 vuotta täyttäneet]])</f>
        <v>24073</v>
      </c>
      <c r="I211" s="144">
        <v>10147992</v>
      </c>
      <c r="J211" s="144">
        <v>2319942.5</v>
      </c>
      <c r="K211" s="144">
        <v>14051090.48</v>
      </c>
      <c r="L211" s="144">
        <v>12945163.460000001</v>
      </c>
      <c r="M211" s="144">
        <v>1266473.52</v>
      </c>
      <c r="N211" s="187">
        <f>SUM(Ikärakenne[[#This Row],[Ikä 0–5]:[Ikä 16+]])</f>
        <v>40730661.960000001</v>
      </c>
    </row>
    <row r="212" spans="1:14">
      <c r="A212" s="134">
        <v>680</v>
      </c>
      <c r="B212" s="130" t="s">
        <v>219</v>
      </c>
      <c r="C212" s="142">
        <v>1402</v>
      </c>
      <c r="D212" s="46">
        <v>249</v>
      </c>
      <c r="E212" s="46">
        <v>1648</v>
      </c>
      <c r="F212" s="46">
        <v>830</v>
      </c>
      <c r="G212" s="46">
        <v>20813</v>
      </c>
      <c r="H212" s="43">
        <f>SUM(Ikärakenne[[#This Row],[0–5-vuotiaat]:[16 vuotta täyttäneet]])</f>
        <v>24942</v>
      </c>
      <c r="I212" s="144">
        <v>11567060.799999999</v>
      </c>
      <c r="J212" s="144">
        <v>2179870.5</v>
      </c>
      <c r="K212" s="144">
        <v>12010475.68</v>
      </c>
      <c r="L212" s="144">
        <v>10401244.600000001</v>
      </c>
      <c r="M212" s="144">
        <v>1343687.28</v>
      </c>
      <c r="N212" s="187">
        <f>SUM(Ikärakenne[[#This Row],[Ikä 0–5]:[Ikä 16+]])</f>
        <v>37502338.859999999</v>
      </c>
    </row>
    <row r="213" spans="1:14">
      <c r="A213" s="134">
        <v>681</v>
      </c>
      <c r="B213" s="130" t="s">
        <v>220</v>
      </c>
      <c r="C213" s="142">
        <v>117</v>
      </c>
      <c r="D213" s="46">
        <v>28</v>
      </c>
      <c r="E213" s="46">
        <v>179</v>
      </c>
      <c r="F213" s="46">
        <v>81</v>
      </c>
      <c r="G213" s="46">
        <v>2903</v>
      </c>
      <c r="H213" s="43">
        <f>SUM(Ikärakenne[[#This Row],[0–5-vuotiaat]:[16 vuotta täyttäneet]])</f>
        <v>3308</v>
      </c>
      <c r="I213" s="144">
        <v>965296.79999999993</v>
      </c>
      <c r="J213" s="144">
        <v>245126</v>
      </c>
      <c r="K213" s="144">
        <v>1304535.8899999999</v>
      </c>
      <c r="L213" s="144">
        <v>1015061.2200000001</v>
      </c>
      <c r="M213" s="144">
        <v>187417.68</v>
      </c>
      <c r="N213" s="187">
        <f>SUM(Ikärakenne[[#This Row],[Ikä 0–5]:[Ikä 16+]])</f>
        <v>3717437.59</v>
      </c>
    </row>
    <row r="214" spans="1:14">
      <c r="A214" s="134">
        <v>683</v>
      </c>
      <c r="B214" s="130" t="s">
        <v>221</v>
      </c>
      <c r="C214" s="142">
        <v>164</v>
      </c>
      <c r="D214" s="46">
        <v>34</v>
      </c>
      <c r="E214" s="46">
        <v>298</v>
      </c>
      <c r="F214" s="46">
        <v>164</v>
      </c>
      <c r="G214" s="46">
        <v>2958</v>
      </c>
      <c r="H214" s="43">
        <f>SUM(Ikärakenne[[#This Row],[0–5-vuotiaat]:[16 vuotta täyttäneet]])</f>
        <v>3618</v>
      </c>
      <c r="I214" s="144">
        <v>1353065.5999999999</v>
      </c>
      <c r="J214" s="144">
        <v>297653</v>
      </c>
      <c r="K214" s="144">
        <v>2171797.1800000002</v>
      </c>
      <c r="L214" s="144">
        <v>2055185.6800000002</v>
      </c>
      <c r="M214" s="144">
        <v>190968.48</v>
      </c>
      <c r="N214" s="187">
        <f>SUM(Ikärakenne[[#This Row],[Ikä 0–5]:[Ikä 16+]])</f>
        <v>6068669.9400000013</v>
      </c>
    </row>
    <row r="215" spans="1:14">
      <c r="A215" s="134">
        <v>684</v>
      </c>
      <c r="B215" s="130" t="s">
        <v>222</v>
      </c>
      <c r="C215" s="142">
        <v>1813</v>
      </c>
      <c r="D215" s="46">
        <v>338</v>
      </c>
      <c r="E215" s="46">
        <v>2353</v>
      </c>
      <c r="F215" s="46">
        <v>1235</v>
      </c>
      <c r="G215" s="46">
        <v>32928</v>
      </c>
      <c r="H215" s="43">
        <f>SUM(Ikärakenne[[#This Row],[0–5-vuotiaat]:[16 vuotta täyttäneet]])</f>
        <v>38667</v>
      </c>
      <c r="I215" s="144">
        <v>14957975.199999999</v>
      </c>
      <c r="J215" s="144">
        <v>2959021</v>
      </c>
      <c r="K215" s="144">
        <v>17148452.23</v>
      </c>
      <c r="L215" s="144">
        <v>15476550.700000001</v>
      </c>
      <c r="M215" s="144">
        <v>2125831.6800000002</v>
      </c>
      <c r="N215" s="187">
        <f>SUM(Ikärakenne[[#This Row],[Ikä 0–5]:[Ikä 16+]])</f>
        <v>52667830.810000002</v>
      </c>
    </row>
    <row r="216" spans="1:14">
      <c r="A216" s="134">
        <v>686</v>
      </c>
      <c r="B216" s="130" t="s">
        <v>223</v>
      </c>
      <c r="C216" s="142">
        <v>90</v>
      </c>
      <c r="D216" s="46">
        <v>21</v>
      </c>
      <c r="E216" s="46">
        <v>153</v>
      </c>
      <c r="F216" s="46">
        <v>96</v>
      </c>
      <c r="G216" s="46">
        <v>2604</v>
      </c>
      <c r="H216" s="43">
        <f>SUM(Ikärakenne[[#This Row],[0–5-vuotiaat]:[16 vuotta täyttäneet]])</f>
        <v>2964</v>
      </c>
      <c r="I216" s="144">
        <v>742536</v>
      </c>
      <c r="J216" s="144">
        <v>183844.5</v>
      </c>
      <c r="K216" s="144">
        <v>1115050.23</v>
      </c>
      <c r="L216" s="144">
        <v>1203035.52</v>
      </c>
      <c r="M216" s="144">
        <v>168114.24000000002</v>
      </c>
      <c r="N216" s="187">
        <f>SUM(Ikärakenne[[#This Row],[Ikä 0–5]:[Ikä 16+]])</f>
        <v>3412580.49</v>
      </c>
    </row>
    <row r="217" spans="1:14">
      <c r="A217" s="134">
        <v>687</v>
      </c>
      <c r="B217" s="130" t="s">
        <v>224</v>
      </c>
      <c r="C217" s="142">
        <v>34</v>
      </c>
      <c r="D217" s="46">
        <v>5</v>
      </c>
      <c r="E217" s="46">
        <v>66</v>
      </c>
      <c r="F217" s="46">
        <v>49</v>
      </c>
      <c r="G217" s="46">
        <v>1323</v>
      </c>
      <c r="H217" s="43">
        <f>SUM(Ikärakenne[[#This Row],[0–5-vuotiaat]:[16 vuotta täyttäneet]])</f>
        <v>1477</v>
      </c>
      <c r="I217" s="144">
        <v>280513.59999999998</v>
      </c>
      <c r="J217" s="144">
        <v>43772.5</v>
      </c>
      <c r="K217" s="144">
        <v>481002.06</v>
      </c>
      <c r="L217" s="144">
        <v>614049.38</v>
      </c>
      <c r="M217" s="144">
        <v>85412.88</v>
      </c>
      <c r="N217" s="187">
        <f>SUM(Ikärakenne[[#This Row],[Ikä 0–5]:[Ikä 16+]])</f>
        <v>1504750.42</v>
      </c>
    </row>
    <row r="218" spans="1:14">
      <c r="A218" s="134">
        <v>689</v>
      </c>
      <c r="B218" s="130" t="s">
        <v>225</v>
      </c>
      <c r="C218" s="142">
        <v>76</v>
      </c>
      <c r="D218" s="46">
        <v>15</v>
      </c>
      <c r="E218" s="46">
        <v>126</v>
      </c>
      <c r="F218" s="46">
        <v>78</v>
      </c>
      <c r="G218" s="46">
        <v>2798</v>
      </c>
      <c r="H218" s="43">
        <f>SUM(Ikärakenne[[#This Row],[0–5-vuotiaat]:[16 vuotta täyttäneet]])</f>
        <v>3093</v>
      </c>
      <c r="I218" s="144">
        <v>627030.4</v>
      </c>
      <c r="J218" s="144">
        <v>131317.5</v>
      </c>
      <c r="K218" s="144">
        <v>918276.66</v>
      </c>
      <c r="L218" s="144">
        <v>977466.3600000001</v>
      </c>
      <c r="M218" s="144">
        <v>180638.88</v>
      </c>
      <c r="N218" s="187">
        <f>SUM(Ikärakenne[[#This Row],[Ikä 0–5]:[Ikä 16+]])</f>
        <v>2834729.8</v>
      </c>
    </row>
    <row r="219" spans="1:14">
      <c r="A219" s="134">
        <v>691</v>
      </c>
      <c r="B219" s="130" t="s">
        <v>226</v>
      </c>
      <c r="C219" s="142">
        <v>163</v>
      </c>
      <c r="D219" s="46">
        <v>39</v>
      </c>
      <c r="E219" s="46">
        <v>199</v>
      </c>
      <c r="F219" s="46">
        <v>119</v>
      </c>
      <c r="G219" s="46">
        <v>2116</v>
      </c>
      <c r="H219" s="43">
        <f>SUM(Ikärakenne[[#This Row],[0–5-vuotiaat]:[16 vuotta täyttäneet]])</f>
        <v>2636</v>
      </c>
      <c r="I219" s="144">
        <v>1344815.2</v>
      </c>
      <c r="J219" s="144">
        <v>341425.5</v>
      </c>
      <c r="K219" s="144">
        <v>1450294.09</v>
      </c>
      <c r="L219" s="144">
        <v>1491262.78</v>
      </c>
      <c r="M219" s="144">
        <v>136608.95999999999</v>
      </c>
      <c r="N219" s="187">
        <f>SUM(Ikärakenne[[#This Row],[Ikä 0–5]:[Ikä 16+]])</f>
        <v>4764406.53</v>
      </c>
    </row>
    <row r="220" spans="1:14">
      <c r="A220" s="134">
        <v>694</v>
      </c>
      <c r="B220" s="130" t="s">
        <v>227</v>
      </c>
      <c r="C220" s="142">
        <v>1333</v>
      </c>
      <c r="D220" s="46">
        <v>255</v>
      </c>
      <c r="E220" s="46">
        <v>1880</v>
      </c>
      <c r="F220" s="46">
        <v>1064</v>
      </c>
      <c r="G220" s="46">
        <v>23817</v>
      </c>
      <c r="H220" s="43">
        <f>SUM(Ikärakenne[[#This Row],[0–5-vuotiaat]:[16 vuotta täyttäneet]])</f>
        <v>28349</v>
      </c>
      <c r="I220" s="144">
        <v>10997783.199999999</v>
      </c>
      <c r="J220" s="144">
        <v>2232397.5</v>
      </c>
      <c r="K220" s="144">
        <v>13701270.799999999</v>
      </c>
      <c r="L220" s="144">
        <v>13333643.680000002</v>
      </c>
      <c r="M220" s="144">
        <v>1537625.52</v>
      </c>
      <c r="N220" s="187">
        <f>SUM(Ikärakenne[[#This Row],[Ikä 0–5]:[Ikä 16+]])</f>
        <v>41802720.700000003</v>
      </c>
    </row>
    <row r="221" spans="1:14">
      <c r="A221" s="134">
        <v>697</v>
      </c>
      <c r="B221" s="130" t="s">
        <v>228</v>
      </c>
      <c r="C221" s="142">
        <v>39</v>
      </c>
      <c r="D221" s="46">
        <v>10</v>
      </c>
      <c r="E221" s="46">
        <v>49</v>
      </c>
      <c r="F221" s="46">
        <v>32</v>
      </c>
      <c r="G221" s="46">
        <v>1044</v>
      </c>
      <c r="H221" s="43">
        <f>SUM(Ikärakenne[[#This Row],[0–5-vuotiaat]:[16 vuotta täyttäneet]])</f>
        <v>1174</v>
      </c>
      <c r="I221" s="144">
        <v>321765.59999999998</v>
      </c>
      <c r="J221" s="144">
        <v>87545</v>
      </c>
      <c r="K221" s="144">
        <v>357107.58999999997</v>
      </c>
      <c r="L221" s="144">
        <v>401011.84</v>
      </c>
      <c r="M221" s="144">
        <v>67400.639999999999</v>
      </c>
      <c r="N221" s="187">
        <f>SUM(Ikärakenne[[#This Row],[Ikä 0–5]:[Ikä 16+]])</f>
        <v>1234830.67</v>
      </c>
    </row>
    <row r="222" spans="1:14">
      <c r="A222" s="134">
        <v>698</v>
      </c>
      <c r="B222" s="130" t="s">
        <v>229</v>
      </c>
      <c r="C222" s="142">
        <v>3623</v>
      </c>
      <c r="D222" s="46">
        <v>643</v>
      </c>
      <c r="E222" s="46">
        <v>4438</v>
      </c>
      <c r="F222" s="46">
        <v>2285</v>
      </c>
      <c r="G222" s="46">
        <v>53546</v>
      </c>
      <c r="H222" s="43">
        <f>SUM(Ikärakenne[[#This Row],[0–5-vuotiaat]:[16 vuotta täyttäneet]])</f>
        <v>64535</v>
      </c>
      <c r="I222" s="144">
        <v>29891199.199999999</v>
      </c>
      <c r="J222" s="144">
        <v>5629143.5</v>
      </c>
      <c r="K222" s="144">
        <v>32343744.579999998</v>
      </c>
      <c r="L222" s="144">
        <v>28634751.700000003</v>
      </c>
      <c r="M222" s="144">
        <v>3456929.7600000002</v>
      </c>
      <c r="N222" s="187">
        <f>SUM(Ikärakenne[[#This Row],[Ikä 0–5]:[Ikä 16+]])</f>
        <v>99955768.74000001</v>
      </c>
    </row>
    <row r="223" spans="1:14">
      <c r="A223" s="134">
        <v>700</v>
      </c>
      <c r="B223" s="130" t="s">
        <v>230</v>
      </c>
      <c r="C223" s="142">
        <v>150</v>
      </c>
      <c r="D223" s="46">
        <v>37</v>
      </c>
      <c r="E223" s="46">
        <v>266</v>
      </c>
      <c r="F223" s="46">
        <v>150</v>
      </c>
      <c r="G223" s="46">
        <v>4239</v>
      </c>
      <c r="H223" s="43">
        <f>SUM(Ikärakenne[[#This Row],[0–5-vuotiaat]:[16 vuotta täyttäneet]])</f>
        <v>4842</v>
      </c>
      <c r="I223" s="144">
        <v>1237560</v>
      </c>
      <c r="J223" s="144">
        <v>323916.5</v>
      </c>
      <c r="K223" s="144">
        <v>1938584.06</v>
      </c>
      <c r="L223" s="144">
        <v>1879743.0000000002</v>
      </c>
      <c r="M223" s="144">
        <v>273669.84000000003</v>
      </c>
      <c r="N223" s="187">
        <f>SUM(Ikärakenne[[#This Row],[Ikä 0–5]:[Ikä 16+]])</f>
        <v>5653473.4000000004</v>
      </c>
    </row>
    <row r="224" spans="1:14">
      <c r="A224" s="134">
        <v>702</v>
      </c>
      <c r="B224" s="130" t="s">
        <v>231</v>
      </c>
      <c r="C224" s="142">
        <v>140</v>
      </c>
      <c r="D224" s="46">
        <v>33</v>
      </c>
      <c r="E224" s="46">
        <v>187</v>
      </c>
      <c r="F224" s="46">
        <v>107</v>
      </c>
      <c r="G224" s="46">
        <v>3647</v>
      </c>
      <c r="H224" s="43">
        <f>SUM(Ikärakenne[[#This Row],[0–5-vuotiaat]:[16 vuotta täyttäneet]])</f>
        <v>4114</v>
      </c>
      <c r="I224" s="144">
        <v>1155056</v>
      </c>
      <c r="J224" s="144">
        <v>288898.5</v>
      </c>
      <c r="K224" s="144">
        <v>1362839.17</v>
      </c>
      <c r="L224" s="144">
        <v>1340883.3400000001</v>
      </c>
      <c r="M224" s="144">
        <v>235450.32</v>
      </c>
      <c r="N224" s="187">
        <f>SUM(Ikärakenne[[#This Row],[Ikä 0–5]:[Ikä 16+]])</f>
        <v>4383127.33</v>
      </c>
    </row>
    <row r="225" spans="1:14">
      <c r="A225" s="134">
        <v>704</v>
      </c>
      <c r="B225" s="130" t="s">
        <v>232</v>
      </c>
      <c r="C225" s="142">
        <v>460</v>
      </c>
      <c r="D225" s="46">
        <v>92</v>
      </c>
      <c r="E225" s="46">
        <v>567</v>
      </c>
      <c r="F225" s="46">
        <v>258</v>
      </c>
      <c r="G225" s="46">
        <v>5051</v>
      </c>
      <c r="H225" s="43">
        <f>SUM(Ikärakenne[[#This Row],[0–5-vuotiaat]:[16 vuotta täyttäneet]])</f>
        <v>6428</v>
      </c>
      <c r="I225" s="144">
        <v>3795184</v>
      </c>
      <c r="J225" s="144">
        <v>805414</v>
      </c>
      <c r="K225" s="144">
        <v>4132244.9699999997</v>
      </c>
      <c r="L225" s="144">
        <v>3233157.9600000004</v>
      </c>
      <c r="M225" s="144">
        <v>326092.56</v>
      </c>
      <c r="N225" s="187">
        <f>SUM(Ikärakenne[[#This Row],[Ikä 0–5]:[Ikä 16+]])</f>
        <v>12292093.49</v>
      </c>
    </row>
    <row r="226" spans="1:14">
      <c r="A226" s="134">
        <v>707</v>
      </c>
      <c r="B226" s="130" t="s">
        <v>233</v>
      </c>
      <c r="C226" s="142">
        <v>37</v>
      </c>
      <c r="D226" s="46">
        <v>9</v>
      </c>
      <c r="E226" s="46">
        <v>76</v>
      </c>
      <c r="F226" s="46">
        <v>41</v>
      </c>
      <c r="G226" s="46">
        <v>1797</v>
      </c>
      <c r="H226" s="43">
        <f>SUM(Ikärakenne[[#This Row],[0–5-vuotiaat]:[16 vuotta täyttäneet]])</f>
        <v>1960</v>
      </c>
      <c r="I226" s="144">
        <v>305264.8</v>
      </c>
      <c r="J226" s="144">
        <v>78790.5</v>
      </c>
      <c r="K226" s="144">
        <v>553881.16</v>
      </c>
      <c r="L226" s="144">
        <v>513796.42000000004</v>
      </c>
      <c r="M226" s="144">
        <v>116014.32</v>
      </c>
      <c r="N226" s="187">
        <f>SUM(Ikärakenne[[#This Row],[Ikä 0–5]:[Ikä 16+]])</f>
        <v>1567747.2</v>
      </c>
    </row>
    <row r="227" spans="1:14">
      <c r="A227" s="134">
        <v>710</v>
      </c>
      <c r="B227" s="130" t="s">
        <v>234</v>
      </c>
      <c r="C227" s="142">
        <v>1321</v>
      </c>
      <c r="D227" s="46">
        <v>218</v>
      </c>
      <c r="E227" s="46">
        <v>1665</v>
      </c>
      <c r="F227" s="46">
        <v>933</v>
      </c>
      <c r="G227" s="46">
        <v>23169</v>
      </c>
      <c r="H227" s="43">
        <f>SUM(Ikärakenne[[#This Row],[0–5-vuotiaat]:[16 vuotta täyttäneet]])</f>
        <v>27306</v>
      </c>
      <c r="I227" s="144">
        <v>10898778.4</v>
      </c>
      <c r="J227" s="144">
        <v>1908481</v>
      </c>
      <c r="K227" s="144">
        <v>12134370.15</v>
      </c>
      <c r="L227" s="144">
        <v>11692001.460000001</v>
      </c>
      <c r="M227" s="144">
        <v>1495790.6400000001</v>
      </c>
      <c r="N227" s="187">
        <f>SUM(Ikärakenne[[#This Row],[Ikä 0–5]:[Ikä 16+]])</f>
        <v>38129421.650000006</v>
      </c>
    </row>
    <row r="228" spans="1:14">
      <c r="A228" s="134">
        <v>729</v>
      </c>
      <c r="B228" s="130" t="s">
        <v>235</v>
      </c>
      <c r="C228" s="142">
        <v>353</v>
      </c>
      <c r="D228" s="46">
        <v>80</v>
      </c>
      <c r="E228" s="46">
        <v>520</v>
      </c>
      <c r="F228" s="46">
        <v>298</v>
      </c>
      <c r="G228" s="46">
        <v>7724</v>
      </c>
      <c r="H228" s="43">
        <f>SUM(Ikärakenne[[#This Row],[0–5-vuotiaat]:[16 vuotta täyttäneet]])</f>
        <v>8975</v>
      </c>
      <c r="I228" s="144">
        <v>2912391.1999999997</v>
      </c>
      <c r="J228" s="144">
        <v>700360</v>
      </c>
      <c r="K228" s="144">
        <v>3789713.1999999997</v>
      </c>
      <c r="L228" s="144">
        <v>3734422.7600000002</v>
      </c>
      <c r="M228" s="144">
        <v>498661.44</v>
      </c>
      <c r="N228" s="187">
        <f>SUM(Ikärakenne[[#This Row],[Ikä 0–5]:[Ikä 16+]])</f>
        <v>11635548.6</v>
      </c>
    </row>
    <row r="229" spans="1:14">
      <c r="A229" s="134">
        <v>732</v>
      </c>
      <c r="B229" s="130" t="s">
        <v>236</v>
      </c>
      <c r="C229" s="142">
        <v>74</v>
      </c>
      <c r="D229" s="46">
        <v>17</v>
      </c>
      <c r="E229" s="46">
        <v>127</v>
      </c>
      <c r="F229" s="46">
        <v>78</v>
      </c>
      <c r="G229" s="46">
        <v>3040</v>
      </c>
      <c r="H229" s="43">
        <f>SUM(Ikärakenne[[#This Row],[0–5-vuotiaat]:[16 vuotta täyttäneet]])</f>
        <v>3336</v>
      </c>
      <c r="I229" s="144">
        <v>610529.6</v>
      </c>
      <c r="J229" s="144">
        <v>148826.5</v>
      </c>
      <c r="K229" s="144">
        <v>925564.57</v>
      </c>
      <c r="L229" s="144">
        <v>977466.3600000001</v>
      </c>
      <c r="M229" s="144">
        <v>196262.39999999999</v>
      </c>
      <c r="N229" s="187">
        <f>SUM(Ikärakenne[[#This Row],[Ikä 0–5]:[Ikä 16+]])</f>
        <v>2858649.43</v>
      </c>
    </row>
    <row r="230" spans="1:14">
      <c r="A230" s="134">
        <v>734</v>
      </c>
      <c r="B230" s="130" t="s">
        <v>237</v>
      </c>
      <c r="C230" s="142">
        <v>2038</v>
      </c>
      <c r="D230" s="46">
        <v>398</v>
      </c>
      <c r="E230" s="46">
        <v>3084</v>
      </c>
      <c r="F230" s="46">
        <v>1792</v>
      </c>
      <c r="G230" s="46">
        <v>43621</v>
      </c>
      <c r="H230" s="43">
        <f>SUM(Ikärakenne[[#This Row],[0–5-vuotiaat]:[16 vuotta täyttäneet]])</f>
        <v>50933</v>
      </c>
      <c r="I230" s="144">
        <v>16814315.199999999</v>
      </c>
      <c r="J230" s="144">
        <v>3484291</v>
      </c>
      <c r="K230" s="144">
        <v>22475914.440000001</v>
      </c>
      <c r="L230" s="144">
        <v>22456663.040000003</v>
      </c>
      <c r="M230" s="144">
        <v>2816171.7600000002</v>
      </c>
      <c r="N230" s="187">
        <f>SUM(Ikärakenne[[#This Row],[Ikä 0–5]:[Ikä 16+]])</f>
        <v>68047355.440000013</v>
      </c>
    </row>
    <row r="231" spans="1:14">
      <c r="A231" s="134">
        <v>738</v>
      </c>
      <c r="B231" s="130" t="s">
        <v>238</v>
      </c>
      <c r="C231" s="142">
        <v>134</v>
      </c>
      <c r="D231" s="46">
        <v>20</v>
      </c>
      <c r="E231" s="46">
        <v>208</v>
      </c>
      <c r="F231" s="46">
        <v>99</v>
      </c>
      <c r="G231" s="46">
        <v>2456</v>
      </c>
      <c r="H231" s="43">
        <f>SUM(Ikärakenne[[#This Row],[0–5-vuotiaat]:[16 vuotta täyttäneet]])</f>
        <v>2917</v>
      </c>
      <c r="I231" s="144">
        <v>1105553.5999999999</v>
      </c>
      <c r="J231" s="144">
        <v>175090</v>
      </c>
      <c r="K231" s="144">
        <v>1515885.28</v>
      </c>
      <c r="L231" s="144">
        <v>1240630.3800000001</v>
      </c>
      <c r="M231" s="144">
        <v>158559.36000000002</v>
      </c>
      <c r="N231" s="187">
        <f>SUM(Ikärakenne[[#This Row],[Ikä 0–5]:[Ikä 16+]])</f>
        <v>4195718.62</v>
      </c>
    </row>
    <row r="232" spans="1:14">
      <c r="A232" s="134">
        <v>739</v>
      </c>
      <c r="B232" s="130" t="s">
        <v>239</v>
      </c>
      <c r="C232" s="142">
        <v>106</v>
      </c>
      <c r="D232" s="46">
        <v>20</v>
      </c>
      <c r="E232" s="46">
        <v>166</v>
      </c>
      <c r="F232" s="46">
        <v>94</v>
      </c>
      <c r="G232" s="46">
        <v>2870</v>
      </c>
      <c r="H232" s="43">
        <f>SUM(Ikärakenne[[#This Row],[0–5-vuotiaat]:[16 vuotta täyttäneet]])</f>
        <v>3256</v>
      </c>
      <c r="I232" s="144">
        <v>874542.39999999991</v>
      </c>
      <c r="J232" s="144">
        <v>175090</v>
      </c>
      <c r="K232" s="144">
        <v>1209793.06</v>
      </c>
      <c r="L232" s="144">
        <v>1177972.28</v>
      </c>
      <c r="M232" s="144">
        <v>185287.2</v>
      </c>
      <c r="N232" s="187">
        <f>SUM(Ikärakenne[[#This Row],[Ikä 0–5]:[Ikä 16+]])</f>
        <v>3622684.9400000004</v>
      </c>
    </row>
    <row r="233" spans="1:14">
      <c r="A233" s="134">
        <v>740</v>
      </c>
      <c r="B233" s="130" t="s">
        <v>240</v>
      </c>
      <c r="C233" s="142">
        <v>1001</v>
      </c>
      <c r="D233" s="46">
        <v>261</v>
      </c>
      <c r="E233" s="46">
        <v>1629</v>
      </c>
      <c r="F233" s="46">
        <v>930</v>
      </c>
      <c r="G233" s="46">
        <v>28264</v>
      </c>
      <c r="H233" s="43">
        <f>SUM(Ikärakenne[[#This Row],[0–5-vuotiaat]:[16 vuotta täyttäneet]])</f>
        <v>32085</v>
      </c>
      <c r="I233" s="144">
        <v>8258650.3999999994</v>
      </c>
      <c r="J233" s="144">
        <v>2284924.5</v>
      </c>
      <c r="K233" s="144">
        <v>11872005.390000001</v>
      </c>
      <c r="L233" s="144">
        <v>11654406.600000001</v>
      </c>
      <c r="M233" s="144">
        <v>1824723.84</v>
      </c>
      <c r="N233" s="187">
        <f>SUM(Ikärakenne[[#This Row],[Ikä 0–5]:[Ikä 16+]])</f>
        <v>35894710.730000004</v>
      </c>
    </row>
    <row r="234" spans="1:14">
      <c r="A234" s="134">
        <v>742</v>
      </c>
      <c r="B234" s="130" t="s">
        <v>241</v>
      </c>
      <c r="C234" s="142">
        <v>42</v>
      </c>
      <c r="D234" s="46">
        <v>7</v>
      </c>
      <c r="E234" s="46">
        <v>43</v>
      </c>
      <c r="F234" s="46">
        <v>15</v>
      </c>
      <c r="G234" s="46">
        <v>881</v>
      </c>
      <c r="H234" s="43">
        <f>SUM(Ikärakenne[[#This Row],[0–5-vuotiaat]:[16 vuotta täyttäneet]])</f>
        <v>988</v>
      </c>
      <c r="I234" s="144">
        <v>346516.8</v>
      </c>
      <c r="J234" s="144">
        <v>61281.5</v>
      </c>
      <c r="K234" s="144">
        <v>313380.13</v>
      </c>
      <c r="L234" s="144">
        <v>187974.30000000002</v>
      </c>
      <c r="M234" s="144">
        <v>56877.36</v>
      </c>
      <c r="N234" s="187">
        <f>SUM(Ikärakenne[[#This Row],[Ikä 0–5]:[Ikä 16+]])</f>
        <v>966030.09</v>
      </c>
    </row>
    <row r="235" spans="1:14">
      <c r="A235" s="134">
        <v>743</v>
      </c>
      <c r="B235" s="130" t="s">
        <v>242</v>
      </c>
      <c r="C235" s="142">
        <v>3854</v>
      </c>
      <c r="D235" s="46">
        <v>741</v>
      </c>
      <c r="E235" s="46">
        <v>4765</v>
      </c>
      <c r="F235" s="46">
        <v>2260</v>
      </c>
      <c r="G235" s="46">
        <v>53703</v>
      </c>
      <c r="H235" s="43">
        <f>SUM(Ikärakenne[[#This Row],[0–5-vuotiaat]:[16 vuotta täyttäneet]])</f>
        <v>65323</v>
      </c>
      <c r="I235" s="144">
        <v>31797041.599999998</v>
      </c>
      <c r="J235" s="144">
        <v>6487084.5</v>
      </c>
      <c r="K235" s="144">
        <v>34726891.149999999</v>
      </c>
      <c r="L235" s="144">
        <v>28321461.200000003</v>
      </c>
      <c r="M235" s="144">
        <v>3467065.68</v>
      </c>
      <c r="N235" s="187">
        <f>SUM(Ikärakenne[[#This Row],[Ikä 0–5]:[Ikä 16+]])</f>
        <v>104799544.13000001</v>
      </c>
    </row>
    <row r="236" spans="1:14">
      <c r="A236" s="134">
        <v>746</v>
      </c>
      <c r="B236" s="130" t="s">
        <v>243</v>
      </c>
      <c r="C236" s="142">
        <v>352</v>
      </c>
      <c r="D236" s="46">
        <v>61</v>
      </c>
      <c r="E236" s="46">
        <v>505</v>
      </c>
      <c r="F236" s="46">
        <v>303</v>
      </c>
      <c r="G236" s="46">
        <v>3514</v>
      </c>
      <c r="H236" s="43">
        <f>SUM(Ikärakenne[[#This Row],[0–5-vuotiaat]:[16 vuotta täyttäneet]])</f>
        <v>4735</v>
      </c>
      <c r="I236" s="144">
        <v>2904140.8</v>
      </c>
      <c r="J236" s="144">
        <v>534024.5</v>
      </c>
      <c r="K236" s="144">
        <v>3680394.55</v>
      </c>
      <c r="L236" s="144">
        <v>3797080.8600000003</v>
      </c>
      <c r="M236" s="144">
        <v>226863.84</v>
      </c>
      <c r="N236" s="187">
        <f>SUM(Ikärakenne[[#This Row],[Ikä 0–5]:[Ikä 16+]])</f>
        <v>11142504.550000001</v>
      </c>
    </row>
    <row r="237" spans="1:14">
      <c r="A237" s="134">
        <v>747</v>
      </c>
      <c r="B237" s="130" t="s">
        <v>244</v>
      </c>
      <c r="C237" s="142">
        <v>40</v>
      </c>
      <c r="D237" s="46">
        <v>8</v>
      </c>
      <c r="E237" s="46">
        <v>75</v>
      </c>
      <c r="F237" s="46">
        <v>29</v>
      </c>
      <c r="G237" s="46">
        <v>1156</v>
      </c>
      <c r="H237" s="43">
        <f>SUM(Ikärakenne[[#This Row],[0–5-vuotiaat]:[16 vuotta täyttäneet]])</f>
        <v>1308</v>
      </c>
      <c r="I237" s="144">
        <v>330016</v>
      </c>
      <c r="J237" s="144">
        <v>70036</v>
      </c>
      <c r="K237" s="144">
        <v>546593.25</v>
      </c>
      <c r="L237" s="144">
        <v>363416.98000000004</v>
      </c>
      <c r="M237" s="144">
        <v>74631.360000000001</v>
      </c>
      <c r="N237" s="187">
        <f>SUM(Ikärakenne[[#This Row],[Ikä 0–5]:[Ikä 16+]])</f>
        <v>1384693.59</v>
      </c>
    </row>
    <row r="238" spans="1:14">
      <c r="A238" s="134">
        <v>748</v>
      </c>
      <c r="B238" s="130" t="s">
        <v>245</v>
      </c>
      <c r="C238" s="142">
        <v>317</v>
      </c>
      <c r="D238" s="46">
        <v>51</v>
      </c>
      <c r="E238" s="46">
        <v>474</v>
      </c>
      <c r="F238" s="46">
        <v>230</v>
      </c>
      <c r="G238" s="46">
        <v>3825</v>
      </c>
      <c r="H238" s="43">
        <f>SUM(Ikärakenne[[#This Row],[0–5-vuotiaat]:[16 vuotta täyttäneet]])</f>
        <v>4897</v>
      </c>
      <c r="I238" s="144">
        <v>2615376.7999999998</v>
      </c>
      <c r="J238" s="144">
        <v>446479.5</v>
      </c>
      <c r="K238" s="144">
        <v>3454469.34</v>
      </c>
      <c r="L238" s="144">
        <v>2882272.6</v>
      </c>
      <c r="M238" s="144">
        <v>246942</v>
      </c>
      <c r="N238" s="187">
        <f>SUM(Ikärakenne[[#This Row],[Ikä 0–5]:[Ikä 16+]])</f>
        <v>9645540.2400000002</v>
      </c>
    </row>
    <row r="239" spans="1:14">
      <c r="A239" s="134">
        <v>749</v>
      </c>
      <c r="B239" s="130" t="s">
        <v>246</v>
      </c>
      <c r="C239" s="142">
        <v>1304</v>
      </c>
      <c r="D239" s="46">
        <v>273</v>
      </c>
      <c r="E239" s="46">
        <v>1832</v>
      </c>
      <c r="F239" s="46">
        <v>924</v>
      </c>
      <c r="G239" s="46">
        <v>16899</v>
      </c>
      <c r="H239" s="43">
        <f>SUM(Ikärakenne[[#This Row],[0–5-vuotiaat]:[16 vuotta täyttäneet]])</f>
        <v>21232</v>
      </c>
      <c r="I239" s="144">
        <v>10758521.6</v>
      </c>
      <c r="J239" s="144">
        <v>2389978.5</v>
      </c>
      <c r="K239" s="144">
        <v>13351451.119999999</v>
      </c>
      <c r="L239" s="144">
        <v>11579216.880000001</v>
      </c>
      <c r="M239" s="144">
        <v>1090999.44</v>
      </c>
      <c r="N239" s="187">
        <f>SUM(Ikärakenne[[#This Row],[Ikä 0–5]:[Ikä 16+]])</f>
        <v>39170167.539999999</v>
      </c>
    </row>
    <row r="240" spans="1:14">
      <c r="A240" s="134">
        <v>751</v>
      </c>
      <c r="B240" s="130" t="s">
        <v>247</v>
      </c>
      <c r="C240" s="142">
        <v>105</v>
      </c>
      <c r="D240" s="46">
        <v>20</v>
      </c>
      <c r="E240" s="46">
        <v>177</v>
      </c>
      <c r="F240" s="46">
        <v>102</v>
      </c>
      <c r="G240" s="46">
        <v>2473</v>
      </c>
      <c r="H240" s="43">
        <f>SUM(Ikärakenne[[#This Row],[0–5-vuotiaat]:[16 vuotta täyttäneet]])</f>
        <v>2877</v>
      </c>
      <c r="I240" s="144">
        <v>866292</v>
      </c>
      <c r="J240" s="144">
        <v>175090</v>
      </c>
      <c r="K240" s="144">
        <v>1289960.07</v>
      </c>
      <c r="L240" s="144">
        <v>1278225.24</v>
      </c>
      <c r="M240" s="144">
        <v>159656.88</v>
      </c>
      <c r="N240" s="187">
        <f>SUM(Ikärakenne[[#This Row],[Ikä 0–5]:[Ikä 16+]])</f>
        <v>3769224.1900000004</v>
      </c>
    </row>
    <row r="241" spans="1:14">
      <c r="A241" s="134">
        <v>753</v>
      </c>
      <c r="B241" s="130" t="s">
        <v>248</v>
      </c>
      <c r="C241" s="142">
        <v>1318</v>
      </c>
      <c r="D241" s="46">
        <v>260</v>
      </c>
      <c r="E241" s="46">
        <v>1725</v>
      </c>
      <c r="F241" s="46">
        <v>935</v>
      </c>
      <c r="G241" s="46">
        <v>18082</v>
      </c>
      <c r="H241" s="43">
        <f>SUM(Ikärakenne[[#This Row],[0–5-vuotiaat]:[16 vuotta täyttäneet]])</f>
        <v>22320</v>
      </c>
      <c r="I241" s="144">
        <v>10874027.199999999</v>
      </c>
      <c r="J241" s="144">
        <v>2276170</v>
      </c>
      <c r="K241" s="144">
        <v>12571644.75</v>
      </c>
      <c r="L241" s="144">
        <v>11717064.700000001</v>
      </c>
      <c r="M241" s="144">
        <v>1167373.92</v>
      </c>
      <c r="N241" s="187">
        <f>SUM(Ikärakenne[[#This Row],[Ikä 0–5]:[Ikä 16+]])</f>
        <v>38606280.57</v>
      </c>
    </row>
    <row r="242" spans="1:14">
      <c r="A242" s="134">
        <v>755</v>
      </c>
      <c r="B242" s="130" t="s">
        <v>249</v>
      </c>
      <c r="C242" s="142">
        <v>321</v>
      </c>
      <c r="D242" s="46">
        <v>72</v>
      </c>
      <c r="E242" s="46">
        <v>452</v>
      </c>
      <c r="F242" s="46">
        <v>266</v>
      </c>
      <c r="G242" s="46">
        <v>5106</v>
      </c>
      <c r="H242" s="43">
        <f>SUM(Ikärakenne[[#This Row],[0–5-vuotiaat]:[16 vuotta täyttäneet]])</f>
        <v>6217</v>
      </c>
      <c r="I242" s="144">
        <v>2648378.4</v>
      </c>
      <c r="J242" s="144">
        <v>630324</v>
      </c>
      <c r="K242" s="144">
        <v>3294135.32</v>
      </c>
      <c r="L242" s="144">
        <v>3333410.9200000004</v>
      </c>
      <c r="M242" s="144">
        <v>329643.36</v>
      </c>
      <c r="N242" s="187">
        <f>SUM(Ikärakenne[[#This Row],[Ikä 0–5]:[Ikä 16+]])</f>
        <v>10235892</v>
      </c>
    </row>
    <row r="243" spans="1:14">
      <c r="A243" s="134">
        <v>758</v>
      </c>
      <c r="B243" s="130" t="s">
        <v>250</v>
      </c>
      <c r="C243" s="142">
        <v>344</v>
      </c>
      <c r="D243" s="46">
        <v>73</v>
      </c>
      <c r="E243" s="46">
        <v>506</v>
      </c>
      <c r="F243" s="46">
        <v>252</v>
      </c>
      <c r="G243" s="46">
        <v>6959</v>
      </c>
      <c r="H243" s="43">
        <f>SUM(Ikärakenne[[#This Row],[0–5-vuotiaat]:[16 vuotta täyttäneet]])</f>
        <v>8134</v>
      </c>
      <c r="I243" s="144">
        <v>2838137.6</v>
      </c>
      <c r="J243" s="144">
        <v>639078.5</v>
      </c>
      <c r="K243" s="144">
        <v>3687682.46</v>
      </c>
      <c r="L243" s="144">
        <v>3157968.24</v>
      </c>
      <c r="M243" s="144">
        <v>449273.04000000004</v>
      </c>
      <c r="N243" s="187">
        <f>SUM(Ikärakenne[[#This Row],[Ikä 0–5]:[Ikä 16+]])</f>
        <v>10772139.84</v>
      </c>
    </row>
    <row r="244" spans="1:14">
      <c r="A244" s="134">
        <v>759</v>
      </c>
      <c r="B244" s="130" t="s">
        <v>251</v>
      </c>
      <c r="C244" s="142">
        <v>97</v>
      </c>
      <c r="D244" s="46">
        <v>23</v>
      </c>
      <c r="E244" s="46">
        <v>157</v>
      </c>
      <c r="F244" s="46">
        <v>59</v>
      </c>
      <c r="G244" s="46">
        <v>1606</v>
      </c>
      <c r="H244" s="43">
        <f>SUM(Ikärakenne[[#This Row],[0–5-vuotiaat]:[16 vuotta täyttäneet]])</f>
        <v>1942</v>
      </c>
      <c r="I244" s="144">
        <v>800288.79999999993</v>
      </c>
      <c r="J244" s="144">
        <v>201353.5</v>
      </c>
      <c r="K244" s="144">
        <v>1144201.8699999999</v>
      </c>
      <c r="L244" s="144">
        <v>739365.58000000007</v>
      </c>
      <c r="M244" s="144">
        <v>103683.36</v>
      </c>
      <c r="N244" s="187">
        <f>SUM(Ikärakenne[[#This Row],[Ikä 0–5]:[Ikä 16+]])</f>
        <v>2988893.11</v>
      </c>
    </row>
    <row r="245" spans="1:14">
      <c r="A245" s="134">
        <v>761</v>
      </c>
      <c r="B245" s="130" t="s">
        <v>252</v>
      </c>
      <c r="C245" s="142">
        <v>331</v>
      </c>
      <c r="D245" s="46">
        <v>69</v>
      </c>
      <c r="E245" s="46">
        <v>508</v>
      </c>
      <c r="F245" s="46">
        <v>258</v>
      </c>
      <c r="G245" s="46">
        <v>7260</v>
      </c>
      <c r="H245" s="43">
        <f>SUM(Ikärakenne[[#This Row],[0–5-vuotiaat]:[16 vuotta täyttäneet]])</f>
        <v>8426</v>
      </c>
      <c r="I245" s="144">
        <v>2730882.4</v>
      </c>
      <c r="J245" s="144">
        <v>604060.5</v>
      </c>
      <c r="K245" s="144">
        <v>3702258.28</v>
      </c>
      <c r="L245" s="144">
        <v>3233157.9600000004</v>
      </c>
      <c r="M245" s="144">
        <v>468705.60000000003</v>
      </c>
      <c r="N245" s="187">
        <f>SUM(Ikärakenne[[#This Row],[Ikä 0–5]:[Ikä 16+]])</f>
        <v>10739064.74</v>
      </c>
    </row>
    <row r="246" spans="1:14">
      <c r="A246" s="134">
        <v>762</v>
      </c>
      <c r="B246" s="130" t="s">
        <v>253</v>
      </c>
      <c r="C246" s="142">
        <v>128</v>
      </c>
      <c r="D246" s="46">
        <v>32</v>
      </c>
      <c r="E246" s="46">
        <v>193</v>
      </c>
      <c r="F246" s="46">
        <v>109</v>
      </c>
      <c r="G246" s="46">
        <v>3210</v>
      </c>
      <c r="H246" s="43">
        <f>SUM(Ikärakenne[[#This Row],[0–5-vuotiaat]:[16 vuotta täyttäneet]])</f>
        <v>3672</v>
      </c>
      <c r="I246" s="144">
        <v>1056051.2</v>
      </c>
      <c r="J246" s="144">
        <v>280144</v>
      </c>
      <c r="K246" s="144">
        <v>1406566.63</v>
      </c>
      <c r="L246" s="144">
        <v>1365946.58</v>
      </c>
      <c r="M246" s="144">
        <v>207237.6</v>
      </c>
      <c r="N246" s="187">
        <f>SUM(Ikärakenne[[#This Row],[Ikä 0–5]:[Ikä 16+]])</f>
        <v>4315946.01</v>
      </c>
    </row>
    <row r="247" spans="1:14">
      <c r="A247" s="134">
        <v>765</v>
      </c>
      <c r="B247" s="130" t="s">
        <v>254</v>
      </c>
      <c r="C247" s="142">
        <v>495</v>
      </c>
      <c r="D247" s="46">
        <v>103</v>
      </c>
      <c r="E247" s="46">
        <v>698</v>
      </c>
      <c r="F247" s="46">
        <v>350</v>
      </c>
      <c r="G247" s="46">
        <v>8708</v>
      </c>
      <c r="H247" s="43">
        <f>SUM(Ikärakenne[[#This Row],[0–5-vuotiaat]:[16 vuotta täyttäneet]])</f>
        <v>10354</v>
      </c>
      <c r="I247" s="144">
        <v>4083948</v>
      </c>
      <c r="J247" s="144">
        <v>901713.5</v>
      </c>
      <c r="K247" s="144">
        <v>5086961.18</v>
      </c>
      <c r="L247" s="144">
        <v>4386067</v>
      </c>
      <c r="M247" s="144">
        <v>562188.48</v>
      </c>
      <c r="N247" s="187">
        <f>SUM(Ikärakenne[[#This Row],[Ikä 0–5]:[Ikä 16+]])</f>
        <v>15020878.16</v>
      </c>
    </row>
    <row r="248" spans="1:14">
      <c r="A248" s="134">
        <v>768</v>
      </c>
      <c r="B248" s="130" t="s">
        <v>255</v>
      </c>
      <c r="C248" s="142">
        <v>68</v>
      </c>
      <c r="D248" s="46">
        <v>19</v>
      </c>
      <c r="E248" s="46">
        <v>96</v>
      </c>
      <c r="F248" s="46">
        <v>35</v>
      </c>
      <c r="G248" s="46">
        <v>2157</v>
      </c>
      <c r="H248" s="43">
        <f>SUM(Ikärakenne[[#This Row],[0–5-vuotiaat]:[16 vuotta täyttäneet]])</f>
        <v>2375</v>
      </c>
      <c r="I248" s="144">
        <v>561027.19999999995</v>
      </c>
      <c r="J248" s="144">
        <v>166335.5</v>
      </c>
      <c r="K248" s="144">
        <v>699639.36</v>
      </c>
      <c r="L248" s="144">
        <v>438606.7</v>
      </c>
      <c r="M248" s="144">
        <v>139255.92000000001</v>
      </c>
      <c r="N248" s="187">
        <f>SUM(Ikärakenne[[#This Row],[Ikä 0–5]:[Ikä 16+]])</f>
        <v>2004864.68</v>
      </c>
    </row>
    <row r="249" spans="1:14">
      <c r="A249" s="134">
        <v>777</v>
      </c>
      <c r="B249" s="130" t="s">
        <v>256</v>
      </c>
      <c r="C249" s="142">
        <v>216</v>
      </c>
      <c r="D249" s="46">
        <v>47</v>
      </c>
      <c r="E249" s="46">
        <v>341</v>
      </c>
      <c r="F249" s="46">
        <v>186</v>
      </c>
      <c r="G249" s="46">
        <v>6577</v>
      </c>
      <c r="H249" s="43">
        <f>SUM(Ikärakenne[[#This Row],[0–5-vuotiaat]:[16 vuotta täyttäneet]])</f>
        <v>7367</v>
      </c>
      <c r="I249" s="144">
        <v>1782086.4</v>
      </c>
      <c r="J249" s="144">
        <v>411461.5</v>
      </c>
      <c r="K249" s="144">
        <v>2485177.31</v>
      </c>
      <c r="L249" s="144">
        <v>2330881.3200000003</v>
      </c>
      <c r="M249" s="144">
        <v>424611.12</v>
      </c>
      <c r="N249" s="187">
        <f>SUM(Ikärakenne[[#This Row],[Ikä 0–5]:[Ikä 16+]])</f>
        <v>7434217.6500000004</v>
      </c>
    </row>
    <row r="250" spans="1:14">
      <c r="A250" s="134">
        <v>778</v>
      </c>
      <c r="B250" s="130" t="s">
        <v>257</v>
      </c>
      <c r="C250" s="142">
        <v>262</v>
      </c>
      <c r="D250" s="46">
        <v>66</v>
      </c>
      <c r="E250" s="46">
        <v>406</v>
      </c>
      <c r="F250" s="46">
        <v>210</v>
      </c>
      <c r="G250" s="46">
        <v>5819</v>
      </c>
      <c r="H250" s="43">
        <f>SUM(Ikärakenne[[#This Row],[0–5-vuotiaat]:[16 vuotta täyttäneet]])</f>
        <v>6763</v>
      </c>
      <c r="I250" s="144">
        <v>2161604.7999999998</v>
      </c>
      <c r="J250" s="144">
        <v>577797</v>
      </c>
      <c r="K250" s="144">
        <v>2958891.46</v>
      </c>
      <c r="L250" s="144">
        <v>2631640.2000000002</v>
      </c>
      <c r="M250" s="144">
        <v>375674.64</v>
      </c>
      <c r="N250" s="187">
        <f>SUM(Ikärakenne[[#This Row],[Ikä 0–5]:[Ikä 16+]])</f>
        <v>8705608.0999999996</v>
      </c>
    </row>
    <row r="251" spans="1:14">
      <c r="A251" s="134">
        <v>781</v>
      </c>
      <c r="B251" s="130" t="s">
        <v>258</v>
      </c>
      <c r="C251" s="142">
        <v>86</v>
      </c>
      <c r="D251" s="46">
        <v>18</v>
      </c>
      <c r="E251" s="46">
        <v>132</v>
      </c>
      <c r="F251" s="46">
        <v>69</v>
      </c>
      <c r="G251" s="46">
        <v>3199</v>
      </c>
      <c r="H251" s="43">
        <f>SUM(Ikärakenne[[#This Row],[0–5-vuotiaat]:[16 vuotta täyttäneet]])</f>
        <v>3504</v>
      </c>
      <c r="I251" s="144">
        <v>709534.4</v>
      </c>
      <c r="J251" s="144">
        <v>157581</v>
      </c>
      <c r="K251" s="144">
        <v>962004.12</v>
      </c>
      <c r="L251" s="144">
        <v>864681.78</v>
      </c>
      <c r="M251" s="144">
        <v>206527.44</v>
      </c>
      <c r="N251" s="187">
        <f>SUM(Ikärakenne[[#This Row],[Ikä 0–5]:[Ikä 16+]])</f>
        <v>2900328.7399999998</v>
      </c>
    </row>
    <row r="252" spans="1:14">
      <c r="A252" s="134">
        <v>783</v>
      </c>
      <c r="B252" s="130" t="s">
        <v>259</v>
      </c>
      <c r="C252" s="142">
        <v>246</v>
      </c>
      <c r="D252" s="46">
        <v>61</v>
      </c>
      <c r="E252" s="46">
        <v>364</v>
      </c>
      <c r="F252" s="46">
        <v>216</v>
      </c>
      <c r="G252" s="46">
        <v>5532</v>
      </c>
      <c r="H252" s="43">
        <f>SUM(Ikärakenne[[#This Row],[0–5-vuotiaat]:[16 vuotta täyttäneet]])</f>
        <v>6419</v>
      </c>
      <c r="I252" s="144">
        <v>2029598.4</v>
      </c>
      <c r="J252" s="144">
        <v>534024.5</v>
      </c>
      <c r="K252" s="144">
        <v>2652799.2399999998</v>
      </c>
      <c r="L252" s="144">
        <v>2706829.9200000004</v>
      </c>
      <c r="M252" s="144">
        <v>357145.92</v>
      </c>
      <c r="N252" s="187">
        <f>SUM(Ikärakenne[[#This Row],[Ikä 0–5]:[Ikä 16+]])</f>
        <v>8280397.9800000004</v>
      </c>
    </row>
    <row r="253" spans="1:14">
      <c r="A253" s="134">
        <v>785</v>
      </c>
      <c r="B253" s="130" t="s">
        <v>260</v>
      </c>
      <c r="C253" s="46">
        <v>86</v>
      </c>
      <c r="D253" s="46">
        <v>31</v>
      </c>
      <c r="E253" s="46">
        <v>120</v>
      </c>
      <c r="F253" s="46">
        <v>71</v>
      </c>
      <c r="G253" s="46">
        <v>2318</v>
      </c>
      <c r="H253" s="43">
        <f>SUM(Ikärakenne[[#This Row],[0–5-vuotiaat]:[16 vuotta täyttäneet]])</f>
        <v>2626</v>
      </c>
      <c r="I253" s="144">
        <v>709534.4</v>
      </c>
      <c r="J253" s="144">
        <v>271389.5</v>
      </c>
      <c r="K253" s="144">
        <v>874549.2</v>
      </c>
      <c r="L253" s="144">
        <v>889745.02</v>
      </c>
      <c r="M253" s="144">
        <v>149650.08000000002</v>
      </c>
      <c r="N253" s="187">
        <f>SUM(Ikärakenne[[#This Row],[Ikä 0–5]:[Ikä 16+]])</f>
        <v>2894868.2</v>
      </c>
    </row>
    <row r="254" spans="1:14">
      <c r="A254" s="134">
        <v>790</v>
      </c>
      <c r="B254" s="130" t="s">
        <v>261</v>
      </c>
      <c r="C254" s="142">
        <v>1014</v>
      </c>
      <c r="D254" s="46">
        <v>200</v>
      </c>
      <c r="E254" s="46">
        <v>1467</v>
      </c>
      <c r="F254" s="46">
        <v>813</v>
      </c>
      <c r="G254" s="46">
        <v>20240</v>
      </c>
      <c r="H254" s="43">
        <f>SUM(Ikärakenne[[#This Row],[0–5-vuotiaat]:[16 vuotta täyttäneet]])</f>
        <v>23734</v>
      </c>
      <c r="I254" s="144">
        <v>8365905.5999999996</v>
      </c>
      <c r="J254" s="144">
        <v>1750900</v>
      </c>
      <c r="K254" s="144">
        <v>10691363.970000001</v>
      </c>
      <c r="L254" s="144">
        <v>10188207.060000001</v>
      </c>
      <c r="M254" s="144">
        <v>1306694.4000000001</v>
      </c>
      <c r="N254" s="187">
        <f>SUM(Ikärakenne[[#This Row],[Ikä 0–5]:[Ikä 16+]])</f>
        <v>32303071.030000001</v>
      </c>
    </row>
    <row r="255" spans="1:14">
      <c r="A255" s="134">
        <v>791</v>
      </c>
      <c r="B255" s="130" t="s">
        <v>262</v>
      </c>
      <c r="C255" s="142">
        <v>233</v>
      </c>
      <c r="D255" s="46">
        <v>42</v>
      </c>
      <c r="E255" s="46">
        <v>331</v>
      </c>
      <c r="F255" s="46">
        <v>172</v>
      </c>
      <c r="G255" s="46">
        <v>4251</v>
      </c>
      <c r="H255" s="43">
        <f>SUM(Ikärakenne[[#This Row],[0–5-vuotiaat]:[16 vuotta täyttäneet]])</f>
        <v>5029</v>
      </c>
      <c r="I255" s="144">
        <v>1922343.2</v>
      </c>
      <c r="J255" s="144">
        <v>367689</v>
      </c>
      <c r="K255" s="144">
        <v>2412298.21</v>
      </c>
      <c r="L255" s="144">
        <v>2155438.64</v>
      </c>
      <c r="M255" s="144">
        <v>274444.56</v>
      </c>
      <c r="N255" s="187">
        <f>SUM(Ikärakenne[[#This Row],[Ikä 0–5]:[Ikä 16+]])</f>
        <v>7132213.6100000003</v>
      </c>
    </row>
    <row r="256" spans="1:14">
      <c r="A256" s="134">
        <v>831</v>
      </c>
      <c r="B256" s="130" t="s">
        <v>263</v>
      </c>
      <c r="C256" s="142">
        <v>210</v>
      </c>
      <c r="D256" s="46">
        <v>32</v>
      </c>
      <c r="E256" s="46">
        <v>321</v>
      </c>
      <c r="F256" s="46">
        <v>154</v>
      </c>
      <c r="G256" s="46">
        <v>3842</v>
      </c>
      <c r="H256" s="43">
        <f>SUM(Ikärakenne[[#This Row],[0–5-vuotiaat]:[16 vuotta täyttäneet]])</f>
        <v>4559</v>
      </c>
      <c r="I256" s="144">
        <v>1732584</v>
      </c>
      <c r="J256" s="144">
        <v>280144</v>
      </c>
      <c r="K256" s="144">
        <v>2339419.11</v>
      </c>
      <c r="L256" s="144">
        <v>1929869.4800000002</v>
      </c>
      <c r="M256" s="144">
        <v>248039.52000000002</v>
      </c>
      <c r="N256" s="187">
        <f>SUM(Ikärakenne[[#This Row],[Ikä 0–5]:[Ikä 16+]])</f>
        <v>6530056.1099999994</v>
      </c>
    </row>
    <row r="257" spans="1:14">
      <c r="A257" s="134">
        <v>832</v>
      </c>
      <c r="B257" s="130" t="s">
        <v>264</v>
      </c>
      <c r="C257" s="142">
        <v>184</v>
      </c>
      <c r="D257" s="46">
        <v>25</v>
      </c>
      <c r="E257" s="46">
        <v>242</v>
      </c>
      <c r="F257" s="46">
        <v>147</v>
      </c>
      <c r="G257" s="46">
        <v>3227</v>
      </c>
      <c r="H257" s="43">
        <f>SUM(Ikärakenne[[#This Row],[0–5-vuotiaat]:[16 vuotta täyttäneet]])</f>
        <v>3825</v>
      </c>
      <c r="I257" s="144">
        <v>1518073.5999999999</v>
      </c>
      <c r="J257" s="144">
        <v>218862.5</v>
      </c>
      <c r="K257" s="144">
        <v>1763674.22</v>
      </c>
      <c r="L257" s="144">
        <v>1842148.1400000001</v>
      </c>
      <c r="M257" s="144">
        <v>208335.12</v>
      </c>
      <c r="N257" s="187">
        <f>SUM(Ikärakenne[[#This Row],[Ikä 0–5]:[Ikä 16+]])</f>
        <v>5551093.5800000001</v>
      </c>
    </row>
    <row r="258" spans="1:14">
      <c r="A258" s="134">
        <v>833</v>
      </c>
      <c r="B258" s="130" t="s">
        <v>265</v>
      </c>
      <c r="C258" s="142">
        <v>77</v>
      </c>
      <c r="D258" s="46">
        <v>14</v>
      </c>
      <c r="E258" s="46">
        <v>96</v>
      </c>
      <c r="F258" s="46">
        <v>45</v>
      </c>
      <c r="G258" s="46">
        <v>1459</v>
      </c>
      <c r="H258" s="43">
        <f>SUM(Ikärakenne[[#This Row],[0–5-vuotiaat]:[16 vuotta täyttäneet]])</f>
        <v>1691</v>
      </c>
      <c r="I258" s="144">
        <v>635280.79999999993</v>
      </c>
      <c r="J258" s="144">
        <v>122563</v>
      </c>
      <c r="K258" s="144">
        <v>699639.36</v>
      </c>
      <c r="L258" s="144">
        <v>563922.9</v>
      </c>
      <c r="M258" s="144">
        <v>94193.040000000008</v>
      </c>
      <c r="N258" s="187">
        <f>SUM(Ikärakenne[[#This Row],[Ikä 0–5]:[Ikä 16+]])</f>
        <v>2115599.1</v>
      </c>
    </row>
    <row r="259" spans="1:14">
      <c r="A259" s="134">
        <v>834</v>
      </c>
      <c r="B259" s="130" t="s">
        <v>266</v>
      </c>
      <c r="C259" s="142">
        <v>261</v>
      </c>
      <c r="D259" s="46">
        <v>56</v>
      </c>
      <c r="E259" s="46">
        <v>350</v>
      </c>
      <c r="F259" s="46">
        <v>218</v>
      </c>
      <c r="G259" s="46">
        <v>4994</v>
      </c>
      <c r="H259" s="43">
        <f>SUM(Ikärakenne[[#This Row],[0–5-vuotiaat]:[16 vuotta täyttäneet]])</f>
        <v>5879</v>
      </c>
      <c r="I259" s="144">
        <v>2153354.4</v>
      </c>
      <c r="J259" s="144">
        <v>490252</v>
      </c>
      <c r="K259" s="144">
        <v>2550768.5</v>
      </c>
      <c r="L259" s="144">
        <v>2731893.16</v>
      </c>
      <c r="M259" s="144">
        <v>322412.64</v>
      </c>
      <c r="N259" s="187">
        <f>SUM(Ikärakenne[[#This Row],[Ikä 0–5]:[Ikä 16+]])</f>
        <v>8248680.7000000002</v>
      </c>
    </row>
    <row r="260" spans="1:14">
      <c r="A260" s="134">
        <v>837</v>
      </c>
      <c r="B260" s="130" t="s">
        <v>267</v>
      </c>
      <c r="C260" s="142">
        <v>12042</v>
      </c>
      <c r="D260" s="46">
        <v>2069</v>
      </c>
      <c r="E260" s="46">
        <v>13429</v>
      </c>
      <c r="F260" s="46">
        <v>6496</v>
      </c>
      <c r="G260" s="46">
        <v>214973</v>
      </c>
      <c r="H260" s="43">
        <f>SUM(Ikärakenne[[#This Row],[0–5-vuotiaat]:[16 vuotta täyttäneet]])</f>
        <v>249009</v>
      </c>
      <c r="I260" s="144">
        <v>99351316.799999997</v>
      </c>
      <c r="J260" s="144">
        <v>18113060.5</v>
      </c>
      <c r="K260" s="144">
        <v>97869343.390000001</v>
      </c>
      <c r="L260" s="144">
        <v>81405403.520000011</v>
      </c>
      <c r="M260" s="144">
        <v>13878656.880000001</v>
      </c>
      <c r="N260" s="187">
        <f>SUM(Ikärakenne[[#This Row],[Ikä 0–5]:[Ikä 16+]])</f>
        <v>310617781.09000003</v>
      </c>
    </row>
    <row r="261" spans="1:14">
      <c r="A261" s="134">
        <v>844</v>
      </c>
      <c r="B261" s="130" t="s">
        <v>268</v>
      </c>
      <c r="C261" s="142">
        <v>38</v>
      </c>
      <c r="D261" s="46">
        <v>9</v>
      </c>
      <c r="E261" s="46">
        <v>70</v>
      </c>
      <c r="F261" s="46">
        <v>19</v>
      </c>
      <c r="G261" s="46">
        <v>1305</v>
      </c>
      <c r="H261" s="43">
        <f>SUM(Ikärakenne[[#This Row],[0–5-vuotiaat]:[16 vuotta täyttäneet]])</f>
        <v>1441</v>
      </c>
      <c r="I261" s="144">
        <v>313515.2</v>
      </c>
      <c r="J261" s="144">
        <v>78790.5</v>
      </c>
      <c r="K261" s="144">
        <v>510153.7</v>
      </c>
      <c r="L261" s="144">
        <v>238100.78000000003</v>
      </c>
      <c r="M261" s="144">
        <v>84250.8</v>
      </c>
      <c r="N261" s="187">
        <f>SUM(Ikärakenne[[#This Row],[Ikä 0–5]:[Ikä 16+]])</f>
        <v>1224810.9800000002</v>
      </c>
    </row>
    <row r="262" spans="1:14">
      <c r="A262" s="134">
        <v>845</v>
      </c>
      <c r="B262" s="130" t="s">
        <v>269</v>
      </c>
      <c r="C262" s="142">
        <v>151</v>
      </c>
      <c r="D262" s="46">
        <v>27</v>
      </c>
      <c r="E262" s="46">
        <v>202</v>
      </c>
      <c r="F262" s="46">
        <v>103</v>
      </c>
      <c r="G262" s="46">
        <v>2380</v>
      </c>
      <c r="H262" s="43">
        <f>SUM(Ikärakenne[[#This Row],[0–5-vuotiaat]:[16 vuotta täyttäneet]])</f>
        <v>2863</v>
      </c>
      <c r="I262" s="144">
        <v>1245810.3999999999</v>
      </c>
      <c r="J262" s="144">
        <v>236371.5</v>
      </c>
      <c r="K262" s="144">
        <v>1472157.82</v>
      </c>
      <c r="L262" s="144">
        <v>1290756.8600000001</v>
      </c>
      <c r="M262" s="144">
        <v>153652.80000000002</v>
      </c>
      <c r="N262" s="187">
        <f>SUM(Ikärakenne[[#This Row],[Ikä 0–5]:[Ikä 16+]])</f>
        <v>4398749.38</v>
      </c>
    </row>
    <row r="263" spans="1:14">
      <c r="A263" s="134">
        <v>846</v>
      </c>
      <c r="B263" s="130" t="s">
        <v>270</v>
      </c>
      <c r="C263" s="142">
        <v>210</v>
      </c>
      <c r="D263" s="46">
        <v>48</v>
      </c>
      <c r="E263" s="46">
        <v>308</v>
      </c>
      <c r="F263" s="46">
        <v>173</v>
      </c>
      <c r="G263" s="46">
        <v>4123</v>
      </c>
      <c r="H263" s="43">
        <f>SUM(Ikärakenne[[#This Row],[0–5-vuotiaat]:[16 vuotta täyttäneet]])</f>
        <v>4862</v>
      </c>
      <c r="I263" s="144">
        <v>1732584</v>
      </c>
      <c r="J263" s="144">
        <v>420216</v>
      </c>
      <c r="K263" s="144">
        <v>2244676.2799999998</v>
      </c>
      <c r="L263" s="144">
        <v>2167970.2600000002</v>
      </c>
      <c r="M263" s="144">
        <v>266180.88</v>
      </c>
      <c r="N263" s="187">
        <f>SUM(Ikärakenne[[#This Row],[Ikä 0–5]:[Ikä 16+]])</f>
        <v>6831627.419999999</v>
      </c>
    </row>
    <row r="264" spans="1:14">
      <c r="A264" s="134">
        <v>848</v>
      </c>
      <c r="B264" s="130" t="s">
        <v>271</v>
      </c>
      <c r="C264" s="142">
        <v>142</v>
      </c>
      <c r="D264" s="46">
        <v>40</v>
      </c>
      <c r="E264" s="46">
        <v>257</v>
      </c>
      <c r="F264" s="46">
        <v>122</v>
      </c>
      <c r="G264" s="46">
        <v>3599</v>
      </c>
      <c r="H264" s="43">
        <f>SUM(Ikärakenne[[#This Row],[0–5-vuotiaat]:[16 vuotta täyttäneet]])</f>
        <v>4160</v>
      </c>
      <c r="I264" s="144">
        <v>1171556.8</v>
      </c>
      <c r="J264" s="144">
        <v>350180</v>
      </c>
      <c r="K264" s="144">
        <v>1872992.8699999999</v>
      </c>
      <c r="L264" s="144">
        <v>1528857.6400000001</v>
      </c>
      <c r="M264" s="144">
        <v>232351.44</v>
      </c>
      <c r="N264" s="187">
        <f>SUM(Ikärakenne[[#This Row],[Ikä 0–5]:[Ikä 16+]])</f>
        <v>5155938.7500000009</v>
      </c>
    </row>
    <row r="265" spans="1:14">
      <c r="A265" s="134">
        <v>849</v>
      </c>
      <c r="B265" s="130" t="s">
        <v>272</v>
      </c>
      <c r="C265" s="142">
        <v>153</v>
      </c>
      <c r="D265" s="46">
        <v>32</v>
      </c>
      <c r="E265" s="46">
        <v>244</v>
      </c>
      <c r="F265" s="46">
        <v>135</v>
      </c>
      <c r="G265" s="46">
        <v>2339</v>
      </c>
      <c r="H265" s="43">
        <f>SUM(Ikärakenne[[#This Row],[0–5-vuotiaat]:[16 vuotta täyttäneet]])</f>
        <v>2903</v>
      </c>
      <c r="I265" s="144">
        <v>1262311.2</v>
      </c>
      <c r="J265" s="144">
        <v>280144</v>
      </c>
      <c r="K265" s="144">
        <v>1778250.04</v>
      </c>
      <c r="L265" s="144">
        <v>1691768.7000000002</v>
      </c>
      <c r="M265" s="144">
        <v>151005.84</v>
      </c>
      <c r="N265" s="187">
        <f>SUM(Ikärakenne[[#This Row],[Ikä 0–5]:[Ikä 16+]])</f>
        <v>5163479.78</v>
      </c>
    </row>
    <row r="266" spans="1:14">
      <c r="A266" s="134">
        <v>850</v>
      </c>
      <c r="B266" s="130" t="s">
        <v>273</v>
      </c>
      <c r="C266" s="142">
        <v>123</v>
      </c>
      <c r="D266" s="46">
        <v>23</v>
      </c>
      <c r="E266" s="46">
        <v>205</v>
      </c>
      <c r="F266" s="46">
        <v>99</v>
      </c>
      <c r="G266" s="46">
        <v>1957</v>
      </c>
      <c r="H266" s="43">
        <f>SUM(Ikärakenne[[#This Row],[0–5-vuotiaat]:[16 vuotta täyttäneet]])</f>
        <v>2407</v>
      </c>
      <c r="I266" s="144">
        <v>1014799.2</v>
      </c>
      <c r="J266" s="144">
        <v>201353.5</v>
      </c>
      <c r="K266" s="144">
        <v>1494021.55</v>
      </c>
      <c r="L266" s="144">
        <v>1240630.3800000001</v>
      </c>
      <c r="M266" s="144">
        <v>126343.92</v>
      </c>
      <c r="N266" s="187">
        <f>SUM(Ikärakenne[[#This Row],[Ikä 0–5]:[Ikä 16+]])</f>
        <v>4077148.55</v>
      </c>
    </row>
    <row r="267" spans="1:14">
      <c r="A267" s="134">
        <v>851</v>
      </c>
      <c r="B267" s="130" t="s">
        <v>274</v>
      </c>
      <c r="C267" s="142">
        <v>1152</v>
      </c>
      <c r="D267" s="46">
        <v>225</v>
      </c>
      <c r="E267" s="46">
        <v>1555</v>
      </c>
      <c r="F267" s="46">
        <v>822</v>
      </c>
      <c r="G267" s="46">
        <v>17473</v>
      </c>
      <c r="H267" s="43">
        <f>SUM(Ikärakenne[[#This Row],[0–5-vuotiaat]:[16 vuotta täyttäneet]])</f>
        <v>21227</v>
      </c>
      <c r="I267" s="144">
        <v>9504460.7999999989</v>
      </c>
      <c r="J267" s="144">
        <v>1969762.5</v>
      </c>
      <c r="K267" s="144">
        <v>11332700.049999999</v>
      </c>
      <c r="L267" s="144">
        <v>10300991.640000001</v>
      </c>
      <c r="M267" s="144">
        <v>1128056.8800000001</v>
      </c>
      <c r="N267" s="187">
        <f>SUM(Ikärakenne[[#This Row],[Ikä 0–5]:[Ikä 16+]])</f>
        <v>34235971.869999997</v>
      </c>
    </row>
    <row r="268" spans="1:14">
      <c r="A268" s="134">
        <v>853</v>
      </c>
      <c r="B268" s="130" t="s">
        <v>275</v>
      </c>
      <c r="C268" s="142">
        <v>9439</v>
      </c>
      <c r="D268" s="46">
        <v>1641</v>
      </c>
      <c r="E268" s="46">
        <v>10104</v>
      </c>
      <c r="F268" s="46">
        <v>4897</v>
      </c>
      <c r="G268" s="46">
        <v>171819</v>
      </c>
      <c r="H268" s="43">
        <f>SUM(Ikärakenne[[#This Row],[0–5-vuotiaat]:[16 vuotta täyttäneet]])</f>
        <v>197900</v>
      </c>
      <c r="I268" s="144">
        <v>77875525.599999994</v>
      </c>
      <c r="J268" s="144">
        <v>14366134.5</v>
      </c>
      <c r="K268" s="144">
        <v>73637042.640000001</v>
      </c>
      <c r="L268" s="144">
        <v>61367343.140000001</v>
      </c>
      <c r="M268" s="144">
        <v>11092634.640000001</v>
      </c>
      <c r="N268" s="187">
        <f>SUM(Ikärakenne[[#This Row],[Ikä 0–5]:[Ikä 16+]])</f>
        <v>238338680.51999998</v>
      </c>
    </row>
    <row r="269" spans="1:14">
      <c r="A269" s="134">
        <v>854</v>
      </c>
      <c r="B269" s="130" t="s">
        <v>276</v>
      </c>
      <c r="C269" s="142">
        <v>102</v>
      </c>
      <c r="D269" s="46">
        <v>24</v>
      </c>
      <c r="E269" s="46">
        <v>148</v>
      </c>
      <c r="F269" s="46">
        <v>60</v>
      </c>
      <c r="G269" s="46">
        <v>2928</v>
      </c>
      <c r="H269" s="43">
        <f>SUM(Ikärakenne[[#This Row],[0–5-vuotiaat]:[16 vuotta täyttäneet]])</f>
        <v>3262</v>
      </c>
      <c r="I269" s="144">
        <v>841540.79999999993</v>
      </c>
      <c r="J269" s="144">
        <v>210108</v>
      </c>
      <c r="K269" s="144">
        <v>1078610.68</v>
      </c>
      <c r="L269" s="144">
        <v>751897.20000000007</v>
      </c>
      <c r="M269" s="144">
        <v>189031.67999999999</v>
      </c>
      <c r="N269" s="187">
        <f>SUM(Ikärakenne[[#This Row],[Ikä 0–5]:[Ikä 16+]])</f>
        <v>3071188.36</v>
      </c>
    </row>
    <row r="270" spans="1:14">
      <c r="A270" s="134">
        <v>857</v>
      </c>
      <c r="B270" s="130" t="s">
        <v>277</v>
      </c>
      <c r="C270" s="142">
        <v>65</v>
      </c>
      <c r="D270" s="46">
        <v>12</v>
      </c>
      <c r="E270" s="46">
        <v>112</v>
      </c>
      <c r="F270" s="46">
        <v>64</v>
      </c>
      <c r="G270" s="46">
        <v>2141</v>
      </c>
      <c r="H270" s="43">
        <f>SUM(Ikärakenne[[#This Row],[0–5-vuotiaat]:[16 vuotta täyttäneet]])</f>
        <v>2394</v>
      </c>
      <c r="I270" s="144">
        <v>536276</v>
      </c>
      <c r="J270" s="144">
        <v>105054</v>
      </c>
      <c r="K270" s="144">
        <v>816245.91999999993</v>
      </c>
      <c r="L270" s="144">
        <v>802023.68</v>
      </c>
      <c r="M270" s="144">
        <v>138222.96</v>
      </c>
      <c r="N270" s="187">
        <f>SUM(Ikärakenne[[#This Row],[Ikä 0–5]:[Ikä 16+]])</f>
        <v>2397822.56</v>
      </c>
    </row>
    <row r="271" spans="1:14">
      <c r="A271" s="134">
        <v>858</v>
      </c>
      <c r="B271" s="130" t="s">
        <v>278</v>
      </c>
      <c r="C271" s="142">
        <v>2330</v>
      </c>
      <c r="D271" s="46">
        <v>448</v>
      </c>
      <c r="E271" s="46">
        <v>3166</v>
      </c>
      <c r="F271" s="46">
        <v>1743</v>
      </c>
      <c r="G271" s="46">
        <v>32697</v>
      </c>
      <c r="H271" s="43">
        <f>SUM(Ikärakenne[[#This Row],[0–5-vuotiaat]:[16 vuotta täyttäneet]])</f>
        <v>40384</v>
      </c>
      <c r="I271" s="144">
        <v>19223432</v>
      </c>
      <c r="J271" s="144">
        <v>3922016</v>
      </c>
      <c r="K271" s="144">
        <v>23073523.059999999</v>
      </c>
      <c r="L271" s="144">
        <v>21842613.66</v>
      </c>
      <c r="M271" s="144">
        <v>2110918.3200000003</v>
      </c>
      <c r="N271" s="187">
        <f>SUM(Ikärakenne[[#This Row],[Ikä 0–5]:[Ikä 16+]])</f>
        <v>70172503.039999992</v>
      </c>
    </row>
    <row r="272" spans="1:14">
      <c r="A272" s="134">
        <v>859</v>
      </c>
      <c r="B272" s="130" t="s">
        <v>279</v>
      </c>
      <c r="C272" s="142">
        <v>607</v>
      </c>
      <c r="D272" s="46">
        <v>121</v>
      </c>
      <c r="E272" s="46">
        <v>894</v>
      </c>
      <c r="F272" s="46">
        <v>460</v>
      </c>
      <c r="G272" s="46">
        <v>4480</v>
      </c>
      <c r="H272" s="43">
        <f>SUM(Ikärakenne[[#This Row],[0–5-vuotiaat]:[16 vuotta täyttäneet]])</f>
        <v>6562</v>
      </c>
      <c r="I272" s="144">
        <v>5007992.8</v>
      </c>
      <c r="J272" s="144">
        <v>1059294.5</v>
      </c>
      <c r="K272" s="144">
        <v>6515391.54</v>
      </c>
      <c r="L272" s="144">
        <v>5764545.2000000002</v>
      </c>
      <c r="M272" s="144">
        <v>289228.79999999999</v>
      </c>
      <c r="N272" s="187">
        <f>SUM(Ikärakenne[[#This Row],[Ikä 0–5]:[Ikä 16+]])</f>
        <v>18636452.84</v>
      </c>
    </row>
    <row r="273" spans="1:14">
      <c r="A273" s="134">
        <v>886</v>
      </c>
      <c r="B273" s="130" t="s">
        <v>280</v>
      </c>
      <c r="C273" s="142">
        <v>643</v>
      </c>
      <c r="D273" s="46">
        <v>137</v>
      </c>
      <c r="E273" s="46">
        <v>942</v>
      </c>
      <c r="F273" s="46">
        <v>490</v>
      </c>
      <c r="G273" s="46">
        <v>10387</v>
      </c>
      <c r="H273" s="43">
        <f>SUM(Ikärakenne[[#This Row],[0–5-vuotiaat]:[16 vuotta täyttäneet]])</f>
        <v>12599</v>
      </c>
      <c r="I273" s="144">
        <v>5305007.2</v>
      </c>
      <c r="J273" s="144">
        <v>1199366.5</v>
      </c>
      <c r="K273" s="144">
        <v>6865211.2199999997</v>
      </c>
      <c r="L273" s="144">
        <v>6140493.8000000007</v>
      </c>
      <c r="M273" s="144">
        <v>670584.72</v>
      </c>
      <c r="N273" s="187">
        <f>SUM(Ikärakenne[[#This Row],[Ikä 0–5]:[Ikä 16+]])</f>
        <v>20180663.439999998</v>
      </c>
    </row>
    <row r="274" spans="1:14">
      <c r="A274" s="134">
        <v>887</v>
      </c>
      <c r="B274" s="130" t="s">
        <v>281</v>
      </c>
      <c r="C274" s="142">
        <v>178</v>
      </c>
      <c r="D274" s="46">
        <v>39</v>
      </c>
      <c r="E274" s="46">
        <v>265</v>
      </c>
      <c r="F274" s="46">
        <v>137</v>
      </c>
      <c r="G274" s="46">
        <v>3950</v>
      </c>
      <c r="H274" s="43">
        <f>SUM(Ikärakenne[[#This Row],[0–5-vuotiaat]:[16 vuotta täyttäneet]])</f>
        <v>4569</v>
      </c>
      <c r="I274" s="144">
        <v>1468571.2</v>
      </c>
      <c r="J274" s="144">
        <v>341425.5</v>
      </c>
      <c r="K274" s="144">
        <v>1931296.15</v>
      </c>
      <c r="L274" s="144">
        <v>1716831.9400000002</v>
      </c>
      <c r="M274" s="144">
        <v>255012</v>
      </c>
      <c r="N274" s="187">
        <f>SUM(Ikärakenne[[#This Row],[Ikä 0–5]:[Ikä 16+]])</f>
        <v>5713136.79</v>
      </c>
    </row>
    <row r="275" spans="1:14">
      <c r="A275" s="134">
        <v>889</v>
      </c>
      <c r="B275" s="130" t="s">
        <v>282</v>
      </c>
      <c r="C275" s="142">
        <v>110</v>
      </c>
      <c r="D275" s="46">
        <v>21</v>
      </c>
      <c r="E275" s="46">
        <v>179</v>
      </c>
      <c r="F275" s="46">
        <v>79</v>
      </c>
      <c r="G275" s="46">
        <v>2134</v>
      </c>
      <c r="H275" s="43">
        <f>SUM(Ikärakenne[[#This Row],[0–5-vuotiaat]:[16 vuotta täyttäneet]])</f>
        <v>2523</v>
      </c>
      <c r="I275" s="144">
        <v>907544</v>
      </c>
      <c r="J275" s="144">
        <v>183844.5</v>
      </c>
      <c r="K275" s="144">
        <v>1304535.8899999999</v>
      </c>
      <c r="L275" s="144">
        <v>989997.9800000001</v>
      </c>
      <c r="M275" s="144">
        <v>137771.04</v>
      </c>
      <c r="N275" s="187">
        <f>SUM(Ikärakenne[[#This Row],[Ikä 0–5]:[Ikä 16+]])</f>
        <v>3523693.4099999997</v>
      </c>
    </row>
    <row r="276" spans="1:14">
      <c r="A276" s="134">
        <v>890</v>
      </c>
      <c r="B276" s="130" t="s">
        <v>283</v>
      </c>
      <c r="C276" s="142">
        <v>50</v>
      </c>
      <c r="D276" s="46">
        <v>14</v>
      </c>
      <c r="E276" s="46">
        <v>59</v>
      </c>
      <c r="F276" s="46">
        <v>39</v>
      </c>
      <c r="G276" s="46">
        <v>1018</v>
      </c>
      <c r="H276" s="43">
        <f>SUM(Ikärakenne[[#This Row],[0–5-vuotiaat]:[16 vuotta täyttäneet]])</f>
        <v>1180</v>
      </c>
      <c r="I276" s="144">
        <v>412520</v>
      </c>
      <c r="J276" s="144">
        <v>122563</v>
      </c>
      <c r="K276" s="144">
        <v>429986.69</v>
      </c>
      <c r="L276" s="144">
        <v>488733.18000000005</v>
      </c>
      <c r="M276" s="144">
        <v>65722.080000000002</v>
      </c>
      <c r="N276" s="187">
        <f>SUM(Ikärakenne[[#This Row],[Ikä 0–5]:[Ikä 16+]])</f>
        <v>1519524.9500000002</v>
      </c>
    </row>
    <row r="277" spans="1:14">
      <c r="A277" s="134">
        <v>892</v>
      </c>
      <c r="B277" s="130" t="s">
        <v>284</v>
      </c>
      <c r="C277" s="142">
        <v>280</v>
      </c>
      <c r="D277" s="46">
        <v>63</v>
      </c>
      <c r="E277" s="46">
        <v>389</v>
      </c>
      <c r="F277" s="46">
        <v>200</v>
      </c>
      <c r="G277" s="46">
        <v>2660</v>
      </c>
      <c r="H277" s="43">
        <f>SUM(Ikärakenne[[#This Row],[0–5-vuotiaat]:[16 vuotta täyttäneet]])</f>
        <v>3592</v>
      </c>
      <c r="I277" s="144">
        <v>2310112</v>
      </c>
      <c r="J277" s="144">
        <v>551533.5</v>
      </c>
      <c r="K277" s="144">
        <v>2834996.9899999998</v>
      </c>
      <c r="L277" s="144">
        <v>2506324</v>
      </c>
      <c r="M277" s="144">
        <v>171729.6</v>
      </c>
      <c r="N277" s="187">
        <f>SUM(Ikärakenne[[#This Row],[Ikä 0–5]:[Ikä 16+]])</f>
        <v>8374696.0899999999</v>
      </c>
    </row>
    <row r="278" spans="1:14">
      <c r="A278" s="134">
        <v>893</v>
      </c>
      <c r="B278" s="130" t="s">
        <v>285</v>
      </c>
      <c r="C278" s="142">
        <v>432</v>
      </c>
      <c r="D278" s="46">
        <v>92</v>
      </c>
      <c r="E278" s="46">
        <v>575</v>
      </c>
      <c r="F278" s="46">
        <v>321</v>
      </c>
      <c r="G278" s="46">
        <v>6014</v>
      </c>
      <c r="H278" s="43">
        <f>SUM(Ikärakenne[[#This Row],[0–5-vuotiaat]:[16 vuotta täyttäneet]])</f>
        <v>7434</v>
      </c>
      <c r="I278" s="144">
        <v>3564172.8</v>
      </c>
      <c r="J278" s="144">
        <v>805414</v>
      </c>
      <c r="K278" s="144">
        <v>4190548.25</v>
      </c>
      <c r="L278" s="144">
        <v>4022650.0200000005</v>
      </c>
      <c r="M278" s="144">
        <v>388263.84</v>
      </c>
      <c r="N278" s="187">
        <f>SUM(Ikärakenne[[#This Row],[Ikä 0–5]:[Ikä 16+]])</f>
        <v>12971048.91</v>
      </c>
    </row>
    <row r="279" spans="1:14">
      <c r="A279" s="134">
        <v>895</v>
      </c>
      <c r="B279" s="130" t="s">
        <v>286</v>
      </c>
      <c r="C279" s="142">
        <v>630</v>
      </c>
      <c r="D279" s="46">
        <v>130</v>
      </c>
      <c r="E279" s="46">
        <v>901</v>
      </c>
      <c r="F279" s="46">
        <v>441</v>
      </c>
      <c r="G279" s="46">
        <v>12990</v>
      </c>
      <c r="H279" s="43">
        <f>SUM(Ikärakenne[[#This Row],[0–5-vuotiaat]:[16 vuotta täyttäneet]])</f>
        <v>15092</v>
      </c>
      <c r="I279" s="144">
        <v>5197752</v>
      </c>
      <c r="J279" s="144">
        <v>1138085</v>
      </c>
      <c r="K279" s="144">
        <v>6566406.9100000001</v>
      </c>
      <c r="L279" s="144">
        <v>5526444.4199999999</v>
      </c>
      <c r="M279" s="144">
        <v>838634.4</v>
      </c>
      <c r="N279" s="187">
        <f>SUM(Ikärakenne[[#This Row],[Ikä 0–5]:[Ikä 16+]])</f>
        <v>19267322.729999997</v>
      </c>
    </row>
    <row r="280" spans="1:14">
      <c r="A280" s="134">
        <v>905</v>
      </c>
      <c r="B280" s="130" t="s">
        <v>287</v>
      </c>
      <c r="C280" s="142">
        <v>3407</v>
      </c>
      <c r="D280" s="46">
        <v>682</v>
      </c>
      <c r="E280" s="46">
        <v>4279</v>
      </c>
      <c r="F280" s="46">
        <v>2191</v>
      </c>
      <c r="G280" s="46">
        <v>57429</v>
      </c>
      <c r="H280" s="43">
        <f>SUM(Ikärakenne[[#This Row],[0–5-vuotiaat]:[16 vuotta täyttäneet]])</f>
        <v>67988</v>
      </c>
      <c r="I280" s="144">
        <v>28109112.799999997</v>
      </c>
      <c r="J280" s="144">
        <v>5970569</v>
      </c>
      <c r="K280" s="144">
        <v>31184966.890000001</v>
      </c>
      <c r="L280" s="144">
        <v>27456779.420000002</v>
      </c>
      <c r="M280" s="144">
        <v>3707616.24</v>
      </c>
      <c r="N280" s="187">
        <f>SUM(Ikärakenne[[#This Row],[Ikä 0–5]:[Ikä 16+]])</f>
        <v>96429044.349999994</v>
      </c>
    </row>
    <row r="281" spans="1:14">
      <c r="A281" s="134">
        <v>908</v>
      </c>
      <c r="B281" s="130" t="s">
        <v>288</v>
      </c>
      <c r="C281" s="142">
        <v>963</v>
      </c>
      <c r="D281" s="46">
        <v>190</v>
      </c>
      <c r="E281" s="46">
        <v>1440</v>
      </c>
      <c r="F281" s="46">
        <v>780</v>
      </c>
      <c r="G281" s="46">
        <v>17330</v>
      </c>
      <c r="H281" s="43">
        <f>SUM(Ikärakenne[[#This Row],[0–5-vuotiaat]:[16 vuotta täyttäneet]])</f>
        <v>20703</v>
      </c>
      <c r="I281" s="144">
        <v>7945135.1999999993</v>
      </c>
      <c r="J281" s="144">
        <v>1663355</v>
      </c>
      <c r="K281" s="144">
        <v>10494590.4</v>
      </c>
      <c r="L281" s="144">
        <v>9774663.6000000015</v>
      </c>
      <c r="M281" s="144">
        <v>1118824.8</v>
      </c>
      <c r="N281" s="187">
        <f>SUM(Ikärakenne[[#This Row],[Ikä 0–5]:[Ikä 16+]])</f>
        <v>30996569.000000004</v>
      </c>
    </row>
    <row r="282" spans="1:14">
      <c r="A282" s="134">
        <v>915</v>
      </c>
      <c r="B282" s="130" t="s">
        <v>289</v>
      </c>
      <c r="C282" s="142">
        <v>744</v>
      </c>
      <c r="D282" s="46">
        <v>128</v>
      </c>
      <c r="E282" s="46">
        <v>1019</v>
      </c>
      <c r="F282" s="46">
        <v>574</v>
      </c>
      <c r="G282" s="46">
        <v>17294</v>
      </c>
      <c r="H282" s="43">
        <f>SUM(Ikärakenne[[#This Row],[0–5-vuotiaat]:[16 vuotta täyttäneet]])</f>
        <v>19759</v>
      </c>
      <c r="I282" s="144">
        <v>6138297.5999999996</v>
      </c>
      <c r="J282" s="144">
        <v>1120576</v>
      </c>
      <c r="K282" s="144">
        <v>7426380.29</v>
      </c>
      <c r="L282" s="144">
        <v>7193149.8800000008</v>
      </c>
      <c r="M282" s="144">
        <v>1116500.6400000001</v>
      </c>
      <c r="N282" s="187">
        <f>SUM(Ikärakenne[[#This Row],[Ikä 0–5]:[Ikä 16+]])</f>
        <v>22994904.410000004</v>
      </c>
    </row>
    <row r="283" spans="1:14">
      <c r="A283" s="134">
        <v>918</v>
      </c>
      <c r="B283" s="130" t="s">
        <v>290</v>
      </c>
      <c r="C283" s="142">
        <v>106</v>
      </c>
      <c r="D283" s="46">
        <v>16</v>
      </c>
      <c r="E283" s="46">
        <v>137</v>
      </c>
      <c r="F283" s="46">
        <v>75</v>
      </c>
      <c r="G283" s="46">
        <v>1894</v>
      </c>
      <c r="H283" s="43">
        <f>SUM(Ikärakenne[[#This Row],[0–5-vuotiaat]:[16 vuotta täyttäneet]])</f>
        <v>2228</v>
      </c>
      <c r="I283" s="144">
        <v>874542.39999999991</v>
      </c>
      <c r="J283" s="144">
        <v>140072</v>
      </c>
      <c r="K283" s="144">
        <v>998443.66999999993</v>
      </c>
      <c r="L283" s="144">
        <v>939871.50000000012</v>
      </c>
      <c r="M283" s="144">
        <v>122276.64</v>
      </c>
      <c r="N283" s="187">
        <f>SUM(Ikärakenne[[#This Row],[Ikä 0–5]:[Ikä 16+]])</f>
        <v>3075206.21</v>
      </c>
    </row>
    <row r="284" spans="1:14">
      <c r="A284" s="134">
        <v>921</v>
      </c>
      <c r="B284" s="130" t="s">
        <v>291</v>
      </c>
      <c r="C284" s="142">
        <v>43</v>
      </c>
      <c r="D284" s="46">
        <v>11</v>
      </c>
      <c r="E284" s="46">
        <v>71</v>
      </c>
      <c r="F284" s="46">
        <v>51</v>
      </c>
      <c r="G284" s="46">
        <v>1718</v>
      </c>
      <c r="H284" s="43">
        <f>SUM(Ikärakenne[[#This Row],[0–5-vuotiaat]:[16 vuotta täyttäneet]])</f>
        <v>1894</v>
      </c>
      <c r="I284" s="144">
        <v>354767.2</v>
      </c>
      <c r="J284" s="144">
        <v>96299.5</v>
      </c>
      <c r="K284" s="144">
        <v>517441.61</v>
      </c>
      <c r="L284" s="144">
        <v>639112.62</v>
      </c>
      <c r="M284" s="144">
        <v>110914.08</v>
      </c>
      <c r="N284" s="187">
        <f>SUM(Ikärakenne[[#This Row],[Ikä 0–5]:[Ikä 16+]])</f>
        <v>1718535.0100000002</v>
      </c>
    </row>
    <row r="285" spans="1:14">
      <c r="A285" s="134">
        <v>922</v>
      </c>
      <c r="B285" s="130" t="s">
        <v>292</v>
      </c>
      <c r="C285" s="142">
        <v>260</v>
      </c>
      <c r="D285" s="46">
        <v>59</v>
      </c>
      <c r="E285" s="46">
        <v>405</v>
      </c>
      <c r="F285" s="46">
        <v>206</v>
      </c>
      <c r="G285" s="46">
        <v>3571</v>
      </c>
      <c r="H285" s="43">
        <f>SUM(Ikärakenne[[#This Row],[0–5-vuotiaat]:[16 vuotta täyttäneet]])</f>
        <v>4501</v>
      </c>
      <c r="I285" s="144">
        <v>2145104</v>
      </c>
      <c r="J285" s="144">
        <v>516515.5</v>
      </c>
      <c r="K285" s="144">
        <v>2951603.55</v>
      </c>
      <c r="L285" s="144">
        <v>2581513.7200000002</v>
      </c>
      <c r="M285" s="144">
        <v>230543.76</v>
      </c>
      <c r="N285" s="187">
        <f>SUM(Ikärakenne[[#This Row],[Ikä 0–5]:[Ikä 16+]])</f>
        <v>8425280.5299999993</v>
      </c>
    </row>
    <row r="286" spans="1:14">
      <c r="A286" s="134">
        <v>924</v>
      </c>
      <c r="B286" s="130" t="s">
        <v>293</v>
      </c>
      <c r="C286" s="142">
        <v>128</v>
      </c>
      <c r="D286" s="46">
        <v>20</v>
      </c>
      <c r="E286" s="46">
        <v>193</v>
      </c>
      <c r="F286" s="46">
        <v>117</v>
      </c>
      <c r="G286" s="46">
        <v>2488</v>
      </c>
      <c r="H286" s="43">
        <f>SUM(Ikärakenne[[#This Row],[0–5-vuotiaat]:[16 vuotta täyttäneet]])</f>
        <v>2946</v>
      </c>
      <c r="I286" s="144">
        <v>1056051.2</v>
      </c>
      <c r="J286" s="144">
        <v>175090</v>
      </c>
      <c r="K286" s="144">
        <v>1406566.63</v>
      </c>
      <c r="L286" s="144">
        <v>1466199.54</v>
      </c>
      <c r="M286" s="144">
        <v>160625.28</v>
      </c>
      <c r="N286" s="187">
        <f>SUM(Ikärakenne[[#This Row],[Ikä 0–5]:[Ikä 16+]])</f>
        <v>4264532.6500000004</v>
      </c>
    </row>
    <row r="287" spans="1:14">
      <c r="A287" s="134">
        <v>925</v>
      </c>
      <c r="B287" s="130" t="s">
        <v>294</v>
      </c>
      <c r="C287" s="142">
        <v>141</v>
      </c>
      <c r="D287" s="46">
        <v>35</v>
      </c>
      <c r="E287" s="46">
        <v>248</v>
      </c>
      <c r="F287" s="46">
        <v>97</v>
      </c>
      <c r="G287" s="46">
        <v>2906</v>
      </c>
      <c r="H287" s="43">
        <f>SUM(Ikärakenne[[#This Row],[0–5-vuotiaat]:[16 vuotta täyttäneet]])</f>
        <v>3427</v>
      </c>
      <c r="I287" s="144">
        <v>1163306.3999999999</v>
      </c>
      <c r="J287" s="144">
        <v>306407.5</v>
      </c>
      <c r="K287" s="144">
        <v>1807401.68</v>
      </c>
      <c r="L287" s="144">
        <v>1215567.1400000001</v>
      </c>
      <c r="M287" s="144">
        <v>187611.36000000002</v>
      </c>
      <c r="N287" s="187">
        <f>SUM(Ikärakenne[[#This Row],[Ikä 0–5]:[Ikä 16+]])</f>
        <v>4680294.080000001</v>
      </c>
    </row>
    <row r="288" spans="1:14">
      <c r="A288" s="134">
        <v>927</v>
      </c>
      <c r="B288" s="130" t="s">
        <v>295</v>
      </c>
      <c r="C288" s="142">
        <v>1608</v>
      </c>
      <c r="D288" s="46">
        <v>295</v>
      </c>
      <c r="E288" s="46">
        <v>2259</v>
      </c>
      <c r="F288" s="46">
        <v>1256</v>
      </c>
      <c r="G288" s="46">
        <v>23495</v>
      </c>
      <c r="H288" s="43">
        <f>SUM(Ikärakenne[[#This Row],[0–5-vuotiaat]:[16 vuotta täyttäneet]])</f>
        <v>28913</v>
      </c>
      <c r="I288" s="144">
        <v>13266643.199999999</v>
      </c>
      <c r="J288" s="144">
        <v>2582577.5</v>
      </c>
      <c r="K288" s="144">
        <v>16463388.689999999</v>
      </c>
      <c r="L288" s="144">
        <v>15739714.720000001</v>
      </c>
      <c r="M288" s="144">
        <v>1516837.2</v>
      </c>
      <c r="N288" s="187">
        <f>SUM(Ikärakenne[[#This Row],[Ikä 0–5]:[Ikä 16+]])</f>
        <v>49569161.310000002</v>
      </c>
    </row>
    <row r="289" spans="1:14">
      <c r="A289" s="134">
        <v>931</v>
      </c>
      <c r="B289" s="130" t="s">
        <v>296</v>
      </c>
      <c r="C289" s="142">
        <v>231</v>
      </c>
      <c r="D289" s="46">
        <v>51</v>
      </c>
      <c r="E289" s="46">
        <v>283</v>
      </c>
      <c r="F289" s="46">
        <v>151</v>
      </c>
      <c r="G289" s="46">
        <v>5235</v>
      </c>
      <c r="H289" s="43">
        <f>SUM(Ikärakenne[[#This Row],[0–5-vuotiaat]:[16 vuotta täyttäneet]])</f>
        <v>5951</v>
      </c>
      <c r="I289" s="144">
        <v>1905842.4</v>
      </c>
      <c r="J289" s="144">
        <v>446479.5</v>
      </c>
      <c r="K289" s="144">
        <v>2062478.53</v>
      </c>
      <c r="L289" s="144">
        <v>1892274.62</v>
      </c>
      <c r="M289" s="144">
        <v>337971.60000000003</v>
      </c>
      <c r="N289" s="187">
        <f>SUM(Ikärakenne[[#This Row],[Ikä 0–5]:[Ikä 16+]])</f>
        <v>6645046.6499999994</v>
      </c>
    </row>
    <row r="290" spans="1:14">
      <c r="A290" s="134">
        <v>934</v>
      </c>
      <c r="B290" s="130" t="s">
        <v>297</v>
      </c>
      <c r="C290" s="142">
        <v>83</v>
      </c>
      <c r="D290" s="46">
        <v>25</v>
      </c>
      <c r="E290" s="46">
        <v>181</v>
      </c>
      <c r="F290" s="46">
        <v>78</v>
      </c>
      <c r="G290" s="46">
        <v>2304</v>
      </c>
      <c r="H290" s="43">
        <f>SUM(Ikärakenne[[#This Row],[0–5-vuotiaat]:[16 vuotta täyttäneet]])</f>
        <v>2671</v>
      </c>
      <c r="I290" s="144">
        <v>684783.2</v>
      </c>
      <c r="J290" s="144">
        <v>218862.5</v>
      </c>
      <c r="K290" s="144">
        <v>1319111.71</v>
      </c>
      <c r="L290" s="144">
        <v>977466.3600000001</v>
      </c>
      <c r="M290" s="144">
        <v>148746.23999999999</v>
      </c>
      <c r="N290" s="187">
        <f>SUM(Ikärakenne[[#This Row],[Ikä 0–5]:[Ikä 16+]])</f>
        <v>3348970.0100000007</v>
      </c>
    </row>
    <row r="291" spans="1:14">
      <c r="A291" s="134">
        <v>935</v>
      </c>
      <c r="B291" s="130" t="s">
        <v>298</v>
      </c>
      <c r="C291" s="142">
        <v>92</v>
      </c>
      <c r="D291" s="46">
        <v>19</v>
      </c>
      <c r="E291" s="46">
        <v>174</v>
      </c>
      <c r="F291" s="46">
        <v>78</v>
      </c>
      <c r="G291" s="46">
        <v>2622</v>
      </c>
      <c r="H291" s="43">
        <f>SUM(Ikärakenne[[#This Row],[0–5-vuotiaat]:[16 vuotta täyttäneet]])</f>
        <v>2985</v>
      </c>
      <c r="I291" s="144">
        <v>759036.79999999993</v>
      </c>
      <c r="J291" s="144">
        <v>166335.5</v>
      </c>
      <c r="K291" s="144">
        <v>1268096.3400000001</v>
      </c>
      <c r="L291" s="144">
        <v>977466.3600000001</v>
      </c>
      <c r="M291" s="144">
        <v>169276.32</v>
      </c>
      <c r="N291" s="187">
        <f>SUM(Ikärakenne[[#This Row],[Ikä 0–5]:[Ikä 16+]])</f>
        <v>3340211.32</v>
      </c>
    </row>
    <row r="292" spans="1:14">
      <c r="A292" s="134">
        <v>936</v>
      </c>
      <c r="B292" s="130" t="s">
        <v>299</v>
      </c>
      <c r="C292" s="142">
        <v>230</v>
      </c>
      <c r="D292" s="46">
        <v>50</v>
      </c>
      <c r="E292" s="46">
        <v>336</v>
      </c>
      <c r="F292" s="46">
        <v>193</v>
      </c>
      <c r="G292" s="46">
        <v>5586</v>
      </c>
      <c r="H292" s="43">
        <f>SUM(Ikärakenne[[#This Row],[0–5-vuotiaat]:[16 vuotta täyttäneet]])</f>
        <v>6395</v>
      </c>
      <c r="I292" s="144">
        <v>1897592</v>
      </c>
      <c r="J292" s="144">
        <v>437725</v>
      </c>
      <c r="K292" s="144">
        <v>2448737.7599999998</v>
      </c>
      <c r="L292" s="144">
        <v>2418602.66</v>
      </c>
      <c r="M292" s="144">
        <v>360632.16000000003</v>
      </c>
      <c r="N292" s="187">
        <f>SUM(Ikärakenne[[#This Row],[Ikä 0–5]:[Ikä 16+]])</f>
        <v>7563289.5800000001</v>
      </c>
    </row>
    <row r="293" spans="1:14">
      <c r="A293" s="134">
        <v>946</v>
      </c>
      <c r="B293" s="130" t="s">
        <v>300</v>
      </c>
      <c r="C293" s="142">
        <v>386</v>
      </c>
      <c r="D293" s="46">
        <v>60</v>
      </c>
      <c r="E293" s="46">
        <v>471</v>
      </c>
      <c r="F293" s="46">
        <v>244</v>
      </c>
      <c r="G293" s="46">
        <v>5126</v>
      </c>
      <c r="H293" s="43">
        <f>SUM(Ikärakenne[[#This Row],[0–5-vuotiaat]:[16 vuotta täyttäneet]])</f>
        <v>6287</v>
      </c>
      <c r="I293" s="144">
        <v>3184654.4</v>
      </c>
      <c r="J293" s="144">
        <v>525270</v>
      </c>
      <c r="K293" s="144">
        <v>3432605.61</v>
      </c>
      <c r="L293" s="144">
        <v>3057715.2800000003</v>
      </c>
      <c r="M293" s="144">
        <v>330934.56</v>
      </c>
      <c r="N293" s="187">
        <f>SUM(Ikärakenne[[#This Row],[Ikä 0–5]:[Ikä 16+]])</f>
        <v>10531179.85</v>
      </c>
    </row>
    <row r="294" spans="1:14">
      <c r="A294" s="134">
        <v>976</v>
      </c>
      <c r="B294" s="130" t="s">
        <v>301</v>
      </c>
      <c r="C294" s="142">
        <v>111</v>
      </c>
      <c r="D294" s="46">
        <v>21</v>
      </c>
      <c r="E294" s="46">
        <v>178</v>
      </c>
      <c r="F294" s="46">
        <v>94</v>
      </c>
      <c r="G294" s="46">
        <v>3384</v>
      </c>
      <c r="H294" s="43">
        <f>SUM(Ikärakenne[[#This Row],[0–5-vuotiaat]:[16 vuotta täyttäneet]])</f>
        <v>3788</v>
      </c>
      <c r="I294" s="144">
        <v>915794.39999999991</v>
      </c>
      <c r="J294" s="144">
        <v>183844.5</v>
      </c>
      <c r="K294" s="144">
        <v>1297247.98</v>
      </c>
      <c r="L294" s="144">
        <v>1177972.28</v>
      </c>
      <c r="M294" s="144">
        <v>218471.04000000001</v>
      </c>
      <c r="N294" s="187">
        <f>SUM(Ikärakenne[[#This Row],[Ikä 0–5]:[Ikä 16+]])</f>
        <v>3793330.2</v>
      </c>
    </row>
    <row r="295" spans="1:14">
      <c r="A295" s="134">
        <v>977</v>
      </c>
      <c r="B295" s="130" t="s">
        <v>302</v>
      </c>
      <c r="C295" s="142">
        <v>1028</v>
      </c>
      <c r="D295" s="46">
        <v>209</v>
      </c>
      <c r="E295" s="46">
        <v>1432</v>
      </c>
      <c r="F295" s="46">
        <v>662</v>
      </c>
      <c r="G295" s="46">
        <v>11962</v>
      </c>
      <c r="H295" s="43">
        <f>SUM(Ikärakenne[[#This Row],[0–5-vuotiaat]:[16 vuotta täyttäneet]])</f>
        <v>15293</v>
      </c>
      <c r="I295" s="144">
        <v>8481411.1999999993</v>
      </c>
      <c r="J295" s="144">
        <v>1829690.5</v>
      </c>
      <c r="K295" s="144">
        <v>10436287.119999999</v>
      </c>
      <c r="L295" s="144">
        <v>8295932.4400000004</v>
      </c>
      <c r="M295" s="144">
        <v>772266.72</v>
      </c>
      <c r="N295" s="187">
        <f>SUM(Ikärakenne[[#This Row],[Ikä 0–5]:[Ikä 16+]])</f>
        <v>29815587.98</v>
      </c>
    </row>
    <row r="296" spans="1:14">
      <c r="A296" s="134">
        <v>980</v>
      </c>
      <c r="B296" s="130" t="s">
        <v>303</v>
      </c>
      <c r="C296" s="142">
        <v>2249</v>
      </c>
      <c r="D296" s="46">
        <v>452</v>
      </c>
      <c r="E296" s="46">
        <v>3031</v>
      </c>
      <c r="F296" s="46">
        <v>1537</v>
      </c>
      <c r="G296" s="46">
        <v>26338</v>
      </c>
      <c r="H296" s="43">
        <f>SUM(Ikärakenne[[#This Row],[0–5-vuotiaat]:[16 vuotta täyttäneet]])</f>
        <v>33607</v>
      </c>
      <c r="I296" s="144">
        <v>18555149.599999998</v>
      </c>
      <c r="J296" s="144">
        <v>3957034</v>
      </c>
      <c r="K296" s="144">
        <v>22089655.210000001</v>
      </c>
      <c r="L296" s="144">
        <v>19261099.940000001</v>
      </c>
      <c r="M296" s="144">
        <v>1700381.28</v>
      </c>
      <c r="N296" s="187">
        <f>SUM(Ikärakenne[[#This Row],[Ikä 0–5]:[Ikä 16+]])</f>
        <v>65563320.030000001</v>
      </c>
    </row>
    <row r="297" spans="1:14">
      <c r="A297" s="134">
        <v>981</v>
      </c>
      <c r="B297" s="130" t="s">
        <v>304</v>
      </c>
      <c r="C297" s="142">
        <v>76</v>
      </c>
      <c r="D297" s="46">
        <v>14</v>
      </c>
      <c r="E297" s="46">
        <v>120</v>
      </c>
      <c r="F297" s="46">
        <v>69</v>
      </c>
      <c r="G297" s="46">
        <v>1958</v>
      </c>
      <c r="H297" s="43">
        <f>SUM(Ikärakenne[[#This Row],[0–5-vuotiaat]:[16 vuotta täyttäneet]])</f>
        <v>2237</v>
      </c>
      <c r="I297" s="144">
        <v>627030.4</v>
      </c>
      <c r="J297" s="144">
        <v>122563</v>
      </c>
      <c r="K297" s="144">
        <v>874549.2</v>
      </c>
      <c r="L297" s="144">
        <v>864681.78</v>
      </c>
      <c r="M297" s="144">
        <v>126408.48000000001</v>
      </c>
      <c r="N297" s="187">
        <f>SUM(Ikärakenne[[#This Row],[Ikä 0–5]:[Ikä 16+]])</f>
        <v>2615232.86</v>
      </c>
    </row>
    <row r="298" spans="1:14">
      <c r="A298" s="134">
        <v>989</v>
      </c>
      <c r="B298" s="130" t="s">
        <v>305</v>
      </c>
      <c r="C298" s="142">
        <v>229</v>
      </c>
      <c r="D298" s="46">
        <v>45</v>
      </c>
      <c r="E298" s="46">
        <v>292</v>
      </c>
      <c r="F298" s="46">
        <v>213</v>
      </c>
      <c r="G298" s="46">
        <v>4627</v>
      </c>
      <c r="H298" s="43">
        <f>SUM(Ikärakenne[[#This Row],[0–5-vuotiaat]:[16 vuotta täyttäneet]])</f>
        <v>5406</v>
      </c>
      <c r="I298" s="144">
        <v>1889341.5999999999</v>
      </c>
      <c r="J298" s="144">
        <v>393952.5</v>
      </c>
      <c r="K298" s="144">
        <v>2128069.7199999997</v>
      </c>
      <c r="L298" s="144">
        <v>2669235.06</v>
      </c>
      <c r="M298" s="144">
        <v>298719.12</v>
      </c>
      <c r="N298" s="187">
        <f>SUM(Ikärakenne[[#This Row],[Ikä 0–5]:[Ikä 16+]])</f>
        <v>7379317.9999999991</v>
      </c>
    </row>
    <row r="299" spans="1:14">
      <c r="A299" s="134">
        <v>992</v>
      </c>
      <c r="B299" s="130" t="s">
        <v>306</v>
      </c>
      <c r="C299" s="142">
        <v>816</v>
      </c>
      <c r="D299" s="46">
        <v>160</v>
      </c>
      <c r="E299" s="46">
        <v>1229</v>
      </c>
      <c r="F299" s="46">
        <v>669</v>
      </c>
      <c r="G299" s="46">
        <v>15246</v>
      </c>
      <c r="H299" s="43">
        <f>SUM(Ikärakenne[[#This Row],[0–5-vuotiaat]:[16 vuotta täyttäneet]])</f>
        <v>18120</v>
      </c>
      <c r="I299" s="144">
        <v>6732326.3999999994</v>
      </c>
      <c r="J299" s="144">
        <v>1400720</v>
      </c>
      <c r="K299" s="144">
        <v>8956841.3900000006</v>
      </c>
      <c r="L299" s="144">
        <v>8383653.7800000003</v>
      </c>
      <c r="M299" s="144">
        <v>984281.76</v>
      </c>
      <c r="N299" s="187">
        <f>SUM(Ikärakenne[[#This Row],[Ikä 0–5]:[Ikä 16+]])</f>
        <v>26457823.330000002</v>
      </c>
    </row>
    <row r="303" spans="1:14">
      <c r="C303" s="139"/>
    </row>
    <row r="304" spans="1:14">
      <c r="C304" s="46"/>
      <c r="D304" s="46"/>
      <c r="E304" s="46"/>
      <c r="F304" s="46"/>
      <c r="G304" s="46"/>
    </row>
    <row r="305" spans="3:7">
      <c r="C305" s="139"/>
    </row>
    <row r="306" spans="3:7">
      <c r="C306" s="46"/>
      <c r="D306" s="46"/>
      <c r="E306" s="46"/>
      <c r="F306" s="46"/>
      <c r="G306" s="46"/>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zoomScale="80" zoomScaleNormal="80" workbookViewId="0">
      <pane xSplit="2" ySplit="11" topLeftCell="R12" activePane="bottomRight" state="frozen"/>
      <selection activeCell="G29" sqref="G29"/>
      <selection pane="topRight" activeCell="G29" sqref="G29"/>
      <selection pane="bottomLeft" activeCell="G29" sqref="G29"/>
      <selection pane="bottomRight" activeCell="M13" sqref="M13"/>
    </sheetView>
  </sheetViews>
  <sheetFormatPr defaultRowHeight="15"/>
  <cols>
    <col min="1" max="1" width="20" style="95" customWidth="1"/>
    <col min="2" max="2" width="23.625" style="160" customWidth="1"/>
    <col min="3" max="3" width="17.5" style="146" customWidth="1"/>
    <col min="4" max="4" width="12.625" style="139" customWidth="1"/>
    <col min="5" max="5" width="10.375" style="139" customWidth="1"/>
    <col min="6" max="6" width="15.125" style="47" customWidth="1"/>
    <col min="7" max="7" width="18.875" style="162" customWidth="1"/>
    <col min="8" max="8" width="13" style="162" bestFit="1" customWidth="1"/>
    <col min="9" max="9" width="18.125" style="164" bestFit="1" customWidth="1"/>
    <col min="10" max="10" width="17.625" style="15" customWidth="1"/>
    <col min="11" max="11" width="16.125" style="47" customWidth="1"/>
    <col min="12" max="12" width="14.875" style="107" bestFit="1" customWidth="1"/>
    <col min="13" max="13" width="18.625" style="162" customWidth="1"/>
    <col min="14" max="14" width="16.125" style="162" customWidth="1"/>
    <col min="15" max="15" width="19.125" style="162" bestFit="1" customWidth="1"/>
    <col min="16" max="16" width="17.625" style="47" customWidth="1"/>
    <col min="17" max="17" width="15.125" style="47" customWidth="1"/>
    <col min="18" max="18" width="16.625" style="167" customWidth="1"/>
    <col min="19" max="19" width="18.375" style="95" customWidth="1"/>
    <col min="20" max="20" width="17.875" style="175" customWidth="1"/>
    <col min="21" max="21" width="17.625" style="38" bestFit="1" customWidth="1"/>
    <col min="22" max="22" width="28.625" style="38" customWidth="1"/>
    <col min="23" max="23" width="26.875" style="38" customWidth="1"/>
    <col min="24" max="24" width="17.125" style="38" bestFit="1" customWidth="1"/>
    <col min="25" max="25" width="15.375" style="38" bestFit="1" customWidth="1"/>
    <col min="26" max="26" width="11.125" style="38" bestFit="1" customWidth="1"/>
    <col min="27" max="27" width="20.125" style="168" bestFit="1" customWidth="1"/>
    <col min="28" max="28" width="17.125" style="38" bestFit="1" customWidth="1"/>
    <col min="29" max="29" width="18.625" style="38" bestFit="1" customWidth="1"/>
    <col min="30" max="30" width="16" style="28" bestFit="1" customWidth="1"/>
  </cols>
  <sheetData>
    <row r="1" spans="1:32" ht="23.25">
      <c r="A1" s="324" t="s">
        <v>774</v>
      </c>
      <c r="D1" s="161"/>
      <c r="E1" s="380"/>
      <c r="F1" s="163"/>
      <c r="H1" s="163"/>
      <c r="R1" s="15"/>
      <c r="AD1" s="173"/>
      <c r="AF1" s="108"/>
    </row>
    <row r="2" spans="1:32">
      <c r="A2" s="160" t="s">
        <v>372</v>
      </c>
      <c r="C2" s="165"/>
      <c r="D2" s="166"/>
      <c r="E2" s="166"/>
      <c r="AD2" s="173"/>
    </row>
    <row r="3" spans="1:32">
      <c r="A3" s="327" t="s">
        <v>1</v>
      </c>
      <c r="B3" s="328">
        <f>COUNT(C13:C305)</f>
        <v>293</v>
      </c>
      <c r="E3" s="169"/>
      <c r="H3" s="170"/>
      <c r="I3" s="169"/>
      <c r="J3" s="169"/>
      <c r="K3" s="169"/>
      <c r="O3" s="171"/>
      <c r="P3" s="171"/>
      <c r="Q3" s="171"/>
      <c r="R3" s="136"/>
      <c r="S3" s="182"/>
      <c r="T3" s="346"/>
      <c r="U3" s="169"/>
      <c r="V3" s="169"/>
      <c r="W3" s="169"/>
      <c r="X3" s="169"/>
      <c r="Y3" s="169"/>
      <c r="Z3" s="169"/>
      <c r="AA3" s="169"/>
      <c r="AB3" s="169"/>
      <c r="AC3" s="197"/>
      <c r="AD3" s="173"/>
    </row>
    <row r="4" spans="1:32">
      <c r="A4" s="160" t="s">
        <v>681</v>
      </c>
      <c r="B4" s="160" t="s">
        <v>692</v>
      </c>
      <c r="F4" s="139"/>
      <c r="H4" s="170"/>
      <c r="J4" s="28"/>
      <c r="T4" s="361"/>
      <c r="U4" s="198"/>
      <c r="V4" s="198"/>
      <c r="W4" s="198"/>
      <c r="X4" s="198"/>
      <c r="Y4" s="198"/>
      <c r="Z4" s="198"/>
      <c r="AA4" s="198"/>
      <c r="AD4" s="173"/>
    </row>
    <row r="5" spans="1:32" ht="29.25">
      <c r="A5" s="95" t="s">
        <v>682</v>
      </c>
      <c r="B5" s="95" t="s">
        <v>688</v>
      </c>
      <c r="E5" s="47"/>
      <c r="G5" s="155"/>
      <c r="H5" s="155"/>
      <c r="I5" s="173"/>
      <c r="L5" s="169"/>
      <c r="M5" s="169"/>
      <c r="N5" s="169"/>
      <c r="O5" s="169"/>
      <c r="P5" s="169"/>
      <c r="Q5" s="169"/>
      <c r="R5" s="169"/>
      <c r="S5" s="169"/>
      <c r="T5" s="362" t="s">
        <v>667</v>
      </c>
      <c r="U5" s="227" t="s">
        <v>694</v>
      </c>
      <c r="V5" s="227" t="s">
        <v>695</v>
      </c>
      <c r="W5" s="227" t="s">
        <v>668</v>
      </c>
      <c r="X5" s="227" t="s">
        <v>669</v>
      </c>
      <c r="Y5" s="227" t="s">
        <v>377</v>
      </c>
      <c r="Z5" s="228" t="s">
        <v>670</v>
      </c>
      <c r="AA5" s="227" t="s">
        <v>671</v>
      </c>
      <c r="AC5" s="172"/>
      <c r="AD5" s="173"/>
    </row>
    <row r="6" spans="1:32">
      <c r="A6" s="95" t="s">
        <v>683</v>
      </c>
      <c r="B6" s="95" t="s">
        <v>689</v>
      </c>
      <c r="G6" s="155"/>
      <c r="H6" s="155"/>
      <c r="I6" s="173"/>
      <c r="L6" s="140"/>
      <c r="M6" s="155"/>
      <c r="N6" s="155"/>
      <c r="O6" s="155"/>
      <c r="R6" s="174"/>
      <c r="S6" s="177"/>
      <c r="T6" s="333">
        <v>69.81</v>
      </c>
      <c r="U6" s="334">
        <v>296.31</v>
      </c>
      <c r="V6" s="334">
        <v>296.31</v>
      </c>
      <c r="W6" s="334">
        <v>1730.99</v>
      </c>
      <c r="X6" s="334">
        <v>41.86</v>
      </c>
      <c r="Y6" s="334">
        <v>407.85</v>
      </c>
      <c r="Z6" s="334">
        <v>298.33999999999997</v>
      </c>
      <c r="AA6" s="334">
        <v>28.65</v>
      </c>
      <c r="AC6" s="176"/>
      <c r="AD6" s="358"/>
    </row>
    <row r="7" spans="1:32">
      <c r="A7" s="95" t="s">
        <v>684</v>
      </c>
      <c r="B7" s="180" t="s">
        <v>690</v>
      </c>
      <c r="E7" s="47"/>
      <c r="I7" s="173"/>
      <c r="L7" s="47"/>
      <c r="M7" s="155"/>
      <c r="S7" s="155"/>
      <c r="AD7" s="176"/>
    </row>
    <row r="8" spans="1:32" s="158" customFormat="1">
      <c r="A8" s="95" t="s">
        <v>685</v>
      </c>
      <c r="B8" s="181" t="s">
        <v>691</v>
      </c>
      <c r="C8" s="350"/>
      <c r="D8" s="350"/>
      <c r="E8" s="350"/>
      <c r="F8" s="350"/>
      <c r="G8" s="350"/>
      <c r="H8" s="350"/>
      <c r="I8" s="350"/>
      <c r="J8" s="350"/>
      <c r="K8" s="350"/>
      <c r="L8" s="350"/>
      <c r="M8" s="350"/>
      <c r="N8" s="350"/>
      <c r="O8" s="350"/>
      <c r="P8" s="350"/>
      <c r="Q8" s="350"/>
      <c r="R8" s="350"/>
      <c r="S8" s="350"/>
      <c r="T8" s="346"/>
      <c r="U8" s="169"/>
      <c r="V8" s="169"/>
      <c r="W8" s="169"/>
      <c r="X8" s="169"/>
      <c r="Y8" s="169"/>
      <c r="Z8" s="169"/>
      <c r="AA8" s="169"/>
      <c r="AB8" s="169"/>
      <c r="AC8" s="169"/>
      <c r="AD8" s="169"/>
      <c r="AE8" s="159"/>
    </row>
    <row r="9" spans="1:32" s="158" customFormat="1" ht="14.25">
      <c r="A9" s="200"/>
      <c r="B9" s="201"/>
      <c r="C9" s="190"/>
      <c r="D9" s="190"/>
      <c r="E9" s="190"/>
      <c r="F9" s="190"/>
      <c r="G9" s="190"/>
      <c r="H9" s="190"/>
      <c r="I9" s="190"/>
      <c r="J9" s="190"/>
      <c r="K9" s="190"/>
      <c r="L9" s="190"/>
      <c r="M9" s="190"/>
      <c r="N9" s="191"/>
      <c r="O9" s="190"/>
      <c r="P9" s="190"/>
      <c r="Q9" s="190"/>
      <c r="R9" s="192"/>
      <c r="S9" s="190"/>
      <c r="T9" s="188"/>
      <c r="U9" s="189"/>
      <c r="V9" s="189"/>
      <c r="W9" s="189"/>
      <c r="X9" s="189"/>
      <c r="Y9" s="189"/>
      <c r="Z9" s="189"/>
      <c r="AA9" s="189"/>
      <c r="AB9" s="189"/>
      <c r="AC9" s="363"/>
      <c r="AD9" s="364"/>
      <c r="AE9" s="159"/>
    </row>
    <row r="10" spans="1:32" s="34" customFormat="1">
      <c r="A10" s="194"/>
      <c r="B10" s="194"/>
      <c r="C10" s="193" t="s">
        <v>374</v>
      </c>
      <c r="D10" s="194"/>
      <c r="E10" s="194"/>
      <c r="F10" s="194"/>
      <c r="G10" s="194"/>
      <c r="H10" s="194"/>
      <c r="I10" s="194"/>
      <c r="J10" s="194"/>
      <c r="K10" s="194"/>
      <c r="L10" s="194"/>
      <c r="M10" s="194"/>
      <c r="N10" s="194"/>
      <c r="O10" s="194"/>
      <c r="P10" s="194"/>
      <c r="Q10" s="194"/>
      <c r="R10" s="196"/>
      <c r="S10" s="194"/>
      <c r="T10" s="184" t="s">
        <v>693</v>
      </c>
      <c r="U10" s="185"/>
      <c r="V10" s="185"/>
      <c r="W10" s="185"/>
      <c r="X10" s="185"/>
      <c r="Y10" s="185"/>
      <c r="Z10" s="185"/>
      <c r="AA10" s="185"/>
      <c r="AB10" s="185"/>
      <c r="AC10" s="109"/>
      <c r="AD10" s="365"/>
    </row>
    <row r="11" spans="1:32" s="221" customFormat="1" ht="62.25" customHeight="1">
      <c r="A11" s="223" t="s">
        <v>2</v>
      </c>
      <c r="B11" s="221" t="s">
        <v>3</v>
      </c>
      <c r="C11" s="408" t="s">
        <v>777</v>
      </c>
      <c r="D11" s="388" t="s">
        <v>775</v>
      </c>
      <c r="E11" s="389" t="s">
        <v>776</v>
      </c>
      <c r="F11" s="389" t="s">
        <v>778</v>
      </c>
      <c r="G11" s="390" t="s">
        <v>679</v>
      </c>
      <c r="H11" s="388" t="s">
        <v>680</v>
      </c>
      <c r="I11" s="396" t="s">
        <v>779</v>
      </c>
      <c r="J11" s="408" t="s">
        <v>780</v>
      </c>
      <c r="K11" s="388" t="s">
        <v>794</v>
      </c>
      <c r="L11" s="409" t="s">
        <v>795</v>
      </c>
      <c r="M11" s="390" t="s">
        <v>686</v>
      </c>
      <c r="N11" s="388" t="s">
        <v>687</v>
      </c>
      <c r="O11" s="390" t="s">
        <v>802</v>
      </c>
      <c r="P11" s="388" t="s">
        <v>803</v>
      </c>
      <c r="Q11" s="389" t="s">
        <v>804</v>
      </c>
      <c r="R11" s="416" t="s">
        <v>747</v>
      </c>
      <c r="S11" s="390" t="s">
        <v>766</v>
      </c>
      <c r="T11" s="225" t="s">
        <v>667</v>
      </c>
      <c r="U11" s="225" t="s">
        <v>694</v>
      </c>
      <c r="V11" s="225" t="s">
        <v>695</v>
      </c>
      <c r="W11" s="225" t="s">
        <v>668</v>
      </c>
      <c r="X11" s="225" t="s">
        <v>669</v>
      </c>
      <c r="Y11" s="225" t="s">
        <v>377</v>
      </c>
      <c r="Z11" s="225" t="s">
        <v>670</v>
      </c>
      <c r="AA11" s="225" t="s">
        <v>671</v>
      </c>
      <c r="AB11" s="226" t="s">
        <v>696</v>
      </c>
      <c r="AC11" s="317"/>
      <c r="AD11" s="214"/>
    </row>
    <row r="12" spans="1:32" s="50" customFormat="1">
      <c r="B12" s="160" t="s">
        <v>376</v>
      </c>
      <c r="C12" s="258">
        <f>SUM(C13:C305)</f>
        <v>5533611</v>
      </c>
      <c r="D12" s="142">
        <f>SUM(D13:D305)</f>
        <v>248773.91666666674</v>
      </c>
      <c r="E12" s="46">
        <f>SUM(E13:E305)</f>
        <v>2621163</v>
      </c>
      <c r="F12" s="344">
        <f>D12/E12</f>
        <v>9.4909746805775436E-2</v>
      </c>
      <c r="G12" s="391">
        <f>F12/$F$12</f>
        <v>1</v>
      </c>
      <c r="H12" s="397"/>
      <c r="I12" s="398">
        <f>SUM(I13:I305)</f>
        <v>260995</v>
      </c>
      <c r="J12" s="404">
        <f>SUM(J13:J305)</f>
        <v>493086</v>
      </c>
      <c r="K12" s="278">
        <f>SUM(K13:K305)</f>
        <v>302409.10000000027</v>
      </c>
      <c r="L12" s="133">
        <f>C12/K12</f>
        <v>18.298427527478488</v>
      </c>
      <c r="M12" s="392">
        <f t="shared" ref="M12" si="0">$L$12/L12</f>
        <v>1</v>
      </c>
      <c r="N12" s="397"/>
      <c r="O12" s="398">
        <f>SUM(O13:O305)</f>
        <v>32984</v>
      </c>
      <c r="P12" s="417">
        <f>SUM(P13:P305)</f>
        <v>1729254</v>
      </c>
      <c r="Q12" s="37">
        <f>SUM(Q13:Q305)</f>
        <v>236064</v>
      </c>
      <c r="R12" s="174">
        <v>0.13406243385876221</v>
      </c>
      <c r="S12" s="418">
        <v>1</v>
      </c>
      <c r="T12" s="173">
        <f>SUM(T13:T305)</f>
        <v>385817925.63244116</v>
      </c>
      <c r="U12" s="173">
        <f t="shared" ref="U12:AA12" si="1">SUM(U13:U305)</f>
        <v>39184141.071600005</v>
      </c>
      <c r="V12" s="173">
        <f t="shared" si="1"/>
        <v>67410068.682599992</v>
      </c>
      <c r="W12" s="173">
        <f t="shared" si="1"/>
        <v>853526935.13999963</v>
      </c>
      <c r="X12" s="173">
        <f t="shared" si="1"/>
        <v>209363973.08288267</v>
      </c>
      <c r="Y12" s="173">
        <f t="shared" si="1"/>
        <v>14956675.200000001</v>
      </c>
      <c r="Z12" s="173">
        <f t="shared" si="1"/>
        <v>9840446.5599999987</v>
      </c>
      <c r="AA12" s="173">
        <f t="shared" si="1"/>
        <v>157064459.78206941</v>
      </c>
      <c r="AB12" s="183">
        <f>SUM(AB13:AB305)</f>
        <v>1737164625.1515934</v>
      </c>
      <c r="AC12" s="110"/>
      <c r="AD12" s="67"/>
    </row>
    <row r="13" spans="1:32" s="50" customFormat="1">
      <c r="A13" s="95">
        <v>5</v>
      </c>
      <c r="B13" s="160" t="s">
        <v>14</v>
      </c>
      <c r="C13" s="412">
        <v>9183</v>
      </c>
      <c r="D13" s="142">
        <v>246.16666666666666</v>
      </c>
      <c r="E13" s="46">
        <v>3757</v>
      </c>
      <c r="F13" s="344">
        <f t="shared" ref="F13:F76" si="2">D13/E13</f>
        <v>6.5522136456392516E-2</v>
      </c>
      <c r="G13" s="392">
        <f>Muut[[#This Row],[Keskim. työttömyysaste 2022, %]]/$F$12</f>
        <v>0.6903625671921545</v>
      </c>
      <c r="H13" s="175">
        <v>0</v>
      </c>
      <c r="I13" s="399">
        <v>12</v>
      </c>
      <c r="J13" s="405">
        <v>311</v>
      </c>
      <c r="K13" s="278">
        <v>1008.77</v>
      </c>
      <c r="L13" s="179">
        <v>9.1031652408378516</v>
      </c>
      <c r="M13" s="392">
        <v>2.0101170354888898</v>
      </c>
      <c r="N13" s="175">
        <v>0</v>
      </c>
      <c r="O13" s="414">
        <v>0</v>
      </c>
      <c r="P13" s="278">
        <v>2313</v>
      </c>
      <c r="Q13" s="15">
        <v>271</v>
      </c>
      <c r="R13" s="167">
        <v>0.11716385646346736</v>
      </c>
      <c r="S13" s="418">
        <v>0.85826753526533806</v>
      </c>
      <c r="T13" s="168">
        <v>442567.43792042899</v>
      </c>
      <c r="U13" s="168">
        <v>0</v>
      </c>
      <c r="V13" s="168">
        <v>0</v>
      </c>
      <c r="W13" s="168">
        <v>538337.89</v>
      </c>
      <c r="X13" s="168">
        <v>772689.75228640263</v>
      </c>
      <c r="Y13" s="168">
        <v>0</v>
      </c>
      <c r="Z13" s="164">
        <v>0</v>
      </c>
      <c r="AA13" s="168">
        <v>225804.13774218681</v>
      </c>
      <c r="AB13" s="183">
        <f>SUM(Muut[[#This Row],[Työttömyysaste]:[Koulutustausta]])</f>
        <v>1979399.2179490183</v>
      </c>
      <c r="AD13" s="67"/>
    </row>
    <row r="14" spans="1:32" s="50" customFormat="1">
      <c r="A14" s="95">
        <v>9</v>
      </c>
      <c r="B14" s="160" t="s">
        <v>15</v>
      </c>
      <c r="C14" s="412">
        <v>2447</v>
      </c>
      <c r="D14" s="142">
        <v>76.5</v>
      </c>
      <c r="E14" s="46">
        <v>1100</v>
      </c>
      <c r="F14" s="344">
        <f t="shared" si="2"/>
        <v>6.9545454545454549E-2</v>
      </c>
      <c r="G14" s="392">
        <f>Muut[[#This Row],[Keskim. työttömyysaste 2022, %]]/$F$12</f>
        <v>0.732753556784566</v>
      </c>
      <c r="H14" s="175">
        <v>0</v>
      </c>
      <c r="I14" s="399">
        <v>4</v>
      </c>
      <c r="J14" s="405">
        <v>22</v>
      </c>
      <c r="K14" s="278">
        <v>251.5</v>
      </c>
      <c r="L14" s="179">
        <v>9.7296222664015897</v>
      </c>
      <c r="M14" s="392">
        <v>1.8806924900534696</v>
      </c>
      <c r="N14" s="175">
        <v>0</v>
      </c>
      <c r="O14" s="414">
        <v>0</v>
      </c>
      <c r="P14" s="278">
        <v>628</v>
      </c>
      <c r="Q14" s="15">
        <v>77</v>
      </c>
      <c r="R14" s="167">
        <v>0.12261146496815287</v>
      </c>
      <c r="S14" s="418">
        <v>0.89817323370796986</v>
      </c>
      <c r="T14" s="168">
        <v>125172.67763047246</v>
      </c>
      <c r="U14" s="168">
        <v>0</v>
      </c>
      <c r="V14" s="168">
        <v>0</v>
      </c>
      <c r="W14" s="168">
        <v>38081.78</v>
      </c>
      <c r="X14" s="168">
        <v>192642.00233951278</v>
      </c>
      <c r="Y14" s="168">
        <v>0</v>
      </c>
      <c r="Z14" s="164">
        <v>0</v>
      </c>
      <c r="AA14" s="168">
        <v>62967.826717609467</v>
      </c>
      <c r="AB14" s="183">
        <f>SUM(Muut[[#This Row],[Työttömyysaste]:[Koulutustausta]])</f>
        <v>418864.28668759472</v>
      </c>
      <c r="AD14" s="67"/>
    </row>
    <row r="15" spans="1:32" s="50" customFormat="1">
      <c r="A15" s="95">
        <v>10</v>
      </c>
      <c r="B15" s="160" t="s">
        <v>16</v>
      </c>
      <c r="C15" s="412">
        <v>11102</v>
      </c>
      <c r="D15" s="142">
        <v>277.5</v>
      </c>
      <c r="E15" s="46">
        <v>4658</v>
      </c>
      <c r="F15" s="344">
        <f t="shared" si="2"/>
        <v>5.9574924860455132E-2</v>
      </c>
      <c r="G15" s="392">
        <f>Muut[[#This Row],[Keskim. työttömyysaste 2022, %]]/$F$12</f>
        <v>0.62770080908939785</v>
      </c>
      <c r="H15" s="175">
        <v>0</v>
      </c>
      <c r="I15" s="399">
        <v>7</v>
      </c>
      <c r="J15" s="405">
        <v>239</v>
      </c>
      <c r="K15" s="278">
        <v>1087.23</v>
      </c>
      <c r="L15" s="179">
        <v>10.211270844255585</v>
      </c>
      <c r="M15" s="392">
        <v>1.7919833688254763</v>
      </c>
      <c r="N15" s="175">
        <v>0</v>
      </c>
      <c r="O15" s="414">
        <v>0</v>
      </c>
      <c r="P15" s="278">
        <v>2899</v>
      </c>
      <c r="Q15" s="15">
        <v>370</v>
      </c>
      <c r="R15" s="167">
        <v>0.12763021731631596</v>
      </c>
      <c r="S15" s="418">
        <v>0.93493740602170861</v>
      </c>
      <c r="T15" s="168">
        <v>486487.34724305762</v>
      </c>
      <c r="U15" s="168">
        <v>0</v>
      </c>
      <c r="V15" s="168">
        <v>0</v>
      </c>
      <c r="W15" s="168">
        <v>413706.61</v>
      </c>
      <c r="X15" s="168">
        <v>832787.92923892033</v>
      </c>
      <c r="Y15" s="168">
        <v>0</v>
      </c>
      <c r="Z15" s="164">
        <v>0</v>
      </c>
      <c r="AA15" s="168">
        <v>297377.6910893587</v>
      </c>
      <c r="AB15" s="183">
        <f>SUM(Muut[[#This Row],[Työttömyysaste]:[Koulutustausta]])</f>
        <v>2030359.5775713366</v>
      </c>
      <c r="AD15" s="67"/>
    </row>
    <row r="16" spans="1:32" s="50" customFormat="1">
      <c r="A16" s="95">
        <v>16</v>
      </c>
      <c r="B16" s="160" t="s">
        <v>17</v>
      </c>
      <c r="C16" s="412">
        <v>8014</v>
      </c>
      <c r="D16" s="142">
        <v>272.41666666666669</v>
      </c>
      <c r="E16" s="46">
        <v>3269</v>
      </c>
      <c r="F16" s="344">
        <f t="shared" si="2"/>
        <v>8.3333333333333343E-2</v>
      </c>
      <c r="G16" s="392">
        <f>Muut[[#This Row],[Keskim. työttömyysaste 2022, %]]/$F$12</f>
        <v>0.87802713775928387</v>
      </c>
      <c r="H16" s="175">
        <v>0</v>
      </c>
      <c r="I16" s="399">
        <v>12</v>
      </c>
      <c r="J16" s="405">
        <v>210</v>
      </c>
      <c r="K16" s="278">
        <v>563.39</v>
      </c>
      <c r="L16" s="179">
        <v>14.22460462557021</v>
      </c>
      <c r="M16" s="392">
        <v>1.2863926983661222</v>
      </c>
      <c r="N16" s="175">
        <v>3</v>
      </c>
      <c r="O16" s="414">
        <v>485</v>
      </c>
      <c r="P16" s="278">
        <v>2164</v>
      </c>
      <c r="Q16" s="15">
        <v>319</v>
      </c>
      <c r="R16" s="167">
        <v>0.14741219963031424</v>
      </c>
      <c r="S16" s="418">
        <v>1.0798475661664608</v>
      </c>
      <c r="T16" s="168">
        <v>491218.72693862248</v>
      </c>
      <c r="U16" s="168">
        <v>0</v>
      </c>
      <c r="V16" s="168">
        <v>0</v>
      </c>
      <c r="W16" s="168">
        <v>363507.9</v>
      </c>
      <c r="X16" s="168">
        <v>431541.06440579752</v>
      </c>
      <c r="Y16" s="168">
        <v>0</v>
      </c>
      <c r="Z16" s="164">
        <v>144694.9</v>
      </c>
      <c r="AA16" s="168">
        <v>247934.18902414216</v>
      </c>
      <c r="AB16" s="183">
        <f>SUM(Muut[[#This Row],[Työttömyysaste]:[Koulutustausta]])</f>
        <v>1678896.7803685621</v>
      </c>
      <c r="AD16" s="67"/>
    </row>
    <row r="17" spans="1:30" s="50" customFormat="1">
      <c r="A17" s="95">
        <v>18</v>
      </c>
      <c r="B17" s="160" t="s">
        <v>18</v>
      </c>
      <c r="C17" s="412">
        <v>4763</v>
      </c>
      <c r="D17" s="142">
        <v>162.25</v>
      </c>
      <c r="E17" s="46">
        <v>2411</v>
      </c>
      <c r="F17" s="344">
        <f t="shared" si="2"/>
        <v>6.7295727913728745E-2</v>
      </c>
      <c r="G17" s="392">
        <f>Muut[[#This Row],[Keskim. työttömyysaste 2022, %]]/$F$12</f>
        <v>0.70904970436222547</v>
      </c>
      <c r="H17" s="175">
        <v>0</v>
      </c>
      <c r="I17" s="399">
        <v>186</v>
      </c>
      <c r="J17" s="405">
        <v>164</v>
      </c>
      <c r="K17" s="278">
        <v>212.44</v>
      </c>
      <c r="L17" s="179">
        <v>22.420448126529845</v>
      </c>
      <c r="M17" s="392">
        <v>0.81614905394447401</v>
      </c>
      <c r="N17" s="175">
        <v>0</v>
      </c>
      <c r="O17" s="414">
        <v>0</v>
      </c>
      <c r="P17" s="278">
        <v>1590</v>
      </c>
      <c r="Q17" s="15">
        <v>224</v>
      </c>
      <c r="R17" s="167">
        <v>0.14088050314465408</v>
      </c>
      <c r="S17" s="418">
        <v>1.0320005319951608</v>
      </c>
      <c r="T17" s="168">
        <v>235762.59322045292</v>
      </c>
      <c r="U17" s="168">
        <v>0</v>
      </c>
      <c r="V17" s="168">
        <v>0</v>
      </c>
      <c r="W17" s="168">
        <v>283882.36</v>
      </c>
      <c r="X17" s="168">
        <v>162723.12913322501</v>
      </c>
      <c r="Y17" s="168">
        <v>0</v>
      </c>
      <c r="Z17" s="164">
        <v>0</v>
      </c>
      <c r="AA17" s="168">
        <v>140826.74099603304</v>
      </c>
      <c r="AB17" s="183">
        <f>SUM(Muut[[#This Row],[Työttömyysaste]:[Koulutustausta]])</f>
        <v>823194.8233497109</v>
      </c>
      <c r="AD17" s="67"/>
    </row>
    <row r="18" spans="1:30" s="50" customFormat="1">
      <c r="A18" s="95">
        <v>19</v>
      </c>
      <c r="B18" s="160" t="s">
        <v>19</v>
      </c>
      <c r="C18" s="412">
        <v>3965</v>
      </c>
      <c r="D18" s="142">
        <v>104.91666666666667</v>
      </c>
      <c r="E18" s="46">
        <v>1955</v>
      </c>
      <c r="F18" s="344">
        <f t="shared" si="2"/>
        <v>5.3665814151747655E-2</v>
      </c>
      <c r="G18" s="392">
        <f>Muut[[#This Row],[Keskim. työttömyysaste 2022, %]]/$F$12</f>
        <v>0.56544049434216792</v>
      </c>
      <c r="H18" s="175">
        <v>0</v>
      </c>
      <c r="I18" s="399">
        <v>25</v>
      </c>
      <c r="J18" s="405">
        <v>101</v>
      </c>
      <c r="K18" s="278">
        <v>95.01</v>
      </c>
      <c r="L18" s="179">
        <v>41.732449215872009</v>
      </c>
      <c r="M18" s="392">
        <v>0.43847001245541772</v>
      </c>
      <c r="N18" s="175">
        <v>0</v>
      </c>
      <c r="O18" s="414">
        <v>0</v>
      </c>
      <c r="P18" s="278">
        <v>1313</v>
      </c>
      <c r="Q18" s="15">
        <v>190</v>
      </c>
      <c r="R18" s="167">
        <v>0.1447067783701447</v>
      </c>
      <c r="S18" s="418">
        <v>1.0600293789975861</v>
      </c>
      <c r="T18" s="168">
        <v>156512.03460825604</v>
      </c>
      <c r="U18" s="168">
        <v>0</v>
      </c>
      <c r="V18" s="168">
        <v>0</v>
      </c>
      <c r="W18" s="168">
        <v>174829.99</v>
      </c>
      <c r="X18" s="168">
        <v>72775.016470286719</v>
      </c>
      <c r="Y18" s="168">
        <v>0</v>
      </c>
      <c r="Z18" s="164">
        <v>0</v>
      </c>
      <c r="AA18" s="168">
        <v>120416.42237333354</v>
      </c>
      <c r="AB18" s="183">
        <f>SUM(Muut[[#This Row],[Työttömyysaste]:[Koulutustausta]])</f>
        <v>524533.46345187631</v>
      </c>
      <c r="AD18" s="67"/>
    </row>
    <row r="19" spans="1:30" s="50" customFormat="1">
      <c r="A19" s="95">
        <v>20</v>
      </c>
      <c r="B19" s="160" t="s">
        <v>20</v>
      </c>
      <c r="C19" s="412">
        <v>16473</v>
      </c>
      <c r="D19" s="142">
        <v>600.91666666666663</v>
      </c>
      <c r="E19" s="46">
        <v>7532</v>
      </c>
      <c r="F19" s="344">
        <f t="shared" si="2"/>
        <v>7.978181979111347E-2</v>
      </c>
      <c r="G19" s="392">
        <f>Muut[[#This Row],[Keskim. työttömyysaste 2022, %]]/$F$12</f>
        <v>0.84060723451702013</v>
      </c>
      <c r="H19" s="175">
        <v>0</v>
      </c>
      <c r="I19" s="399">
        <v>25</v>
      </c>
      <c r="J19" s="405">
        <v>469</v>
      </c>
      <c r="K19" s="278">
        <v>293.26</v>
      </c>
      <c r="L19" s="179">
        <v>56.171997544840757</v>
      </c>
      <c r="M19" s="392">
        <v>0.32575710900918725</v>
      </c>
      <c r="N19" s="175">
        <v>0</v>
      </c>
      <c r="O19" s="414">
        <v>0</v>
      </c>
      <c r="P19" s="278">
        <v>5313</v>
      </c>
      <c r="Q19" s="15">
        <v>636</v>
      </c>
      <c r="R19" s="167">
        <v>0.11970638057594579</v>
      </c>
      <c r="S19" s="418">
        <v>0.87689244203468786</v>
      </c>
      <c r="T19" s="168">
        <v>966681.61682882335</v>
      </c>
      <c r="U19" s="168">
        <v>0</v>
      </c>
      <c r="V19" s="168">
        <v>0</v>
      </c>
      <c r="W19" s="168">
        <v>811834.31</v>
      </c>
      <c r="X19" s="168">
        <v>224629.00042181116</v>
      </c>
      <c r="Y19" s="168">
        <v>0</v>
      </c>
      <c r="Z19" s="164">
        <v>0</v>
      </c>
      <c r="AA19" s="168">
        <v>413850.65951231186</v>
      </c>
      <c r="AB19" s="183">
        <f>SUM(Muut[[#This Row],[Työttömyysaste]:[Koulutustausta]])</f>
        <v>2416995.5867629466</v>
      </c>
      <c r="AD19" s="67"/>
    </row>
    <row r="20" spans="1:30" s="50" customFormat="1">
      <c r="A20" s="95">
        <v>46</v>
      </c>
      <c r="B20" s="160" t="s">
        <v>21</v>
      </c>
      <c r="C20" s="412">
        <v>1341</v>
      </c>
      <c r="D20" s="142">
        <v>49.5</v>
      </c>
      <c r="E20" s="46">
        <v>546</v>
      </c>
      <c r="F20" s="344">
        <f t="shared" si="2"/>
        <v>9.0659340659340656E-2</v>
      </c>
      <c r="G20" s="392">
        <f>Muut[[#This Row],[Keskim. työttömyysaste 2022, %]]/$F$12</f>
        <v>0.95521633668317685</v>
      </c>
      <c r="H20" s="175">
        <v>0</v>
      </c>
      <c r="I20" s="399">
        <v>2</v>
      </c>
      <c r="J20" s="405">
        <v>50</v>
      </c>
      <c r="K20" s="278">
        <v>305.58</v>
      </c>
      <c r="L20" s="179">
        <v>4.3883762026310622</v>
      </c>
      <c r="M20" s="392">
        <v>4.1697490558142256</v>
      </c>
      <c r="N20" s="175">
        <v>1</v>
      </c>
      <c r="O20" s="414">
        <v>0</v>
      </c>
      <c r="P20" s="278">
        <v>325</v>
      </c>
      <c r="Q20" s="15">
        <v>45</v>
      </c>
      <c r="R20" s="167">
        <v>0.13846153846153847</v>
      </c>
      <c r="S20" s="418">
        <v>1.0142807426408484</v>
      </c>
      <c r="T20" s="168">
        <v>89422.777954026315</v>
      </c>
      <c r="U20" s="168">
        <v>0</v>
      </c>
      <c r="V20" s="168">
        <v>0</v>
      </c>
      <c r="W20" s="168">
        <v>86549.5</v>
      </c>
      <c r="X20" s="168">
        <v>234065.77763383024</v>
      </c>
      <c r="Y20" s="168">
        <v>546926.85</v>
      </c>
      <c r="Z20" s="164">
        <v>0</v>
      </c>
      <c r="AA20" s="168">
        <v>38968.311134001473</v>
      </c>
      <c r="AB20" s="183">
        <f>SUM(Muut[[#This Row],[Työttömyysaste]:[Koulutustausta]])</f>
        <v>995933.21672185801</v>
      </c>
      <c r="AD20" s="67"/>
    </row>
    <row r="21" spans="1:30" s="50" customFormat="1">
      <c r="A21" s="95">
        <v>47</v>
      </c>
      <c r="B21" s="160" t="s">
        <v>22</v>
      </c>
      <c r="C21" s="412">
        <v>1811</v>
      </c>
      <c r="D21" s="142">
        <v>111.41666666666667</v>
      </c>
      <c r="E21" s="46">
        <v>862</v>
      </c>
      <c r="F21" s="344">
        <f t="shared" si="2"/>
        <v>0.12925367362722351</v>
      </c>
      <c r="G21" s="392">
        <f>Muut[[#This Row],[Keskim. työttömyysaste 2022, %]]/$F$12</f>
        <v>1.3618587971974041</v>
      </c>
      <c r="H21" s="175">
        <v>0</v>
      </c>
      <c r="I21" s="399">
        <v>15</v>
      </c>
      <c r="J21" s="405">
        <v>60</v>
      </c>
      <c r="K21" s="278">
        <v>7953.42</v>
      </c>
      <c r="L21" s="179">
        <v>0.22770078783718198</v>
      </c>
      <c r="M21" s="392">
        <v>20</v>
      </c>
      <c r="N21" s="175">
        <v>0</v>
      </c>
      <c r="O21" s="414">
        <v>0</v>
      </c>
      <c r="P21" s="278">
        <v>531</v>
      </c>
      <c r="Q21" s="15">
        <v>72</v>
      </c>
      <c r="R21" s="167">
        <v>0.13559322033898305</v>
      </c>
      <c r="S21" s="418">
        <v>0.99326927716241264</v>
      </c>
      <c r="T21" s="168">
        <v>172174.23772718725</v>
      </c>
      <c r="U21" s="168">
        <v>0</v>
      </c>
      <c r="V21" s="168">
        <v>0</v>
      </c>
      <c r="W21" s="168">
        <v>103859.4</v>
      </c>
      <c r="X21" s="168">
        <v>1516169.2</v>
      </c>
      <c r="Y21" s="168">
        <v>0</v>
      </c>
      <c r="Z21" s="164">
        <v>0</v>
      </c>
      <c r="AA21" s="168">
        <v>51535.925435963349</v>
      </c>
      <c r="AB21" s="183">
        <f>SUM(Muut[[#This Row],[Työttömyysaste]:[Koulutustausta]])</f>
        <v>1843738.7631631505</v>
      </c>
      <c r="AD21" s="67"/>
    </row>
    <row r="22" spans="1:30" s="50" customFormat="1">
      <c r="A22" s="95">
        <v>49</v>
      </c>
      <c r="B22" s="160" t="s">
        <v>23</v>
      </c>
      <c r="C22" s="412">
        <v>305274</v>
      </c>
      <c r="D22" s="142">
        <v>12892.75</v>
      </c>
      <c r="E22" s="46">
        <v>150575</v>
      </c>
      <c r="F22" s="344">
        <f t="shared" si="2"/>
        <v>8.5623443466710941E-2</v>
      </c>
      <c r="G22" s="392">
        <f>Muut[[#This Row],[Keskim. työttömyysaste 2022, %]]/$F$12</f>
        <v>0.90215648390604064</v>
      </c>
      <c r="H22" s="175">
        <v>1</v>
      </c>
      <c r="I22" s="399">
        <v>20136</v>
      </c>
      <c r="J22" s="405">
        <v>66730</v>
      </c>
      <c r="K22" s="278">
        <v>312.35000000000002</v>
      </c>
      <c r="L22" s="179">
        <v>977.34592604450131</v>
      </c>
      <c r="M22" s="392">
        <v>1.8722570013194394E-2</v>
      </c>
      <c r="N22" s="175">
        <v>3</v>
      </c>
      <c r="O22" s="414">
        <v>632</v>
      </c>
      <c r="P22" s="278">
        <v>108505</v>
      </c>
      <c r="Q22" s="15">
        <v>18048</v>
      </c>
      <c r="R22" s="167">
        <v>0.16633334869360858</v>
      </c>
      <c r="S22" s="418">
        <v>1.2184518120586678</v>
      </c>
      <c r="T22" s="168">
        <v>19226017.358246379</v>
      </c>
      <c r="U22" s="168">
        <v>6331901.7258000001</v>
      </c>
      <c r="V22" s="168">
        <v>5548843.2888000002</v>
      </c>
      <c r="W22" s="168">
        <v>115508962.7</v>
      </c>
      <c r="X22" s="168">
        <v>239251.40926738293</v>
      </c>
      <c r="Y22" s="168">
        <v>0</v>
      </c>
      <c r="Z22" s="164">
        <v>188550.87999999998</v>
      </c>
      <c r="AA22" s="168">
        <v>10656701.515291495</v>
      </c>
      <c r="AB22" s="183">
        <f>SUM(Muut[[#This Row],[Työttömyysaste]:[Koulutustausta]])</f>
        <v>157700228.87740526</v>
      </c>
      <c r="AD22" s="67"/>
    </row>
    <row r="23" spans="1:30" s="50" customFormat="1">
      <c r="A23" s="95">
        <v>50</v>
      </c>
      <c r="B23" s="160" t="s">
        <v>24</v>
      </c>
      <c r="C23" s="412">
        <v>11276</v>
      </c>
      <c r="D23" s="142">
        <v>331.91666666666669</v>
      </c>
      <c r="E23" s="46">
        <v>5165</v>
      </c>
      <c r="F23" s="344">
        <f t="shared" si="2"/>
        <v>6.4262665375927716E-2</v>
      </c>
      <c r="G23" s="392">
        <f>Muut[[#This Row],[Keskim. työttömyysaste 2022, %]]/$F$12</f>
        <v>0.67709236973770126</v>
      </c>
      <c r="H23" s="175">
        <v>0</v>
      </c>
      <c r="I23" s="399">
        <v>21</v>
      </c>
      <c r="J23" s="405">
        <v>446</v>
      </c>
      <c r="K23" s="278">
        <v>578.88</v>
      </c>
      <c r="L23" s="179">
        <v>19.478993919292428</v>
      </c>
      <c r="M23" s="392">
        <v>0.93939284561074377</v>
      </c>
      <c r="N23" s="175">
        <v>0</v>
      </c>
      <c r="O23" s="414">
        <v>0</v>
      </c>
      <c r="P23" s="278">
        <v>3232</v>
      </c>
      <c r="Q23" s="15">
        <v>498</v>
      </c>
      <c r="R23" s="167">
        <v>0.15408415841584158</v>
      </c>
      <c r="S23" s="418">
        <v>1.1287220723076272</v>
      </c>
      <c r="T23" s="168">
        <v>532991.91950474156</v>
      </c>
      <c r="U23" s="168">
        <v>0</v>
      </c>
      <c r="V23" s="168">
        <v>0</v>
      </c>
      <c r="W23" s="168">
        <v>772021.54</v>
      </c>
      <c r="X23" s="168">
        <v>443405.97341668844</v>
      </c>
      <c r="Y23" s="168">
        <v>0</v>
      </c>
      <c r="Z23" s="164">
        <v>0</v>
      </c>
      <c r="AA23" s="168">
        <v>364642.01800231403</v>
      </c>
      <c r="AB23" s="183">
        <f>SUM(Muut[[#This Row],[Työttömyysaste]:[Koulutustausta]])</f>
        <v>2113061.4509237441</v>
      </c>
      <c r="AD23" s="67"/>
    </row>
    <row r="24" spans="1:30" s="50" customFormat="1">
      <c r="A24" s="95">
        <v>51</v>
      </c>
      <c r="B24" s="160" t="s">
        <v>25</v>
      </c>
      <c r="C24" s="412">
        <v>9211</v>
      </c>
      <c r="D24" s="142">
        <v>255.25</v>
      </c>
      <c r="E24" s="46">
        <v>4248</v>
      </c>
      <c r="F24" s="344">
        <f t="shared" si="2"/>
        <v>6.0087099811676085E-2</v>
      </c>
      <c r="G24" s="392">
        <f>Muut[[#This Row],[Keskim. työttömyysaste 2022, %]]/$F$12</f>
        <v>0.63309725116682825</v>
      </c>
      <c r="H24" s="175">
        <v>0</v>
      </c>
      <c r="I24" s="399">
        <v>29</v>
      </c>
      <c r="J24" s="405">
        <v>314</v>
      </c>
      <c r="K24" s="278">
        <v>514.99</v>
      </c>
      <c r="L24" s="179">
        <v>17.885784189984271</v>
      </c>
      <c r="M24" s="392">
        <v>1.02307102294823</v>
      </c>
      <c r="N24" s="175">
        <v>0</v>
      </c>
      <c r="O24" s="414">
        <v>0</v>
      </c>
      <c r="P24" s="278">
        <v>2867</v>
      </c>
      <c r="Q24" s="15">
        <v>391</v>
      </c>
      <c r="R24" s="167">
        <v>0.13637949075688874</v>
      </c>
      <c r="S24" s="418">
        <v>0.99902899175356197</v>
      </c>
      <c r="T24" s="168">
        <v>407094.13746654132</v>
      </c>
      <c r="U24" s="168">
        <v>0</v>
      </c>
      <c r="V24" s="168">
        <v>0</v>
      </c>
      <c r="W24" s="168">
        <v>543530.86</v>
      </c>
      <c r="X24" s="168">
        <v>394468.01107286545</v>
      </c>
      <c r="Y24" s="168">
        <v>0</v>
      </c>
      <c r="Z24" s="164">
        <v>0</v>
      </c>
      <c r="AA24" s="168">
        <v>263638.90563315497</v>
      </c>
      <c r="AB24" s="183">
        <f>SUM(Muut[[#This Row],[Työttömyysaste]:[Koulutustausta]])</f>
        <v>1608731.9141725618</v>
      </c>
      <c r="AD24" s="67"/>
    </row>
    <row r="25" spans="1:30" s="50" customFormat="1">
      <c r="A25" s="95">
        <v>52</v>
      </c>
      <c r="B25" s="160" t="s">
        <v>26</v>
      </c>
      <c r="C25" s="412">
        <v>2346</v>
      </c>
      <c r="D25" s="142">
        <v>46.583333333333336</v>
      </c>
      <c r="E25" s="46">
        <v>1013</v>
      </c>
      <c r="F25" s="344">
        <f t="shared" si="2"/>
        <v>4.5985521553142485E-2</v>
      </c>
      <c r="G25" s="392">
        <f>Muut[[#This Row],[Keskim. työttömyysaste 2022, %]]/$F$12</f>
        <v>0.48451843041208259</v>
      </c>
      <c r="H25" s="175">
        <v>0</v>
      </c>
      <c r="I25" s="399">
        <v>46</v>
      </c>
      <c r="J25" s="405">
        <v>93</v>
      </c>
      <c r="K25" s="278">
        <v>354.15</v>
      </c>
      <c r="L25" s="179">
        <v>6.6243117323168157</v>
      </c>
      <c r="M25" s="392">
        <v>2.7623137718910935</v>
      </c>
      <c r="N25" s="175">
        <v>0</v>
      </c>
      <c r="O25" s="414">
        <v>0</v>
      </c>
      <c r="P25" s="278">
        <v>648</v>
      </c>
      <c r="Q25" s="15">
        <v>90</v>
      </c>
      <c r="R25" s="167">
        <v>0.1388888888888889</v>
      </c>
      <c r="S25" s="418">
        <v>1.0174112387601102</v>
      </c>
      <c r="T25" s="168">
        <v>79351.647397100329</v>
      </c>
      <c r="U25" s="168">
        <v>0</v>
      </c>
      <c r="V25" s="168">
        <v>0</v>
      </c>
      <c r="W25" s="168">
        <v>160982.07</v>
      </c>
      <c r="X25" s="168">
        <v>271269.04623673327</v>
      </c>
      <c r="Y25" s="168">
        <v>0</v>
      </c>
      <c r="Z25" s="164">
        <v>0</v>
      </c>
      <c r="AA25" s="168">
        <v>68383.159849659409</v>
      </c>
      <c r="AB25" s="183">
        <f>SUM(Muut[[#This Row],[Työttömyysaste]:[Koulutustausta]])</f>
        <v>579985.92348349304</v>
      </c>
      <c r="AD25" s="67"/>
    </row>
    <row r="26" spans="1:30" s="50" customFormat="1">
      <c r="A26" s="95">
        <v>61</v>
      </c>
      <c r="B26" s="160" t="s">
        <v>27</v>
      </c>
      <c r="C26" s="412">
        <v>16459</v>
      </c>
      <c r="D26" s="142">
        <v>715.75</v>
      </c>
      <c r="E26" s="46">
        <v>7069</v>
      </c>
      <c r="F26" s="344">
        <f t="shared" si="2"/>
        <v>0.10125194511246287</v>
      </c>
      <c r="G26" s="392">
        <f>Muut[[#This Row],[Keskim. työttömyysaste 2022, %]]/$F$12</f>
        <v>1.0668234667158705</v>
      </c>
      <c r="H26" s="175">
        <v>0</v>
      </c>
      <c r="I26" s="399">
        <v>49</v>
      </c>
      <c r="J26" s="405">
        <v>1040</v>
      </c>
      <c r="K26" s="278">
        <v>248.84</v>
      </c>
      <c r="L26" s="179">
        <v>66.142903070245936</v>
      </c>
      <c r="M26" s="392">
        <v>0.27664990011165608</v>
      </c>
      <c r="N26" s="175">
        <v>0</v>
      </c>
      <c r="O26" s="414">
        <v>0</v>
      </c>
      <c r="P26" s="278">
        <v>4417</v>
      </c>
      <c r="Q26" s="15">
        <v>851</v>
      </c>
      <c r="R26" s="167">
        <v>0.19266470455059995</v>
      </c>
      <c r="S26" s="418">
        <v>1.411338497199671</v>
      </c>
      <c r="T26" s="168">
        <v>1225783.1396940073</v>
      </c>
      <c r="U26" s="168">
        <v>0</v>
      </c>
      <c r="V26" s="168">
        <v>0</v>
      </c>
      <c r="W26" s="168">
        <v>1800229.6</v>
      </c>
      <c r="X26" s="168">
        <v>190604.51635055413</v>
      </c>
      <c r="Y26" s="168">
        <v>0</v>
      </c>
      <c r="Z26" s="164">
        <v>0</v>
      </c>
      <c r="AA26" s="168">
        <v>665517.16232297884</v>
      </c>
      <c r="AB26" s="183">
        <f>SUM(Muut[[#This Row],[Työttömyysaste]:[Koulutustausta]])</f>
        <v>3882134.4183675409</v>
      </c>
      <c r="AD26" s="67"/>
    </row>
    <row r="27" spans="1:30" s="50" customFormat="1">
      <c r="A27" s="95">
        <v>69</v>
      </c>
      <c r="B27" s="160" t="s">
        <v>28</v>
      </c>
      <c r="C27" s="412">
        <v>6687</v>
      </c>
      <c r="D27" s="142">
        <v>220.16666666666666</v>
      </c>
      <c r="E27" s="46">
        <v>2909</v>
      </c>
      <c r="F27" s="344">
        <f t="shared" si="2"/>
        <v>7.5684656812192039E-2</v>
      </c>
      <c r="G27" s="392">
        <f>Muut[[#This Row],[Keskim. työttömyysaste 2022, %]]/$F$12</f>
        <v>0.79743819111723191</v>
      </c>
      <c r="H27" s="175">
        <v>0</v>
      </c>
      <c r="I27" s="399">
        <v>4</v>
      </c>
      <c r="J27" s="405">
        <v>122</v>
      </c>
      <c r="K27" s="278">
        <v>766.45</v>
      </c>
      <c r="L27" s="179">
        <v>8.7246395720529701</v>
      </c>
      <c r="M27" s="392">
        <v>2.0973276175319109</v>
      </c>
      <c r="N27" s="175">
        <v>0</v>
      </c>
      <c r="O27" s="414">
        <v>0</v>
      </c>
      <c r="P27" s="278">
        <v>1752</v>
      </c>
      <c r="Q27" s="15">
        <v>242</v>
      </c>
      <c r="R27" s="167">
        <v>0.13812785388127855</v>
      </c>
      <c r="S27" s="418">
        <v>1.0118363826573151</v>
      </c>
      <c r="T27" s="168">
        <v>372259.67373510491</v>
      </c>
      <c r="U27" s="168">
        <v>0</v>
      </c>
      <c r="V27" s="168">
        <v>0</v>
      </c>
      <c r="W27" s="168">
        <v>211180.78</v>
      </c>
      <c r="X27" s="168">
        <v>587079.37452532619</v>
      </c>
      <c r="Y27" s="168">
        <v>0</v>
      </c>
      <c r="Z27" s="164">
        <v>0</v>
      </c>
      <c r="AA27" s="168">
        <v>193850.1943722642</v>
      </c>
      <c r="AB27" s="183">
        <f>SUM(Muut[[#This Row],[Työttömyysaste]:[Koulutustausta]])</f>
        <v>1364370.0226326953</v>
      </c>
      <c r="AD27" s="67"/>
    </row>
    <row r="28" spans="1:30" s="50" customFormat="1">
      <c r="A28" s="95">
        <v>71</v>
      </c>
      <c r="B28" s="160" t="s">
        <v>29</v>
      </c>
      <c r="C28" s="412">
        <v>6591</v>
      </c>
      <c r="D28" s="142">
        <v>203</v>
      </c>
      <c r="E28" s="46">
        <v>2747</v>
      </c>
      <c r="F28" s="344">
        <f t="shared" si="2"/>
        <v>7.3898798689479434E-2</v>
      </c>
      <c r="G28" s="392">
        <f>Muut[[#This Row],[Keskim. työttömyysaste 2022, %]]/$F$12</f>
        <v>0.77862180836607764</v>
      </c>
      <c r="H28" s="175">
        <v>0</v>
      </c>
      <c r="I28" s="399">
        <v>4</v>
      </c>
      <c r="J28" s="405">
        <v>183</v>
      </c>
      <c r="K28" s="278">
        <v>1050.47</v>
      </c>
      <c r="L28" s="179">
        <v>6.2743343455786453</v>
      </c>
      <c r="M28" s="392">
        <v>2.9163934402655634</v>
      </c>
      <c r="N28" s="175">
        <v>0</v>
      </c>
      <c r="O28" s="414">
        <v>0</v>
      </c>
      <c r="P28" s="278">
        <v>1829</v>
      </c>
      <c r="Q28" s="15">
        <v>225</v>
      </c>
      <c r="R28" s="167">
        <v>0.12301804264625478</v>
      </c>
      <c r="S28" s="418">
        <v>0.90115156194170498</v>
      </c>
      <c r="T28" s="168">
        <v>358257.68342145853</v>
      </c>
      <c r="U28" s="168">
        <v>0</v>
      </c>
      <c r="V28" s="168">
        <v>0</v>
      </c>
      <c r="W28" s="168">
        <v>316771.17</v>
      </c>
      <c r="X28" s="168">
        <v>804630.79203812312</v>
      </c>
      <c r="Y28" s="168">
        <v>0</v>
      </c>
      <c r="Z28" s="164">
        <v>0</v>
      </c>
      <c r="AA28" s="168">
        <v>170166.3869173103</v>
      </c>
      <c r="AB28" s="183">
        <f>SUM(Muut[[#This Row],[Työttömyysaste]:[Koulutustausta]])</f>
        <v>1649826.0323768919</v>
      </c>
      <c r="AD28" s="67"/>
    </row>
    <row r="29" spans="1:30" s="50" customFormat="1">
      <c r="A29" s="95">
        <v>72</v>
      </c>
      <c r="B29" s="160" t="s">
        <v>30</v>
      </c>
      <c r="C29" s="412">
        <v>960</v>
      </c>
      <c r="D29" s="142">
        <v>29.833333333333332</v>
      </c>
      <c r="E29" s="46">
        <v>368</v>
      </c>
      <c r="F29" s="344">
        <f t="shared" si="2"/>
        <v>8.1068840579710144E-2</v>
      </c>
      <c r="G29" s="392">
        <f>Muut[[#This Row],[Keskim. työttömyysaste 2022, %]]/$F$12</f>
        <v>0.85416770466799885</v>
      </c>
      <c r="H29" s="175">
        <v>0</v>
      </c>
      <c r="I29" s="399">
        <v>0</v>
      </c>
      <c r="J29" s="405">
        <v>18</v>
      </c>
      <c r="K29" s="278">
        <v>205.65</v>
      </c>
      <c r="L29" s="179">
        <v>4.6681254558716265</v>
      </c>
      <c r="M29" s="392">
        <v>3.9198662719020323</v>
      </c>
      <c r="N29" s="175">
        <v>2</v>
      </c>
      <c r="O29" s="414">
        <v>0</v>
      </c>
      <c r="P29" s="278">
        <v>231</v>
      </c>
      <c r="Q29" s="15">
        <v>20</v>
      </c>
      <c r="R29" s="167">
        <v>8.6580086580086577E-2</v>
      </c>
      <c r="S29" s="418">
        <v>0.63423038260370501</v>
      </c>
      <c r="T29" s="168">
        <v>57244.269564358088</v>
      </c>
      <c r="U29" s="168">
        <v>0</v>
      </c>
      <c r="V29" s="168">
        <v>0</v>
      </c>
      <c r="W29" s="168">
        <v>31157.82</v>
      </c>
      <c r="X29" s="168">
        <v>157522.17805614631</v>
      </c>
      <c r="Y29" s="168">
        <v>1174608</v>
      </c>
      <c r="Z29" s="164">
        <v>0</v>
      </c>
      <c r="AA29" s="168">
        <v>17443.872443132299</v>
      </c>
      <c r="AB29" s="183">
        <f>SUM(Muut[[#This Row],[Työttömyysaste]:[Koulutustausta]])</f>
        <v>1437976.1400636367</v>
      </c>
      <c r="AD29" s="67"/>
    </row>
    <row r="30" spans="1:30" s="50" customFormat="1">
      <c r="A30" s="95">
        <v>74</v>
      </c>
      <c r="B30" s="160" t="s">
        <v>31</v>
      </c>
      <c r="C30" s="412">
        <v>1052</v>
      </c>
      <c r="D30" s="142">
        <v>33.083333333333336</v>
      </c>
      <c r="E30" s="46">
        <v>451</v>
      </c>
      <c r="F30" s="344">
        <f t="shared" si="2"/>
        <v>7.3355506282335559E-2</v>
      </c>
      <c r="G30" s="392">
        <f>Muut[[#This Row],[Keskim. työttömyysaste 2022, %]]/$F$12</f>
        <v>0.77289750263954704</v>
      </c>
      <c r="H30" s="175">
        <v>0</v>
      </c>
      <c r="I30" s="399">
        <v>6</v>
      </c>
      <c r="J30" s="405">
        <v>45</v>
      </c>
      <c r="K30" s="278">
        <v>413.01</v>
      </c>
      <c r="L30" s="179">
        <v>2.5471538219413574</v>
      </c>
      <c r="M30" s="392">
        <v>7.1838721987869674</v>
      </c>
      <c r="N30" s="175">
        <v>0</v>
      </c>
      <c r="O30" s="414">
        <v>0</v>
      </c>
      <c r="P30" s="278">
        <v>259</v>
      </c>
      <c r="Q30" s="15">
        <v>42</v>
      </c>
      <c r="R30" s="167">
        <v>0.16216216216216217</v>
      </c>
      <c r="S30" s="418">
        <v>1.1878963652550476</v>
      </c>
      <c r="T30" s="168">
        <v>56761.685341548648</v>
      </c>
      <c r="U30" s="168">
        <v>0</v>
      </c>
      <c r="V30" s="168">
        <v>0</v>
      </c>
      <c r="W30" s="168">
        <v>77894.55</v>
      </c>
      <c r="X30" s="168">
        <v>316354.168533766</v>
      </c>
      <c r="Y30" s="168">
        <v>0</v>
      </c>
      <c r="Z30" s="164">
        <v>0</v>
      </c>
      <c r="AA30" s="168">
        <v>35802.958869514077</v>
      </c>
      <c r="AB30" s="183">
        <f>SUM(Muut[[#This Row],[Työttömyysaste]:[Koulutustausta]])</f>
        <v>486813.36274482869</v>
      </c>
      <c r="AD30" s="67"/>
    </row>
    <row r="31" spans="1:30" s="50" customFormat="1">
      <c r="A31" s="95">
        <v>75</v>
      </c>
      <c r="B31" s="160" t="s">
        <v>32</v>
      </c>
      <c r="C31" s="412">
        <v>19549</v>
      </c>
      <c r="D31" s="142">
        <v>924.41666666666663</v>
      </c>
      <c r="E31" s="46">
        <v>8733</v>
      </c>
      <c r="F31" s="344">
        <f t="shared" si="2"/>
        <v>0.10585327684262757</v>
      </c>
      <c r="G31" s="392">
        <f>Muut[[#This Row],[Keskim. työttömyysaste 2022, %]]/$F$12</f>
        <v>1.1153045962628805</v>
      </c>
      <c r="H31" s="175">
        <v>0</v>
      </c>
      <c r="I31" s="399">
        <v>61</v>
      </c>
      <c r="J31" s="405">
        <v>1364</v>
      </c>
      <c r="K31" s="278">
        <v>609.89</v>
      </c>
      <c r="L31" s="179">
        <v>32.053321090688485</v>
      </c>
      <c r="M31" s="392">
        <v>0.5708746209388641</v>
      </c>
      <c r="N31" s="175">
        <v>0</v>
      </c>
      <c r="O31" s="414">
        <v>0</v>
      </c>
      <c r="P31" s="278">
        <v>5576</v>
      </c>
      <c r="Q31" s="15">
        <v>779</v>
      </c>
      <c r="R31" s="167">
        <v>0.13970588235294118</v>
      </c>
      <c r="S31" s="418">
        <v>1.0233960107528166</v>
      </c>
      <c r="T31" s="168">
        <v>1522073.6816490684</v>
      </c>
      <c r="U31" s="168">
        <v>0</v>
      </c>
      <c r="V31" s="168">
        <v>0</v>
      </c>
      <c r="W31" s="168">
        <v>2361070.36</v>
      </c>
      <c r="X31" s="168">
        <v>467158.7706037591</v>
      </c>
      <c r="Y31" s="168">
        <v>0</v>
      </c>
      <c r="Z31" s="164">
        <v>0</v>
      </c>
      <c r="AA31" s="168">
        <v>573182.46079702512</v>
      </c>
      <c r="AB31" s="183">
        <f>SUM(Muut[[#This Row],[Työttömyysaste]:[Koulutustausta]])</f>
        <v>4923485.2730498519</v>
      </c>
      <c r="AD31" s="67"/>
    </row>
    <row r="32" spans="1:30" s="50" customFormat="1">
      <c r="A32" s="95">
        <v>77</v>
      </c>
      <c r="B32" s="160" t="s">
        <v>33</v>
      </c>
      <c r="C32" s="412">
        <v>4601</v>
      </c>
      <c r="D32" s="142">
        <v>195.91666666666666</v>
      </c>
      <c r="E32" s="46">
        <v>1937</v>
      </c>
      <c r="F32" s="344">
        <f t="shared" si="2"/>
        <v>0.10114438134572362</v>
      </c>
      <c r="G32" s="392">
        <f>Muut[[#This Row],[Keskim. työttömyysaste 2022, %]]/$F$12</f>
        <v>1.0656901398410306</v>
      </c>
      <c r="H32" s="175">
        <v>0</v>
      </c>
      <c r="I32" s="399">
        <v>11</v>
      </c>
      <c r="J32" s="405">
        <v>76</v>
      </c>
      <c r="K32" s="278">
        <v>571.70000000000005</v>
      </c>
      <c r="L32" s="179">
        <v>8.0479272345635824</v>
      </c>
      <c r="M32" s="392">
        <v>2.2736820294413067</v>
      </c>
      <c r="N32" s="175">
        <v>0</v>
      </c>
      <c r="O32" s="414">
        <v>0</v>
      </c>
      <c r="P32" s="278">
        <v>1239</v>
      </c>
      <c r="Q32" s="15">
        <v>169</v>
      </c>
      <c r="R32" s="167">
        <v>0.13640032284100082</v>
      </c>
      <c r="S32" s="418">
        <v>0.99918159428837938</v>
      </c>
      <c r="T32" s="168">
        <v>342295.2076752531</v>
      </c>
      <c r="U32" s="168">
        <v>0</v>
      </c>
      <c r="V32" s="168">
        <v>0</v>
      </c>
      <c r="W32" s="168">
        <v>131555.24</v>
      </c>
      <c r="X32" s="168">
        <v>437906.29319085268</v>
      </c>
      <c r="Y32" s="168">
        <v>0</v>
      </c>
      <c r="Z32" s="164">
        <v>0</v>
      </c>
      <c r="AA32" s="168">
        <v>131710.76886394186</v>
      </c>
      <c r="AB32" s="183">
        <f>SUM(Muut[[#This Row],[Työttömyysaste]:[Koulutustausta]])</f>
        <v>1043467.5097300477</v>
      </c>
      <c r="AD32" s="67"/>
    </row>
    <row r="33" spans="1:30" s="50" customFormat="1">
      <c r="A33" s="95">
        <v>78</v>
      </c>
      <c r="B33" s="160" t="s">
        <v>34</v>
      </c>
      <c r="C33" s="412">
        <v>7832</v>
      </c>
      <c r="D33" s="142">
        <v>340.75</v>
      </c>
      <c r="E33" s="46">
        <v>3510</v>
      </c>
      <c r="F33" s="344">
        <f t="shared" si="2"/>
        <v>9.7079772079772086E-2</v>
      </c>
      <c r="G33" s="392">
        <f>Muut[[#This Row],[Keskim. työttömyysaste 2022, %]]/$F$12</f>
        <v>1.022864092962311</v>
      </c>
      <c r="H33" s="175">
        <v>1</v>
      </c>
      <c r="I33" s="399">
        <v>3350</v>
      </c>
      <c r="J33" s="405">
        <v>359</v>
      </c>
      <c r="K33" s="278">
        <v>117.44</v>
      </c>
      <c r="L33" s="179">
        <v>66.689373297002732</v>
      </c>
      <c r="M33" s="392">
        <v>0.27438295822613296</v>
      </c>
      <c r="N33" s="175">
        <v>0</v>
      </c>
      <c r="O33" s="414">
        <v>0</v>
      </c>
      <c r="P33" s="278">
        <v>2240</v>
      </c>
      <c r="Q33" s="15">
        <v>494</v>
      </c>
      <c r="R33" s="167">
        <v>0.22053571428571428</v>
      </c>
      <c r="S33" s="418">
        <v>1.615503702688375</v>
      </c>
      <c r="T33" s="168">
        <v>559252.906726202</v>
      </c>
      <c r="U33" s="168">
        <v>162448.99440000003</v>
      </c>
      <c r="V33" s="168">
        <v>923153.80500000005</v>
      </c>
      <c r="W33" s="168">
        <v>621425.41</v>
      </c>
      <c r="X33" s="168">
        <v>89955.772384701282</v>
      </c>
      <c r="Y33" s="168">
        <v>0</v>
      </c>
      <c r="Z33" s="164">
        <v>0</v>
      </c>
      <c r="AA33" s="168">
        <v>362497.70623439585</v>
      </c>
      <c r="AB33" s="183">
        <f>SUM(Muut[[#This Row],[Työttömyysaste]:[Koulutustausta]])</f>
        <v>2718734.5947452993</v>
      </c>
      <c r="AD33" s="67"/>
    </row>
    <row r="34" spans="1:30" s="50" customFormat="1">
      <c r="A34" s="95">
        <v>79</v>
      </c>
      <c r="B34" s="160" t="s">
        <v>35</v>
      </c>
      <c r="C34" s="412">
        <v>6753</v>
      </c>
      <c r="D34" s="142">
        <v>266.08333333333331</v>
      </c>
      <c r="E34" s="46">
        <v>2825</v>
      </c>
      <c r="F34" s="344">
        <f t="shared" si="2"/>
        <v>9.4188790560471969E-2</v>
      </c>
      <c r="G34" s="392">
        <f>Muut[[#This Row],[Keskim. työttömyysaste 2022, %]]/$F$12</f>
        <v>0.99240377021783821</v>
      </c>
      <c r="H34" s="175">
        <v>0</v>
      </c>
      <c r="I34" s="399">
        <v>13</v>
      </c>
      <c r="J34" s="405">
        <v>280</v>
      </c>
      <c r="K34" s="278">
        <v>123.48</v>
      </c>
      <c r="L34" s="179">
        <v>54.689018464528665</v>
      </c>
      <c r="M34" s="392">
        <v>0.33459052733496875</v>
      </c>
      <c r="N34" s="175">
        <v>0</v>
      </c>
      <c r="O34" s="414">
        <v>0</v>
      </c>
      <c r="P34" s="278">
        <v>1883</v>
      </c>
      <c r="Q34" s="15">
        <v>316</v>
      </c>
      <c r="R34" s="167">
        <v>0.16781731279872544</v>
      </c>
      <c r="S34" s="418">
        <v>1.2293223847195978</v>
      </c>
      <c r="T34" s="168">
        <v>467845.86271422089</v>
      </c>
      <c r="U34" s="168">
        <v>0</v>
      </c>
      <c r="V34" s="168">
        <v>0</v>
      </c>
      <c r="W34" s="168">
        <v>484677.2</v>
      </c>
      <c r="X34" s="168">
        <v>94582.244329554815</v>
      </c>
      <c r="Y34" s="168">
        <v>0</v>
      </c>
      <c r="Z34" s="164">
        <v>0</v>
      </c>
      <c r="AA34" s="168">
        <v>237841.24293392786</v>
      </c>
      <c r="AB34" s="183">
        <f>SUM(Muut[[#This Row],[Työttömyysaste]:[Koulutustausta]])</f>
        <v>1284946.5499777037</v>
      </c>
      <c r="AD34" s="67"/>
    </row>
    <row r="35" spans="1:30" s="50" customFormat="1">
      <c r="A35" s="95">
        <v>81</v>
      </c>
      <c r="B35" s="160" t="s">
        <v>36</v>
      </c>
      <c r="C35" s="412">
        <v>2574</v>
      </c>
      <c r="D35" s="142">
        <v>117.33333333333333</v>
      </c>
      <c r="E35" s="46">
        <v>996</v>
      </c>
      <c r="F35" s="344">
        <f t="shared" si="2"/>
        <v>0.11780455153949129</v>
      </c>
      <c r="G35" s="392">
        <f>Muut[[#This Row],[Keskim. työttömyysaste 2022, %]]/$F$12</f>
        <v>1.2412271184388268</v>
      </c>
      <c r="H35" s="175">
        <v>0</v>
      </c>
      <c r="I35" s="399">
        <v>2</v>
      </c>
      <c r="J35" s="405">
        <v>82</v>
      </c>
      <c r="K35" s="278">
        <v>542.96</v>
      </c>
      <c r="L35" s="179">
        <v>4.7406807131280386</v>
      </c>
      <c r="M35" s="392">
        <v>3.8598734305826419</v>
      </c>
      <c r="N35" s="175">
        <v>0</v>
      </c>
      <c r="O35" s="414">
        <v>0</v>
      </c>
      <c r="P35" s="278">
        <v>573</v>
      </c>
      <c r="Q35" s="15">
        <v>117</v>
      </c>
      <c r="R35" s="167">
        <v>0.20418848167539266</v>
      </c>
      <c r="S35" s="418">
        <v>1.4957543237897326</v>
      </c>
      <c r="T35" s="168">
        <v>223037.26766576414</v>
      </c>
      <c r="U35" s="168">
        <v>0</v>
      </c>
      <c r="V35" s="168">
        <v>0</v>
      </c>
      <c r="W35" s="168">
        <v>141941.18</v>
      </c>
      <c r="X35" s="168">
        <v>415892.25284398347</v>
      </c>
      <c r="Y35" s="168">
        <v>0</v>
      </c>
      <c r="Z35" s="164">
        <v>0</v>
      </c>
      <c r="AA35" s="168">
        <v>110304.55218330621</v>
      </c>
      <c r="AB35" s="183">
        <f>SUM(Muut[[#This Row],[Työttömyysaste]:[Koulutustausta]])</f>
        <v>891175.2526930538</v>
      </c>
      <c r="AD35" s="67"/>
    </row>
    <row r="36" spans="1:30" s="50" customFormat="1">
      <c r="A36" s="95">
        <v>82</v>
      </c>
      <c r="B36" s="160" t="s">
        <v>37</v>
      </c>
      <c r="C36" s="412">
        <v>9359</v>
      </c>
      <c r="D36" s="142">
        <v>256.16666666666669</v>
      </c>
      <c r="E36" s="46">
        <v>4406</v>
      </c>
      <c r="F36" s="344">
        <f t="shared" si="2"/>
        <v>5.8140414586170377E-2</v>
      </c>
      <c r="G36" s="392">
        <f>Muut[[#This Row],[Keskim. työttömyysaste 2022, %]]/$F$12</f>
        <v>0.61258634168679948</v>
      </c>
      <c r="H36" s="175">
        <v>0</v>
      </c>
      <c r="I36" s="399">
        <v>40</v>
      </c>
      <c r="J36" s="405">
        <v>200</v>
      </c>
      <c r="K36" s="278">
        <v>357.8</v>
      </c>
      <c r="L36" s="179">
        <v>26.157070989379541</v>
      </c>
      <c r="M36" s="392">
        <v>0.69955950094366948</v>
      </c>
      <c r="N36" s="175">
        <v>0</v>
      </c>
      <c r="O36" s="414">
        <v>0</v>
      </c>
      <c r="P36" s="278">
        <v>2951</v>
      </c>
      <c r="Q36" s="15">
        <v>263</v>
      </c>
      <c r="R36" s="167">
        <v>8.9122331413080305E-2</v>
      </c>
      <c r="S36" s="418">
        <v>0.65285324355003205</v>
      </c>
      <c r="T36" s="168">
        <v>400234.3828706221</v>
      </c>
      <c r="U36" s="168">
        <v>0</v>
      </c>
      <c r="V36" s="168">
        <v>0</v>
      </c>
      <c r="W36" s="168">
        <v>346198</v>
      </c>
      <c r="X36" s="168">
        <v>274064.84468022926</v>
      </c>
      <c r="Y36" s="168">
        <v>0</v>
      </c>
      <c r="Z36" s="164">
        <v>0</v>
      </c>
      <c r="AA36" s="168">
        <v>175053.03295792307</v>
      </c>
      <c r="AB36" s="183">
        <f>SUM(Muut[[#This Row],[Työttömyysaste]:[Koulutustausta]])</f>
        <v>1195550.2605087745</v>
      </c>
      <c r="AD36" s="67"/>
    </row>
    <row r="37" spans="1:30" s="50" customFormat="1">
      <c r="A37" s="95">
        <v>86</v>
      </c>
      <c r="B37" s="160" t="s">
        <v>38</v>
      </c>
      <c r="C37" s="412">
        <v>8031</v>
      </c>
      <c r="D37" s="142">
        <v>256.58333333333331</v>
      </c>
      <c r="E37" s="46">
        <v>3899</v>
      </c>
      <c r="F37" s="344">
        <f t="shared" si="2"/>
        <v>6.580747200136787E-2</v>
      </c>
      <c r="G37" s="392">
        <f>Muut[[#This Row],[Keskim. työttömyysaste 2022, %]]/$F$12</f>
        <v>0.69336895541442289</v>
      </c>
      <c r="H37" s="175">
        <v>0</v>
      </c>
      <c r="I37" s="399">
        <v>40</v>
      </c>
      <c r="J37" s="405">
        <v>263</v>
      </c>
      <c r="K37" s="278">
        <v>389.42</v>
      </c>
      <c r="L37" s="179">
        <v>20.6229777617996</v>
      </c>
      <c r="M37" s="392">
        <v>0.88728348247424638</v>
      </c>
      <c r="N37" s="175">
        <v>0</v>
      </c>
      <c r="O37" s="414">
        <v>0</v>
      </c>
      <c r="P37" s="278">
        <v>2626</v>
      </c>
      <c r="Q37" s="15">
        <v>364</v>
      </c>
      <c r="R37" s="167">
        <v>0.13861386138613863</v>
      </c>
      <c r="S37" s="418">
        <v>1.0153965630397932</v>
      </c>
      <c r="T37" s="168">
        <v>388733.22090994881</v>
      </c>
      <c r="U37" s="168">
        <v>0</v>
      </c>
      <c r="V37" s="168">
        <v>0</v>
      </c>
      <c r="W37" s="168">
        <v>455250.37</v>
      </c>
      <c r="X37" s="168">
        <v>298284.88489484316</v>
      </c>
      <c r="Y37" s="168">
        <v>0</v>
      </c>
      <c r="Z37" s="164">
        <v>0</v>
      </c>
      <c r="AA37" s="168">
        <v>233630.71670618438</v>
      </c>
      <c r="AB37" s="183">
        <f>SUM(Muut[[#This Row],[Työttömyysaste]:[Koulutustausta]])</f>
        <v>1375899.1925109765</v>
      </c>
      <c r="AD37" s="67"/>
    </row>
    <row r="38" spans="1:30" s="50" customFormat="1">
      <c r="A38" s="95">
        <v>90</v>
      </c>
      <c r="B38" s="160" t="s">
        <v>39</v>
      </c>
      <c r="C38" s="412">
        <v>3061</v>
      </c>
      <c r="D38" s="142">
        <v>153.83333333333334</v>
      </c>
      <c r="E38" s="46">
        <v>1219</v>
      </c>
      <c r="F38" s="344">
        <f t="shared" si="2"/>
        <v>0.12619633579436698</v>
      </c>
      <c r="G38" s="392">
        <f>Muut[[#This Row],[Keskim. työttömyysaste 2022, %]]/$F$12</f>
        <v>1.32964569015885</v>
      </c>
      <c r="H38" s="175">
        <v>0</v>
      </c>
      <c r="I38" s="399">
        <v>10</v>
      </c>
      <c r="J38" s="405">
        <v>100</v>
      </c>
      <c r="K38" s="278">
        <v>1029.96</v>
      </c>
      <c r="L38" s="179">
        <v>2.9719600761194607</v>
      </c>
      <c r="M38" s="392">
        <v>6.1570233310035105</v>
      </c>
      <c r="N38" s="175">
        <v>0</v>
      </c>
      <c r="O38" s="414">
        <v>0</v>
      </c>
      <c r="P38" s="278">
        <v>692</v>
      </c>
      <c r="Q38" s="15">
        <v>127</v>
      </c>
      <c r="R38" s="167">
        <v>0.18352601156069365</v>
      </c>
      <c r="S38" s="418">
        <v>1.3443942727200069</v>
      </c>
      <c r="T38" s="168">
        <v>284129.87339339731</v>
      </c>
      <c r="U38" s="168">
        <v>0</v>
      </c>
      <c r="V38" s="168">
        <v>0</v>
      </c>
      <c r="W38" s="168">
        <v>173099</v>
      </c>
      <c r="X38" s="168">
        <v>788920.70270220505</v>
      </c>
      <c r="Y38" s="168">
        <v>0</v>
      </c>
      <c r="Z38" s="164">
        <v>0</v>
      </c>
      <c r="AA38" s="168">
        <v>117900.21839100371</v>
      </c>
      <c r="AB38" s="183">
        <f>SUM(Muut[[#This Row],[Työttömyysaste]:[Koulutustausta]])</f>
        <v>1364049.7944866063</v>
      </c>
      <c r="AD38" s="67"/>
    </row>
    <row r="39" spans="1:30" s="50" customFormat="1">
      <c r="A39" s="95">
        <v>91</v>
      </c>
      <c r="B39" s="160" t="s">
        <v>40</v>
      </c>
      <c r="C39" s="412">
        <v>664028</v>
      </c>
      <c r="D39" s="142">
        <v>36650.416666666664</v>
      </c>
      <c r="E39" s="46">
        <v>351606</v>
      </c>
      <c r="F39" s="344">
        <f t="shared" si="2"/>
        <v>0.10423717646077332</v>
      </c>
      <c r="G39" s="392">
        <f>Muut[[#This Row],[Keskim. työttömyysaste 2022, %]]/$F$12</f>
        <v>1.0982768363515463</v>
      </c>
      <c r="H39" s="175">
        <v>1</v>
      </c>
      <c r="I39" s="399">
        <v>36748</v>
      </c>
      <c r="J39" s="405">
        <v>121684</v>
      </c>
      <c r="K39" s="278">
        <v>214.42</v>
      </c>
      <c r="L39" s="179">
        <v>3096.8566365077886</v>
      </c>
      <c r="M39" s="392">
        <v>5.9087099195243836E-3</v>
      </c>
      <c r="N39" s="175">
        <v>3</v>
      </c>
      <c r="O39" s="414">
        <v>1026</v>
      </c>
      <c r="P39" s="278">
        <v>241799</v>
      </c>
      <c r="Q39" s="15">
        <v>40013</v>
      </c>
      <c r="R39" s="167">
        <v>0.16548041968742633</v>
      </c>
      <c r="S39" s="418">
        <v>1.212203799250037</v>
      </c>
      <c r="T39" s="168">
        <v>50911495.527712241</v>
      </c>
      <c r="U39" s="168">
        <v>13773069.567600001</v>
      </c>
      <c r="V39" s="168">
        <v>10126583.888400001</v>
      </c>
      <c r="W39" s="168">
        <v>210633787.16</v>
      </c>
      <c r="X39" s="168">
        <v>164239.75404229949</v>
      </c>
      <c r="Y39" s="168">
        <v>0</v>
      </c>
      <c r="Z39" s="164">
        <v>306096.83999999997</v>
      </c>
      <c r="AA39" s="168">
        <v>23061452.625300761</v>
      </c>
      <c r="AB39" s="183">
        <f>SUM(Muut[[#This Row],[Työttömyysaste]:[Koulutustausta]])</f>
        <v>308976725.36305529</v>
      </c>
      <c r="AD39" s="67"/>
    </row>
    <row r="40" spans="1:30" s="50" customFormat="1">
      <c r="A40" s="95">
        <v>92</v>
      </c>
      <c r="B40" s="160" t="s">
        <v>41</v>
      </c>
      <c r="C40" s="412">
        <v>242819</v>
      </c>
      <c r="D40" s="142">
        <v>14012.333333333334</v>
      </c>
      <c r="E40" s="46">
        <v>126088</v>
      </c>
      <c r="F40" s="344">
        <f t="shared" si="2"/>
        <v>0.1111313791426094</v>
      </c>
      <c r="G40" s="392">
        <f>Muut[[#This Row],[Keskim. työttömyysaste 2022, %]]/$F$12</f>
        <v>1.1709164009259252</v>
      </c>
      <c r="H40" s="175">
        <v>1</v>
      </c>
      <c r="I40" s="399">
        <v>5447</v>
      </c>
      <c r="J40" s="405">
        <v>60280</v>
      </c>
      <c r="K40" s="278">
        <v>238.38</v>
      </c>
      <c r="L40" s="179">
        <v>1018.6215286517325</v>
      </c>
      <c r="M40" s="392">
        <v>1.7963912025007606E-2</v>
      </c>
      <c r="N40" s="175">
        <v>0</v>
      </c>
      <c r="O40" s="414">
        <v>0</v>
      </c>
      <c r="P40" s="278">
        <v>87358</v>
      </c>
      <c r="Q40" s="15">
        <v>20192</v>
      </c>
      <c r="R40" s="167">
        <v>0.23114082282103529</v>
      </c>
      <c r="S40" s="418">
        <v>1.6931899502955408</v>
      </c>
      <c r="T40" s="168">
        <v>19848431.526534535</v>
      </c>
      <c r="U40" s="168">
        <v>5036478.8523000004</v>
      </c>
      <c r="V40" s="168">
        <v>1501020.5301000001</v>
      </c>
      <c r="W40" s="168">
        <v>104344077.2</v>
      </c>
      <c r="X40" s="168">
        <v>182592.44738645345</v>
      </c>
      <c r="Y40" s="168">
        <v>0</v>
      </c>
      <c r="Z40" s="164">
        <v>0</v>
      </c>
      <c r="AA40" s="168">
        <v>11779123.483994288</v>
      </c>
      <c r="AB40" s="183">
        <f>SUM(Muut[[#This Row],[Työttömyysaste]:[Koulutustausta]])</f>
        <v>142691724.04031527</v>
      </c>
      <c r="AD40" s="67"/>
    </row>
    <row r="41" spans="1:30" s="50" customFormat="1">
      <c r="A41" s="95">
        <v>97</v>
      </c>
      <c r="B41" s="160" t="s">
        <v>42</v>
      </c>
      <c r="C41" s="412">
        <v>2091</v>
      </c>
      <c r="D41" s="142">
        <v>91.583333333333329</v>
      </c>
      <c r="E41" s="46">
        <v>871</v>
      </c>
      <c r="F41" s="344">
        <f t="shared" si="2"/>
        <v>0.10514734022196708</v>
      </c>
      <c r="G41" s="392">
        <f>Muut[[#This Row],[Keskim. työttömyysaste 2022, %]]/$F$12</f>
        <v>1.1078666181371444</v>
      </c>
      <c r="H41" s="175">
        <v>0</v>
      </c>
      <c r="I41" s="399">
        <v>9</v>
      </c>
      <c r="J41" s="405">
        <v>51</v>
      </c>
      <c r="K41" s="278">
        <v>465.09</v>
      </c>
      <c r="L41" s="179">
        <v>4.4959040185770496</v>
      </c>
      <c r="M41" s="392">
        <v>4.0700218358464708</v>
      </c>
      <c r="N41" s="175">
        <v>3</v>
      </c>
      <c r="O41" s="414">
        <v>1631</v>
      </c>
      <c r="P41" s="278">
        <v>479</v>
      </c>
      <c r="Q41" s="15">
        <v>67</v>
      </c>
      <c r="R41" s="167">
        <v>0.13987473903966596</v>
      </c>
      <c r="S41" s="418">
        <v>1.0246329469266746</v>
      </c>
      <c r="T41" s="168">
        <v>161718.29256801412</v>
      </c>
      <c r="U41" s="168">
        <v>0</v>
      </c>
      <c r="V41" s="168">
        <v>0</v>
      </c>
      <c r="W41" s="168">
        <v>88280.49</v>
      </c>
      <c r="X41" s="168">
        <v>356245.99947548303</v>
      </c>
      <c r="Y41" s="168">
        <v>0</v>
      </c>
      <c r="Z41" s="164">
        <v>486592.54</v>
      </c>
      <c r="AA41" s="168">
        <v>61382.839646478329</v>
      </c>
      <c r="AB41" s="183">
        <f>SUM(Muut[[#This Row],[Työttömyysaste]:[Koulutustausta]])</f>
        <v>1154220.1616899755</v>
      </c>
      <c r="AD41" s="67"/>
    </row>
    <row r="42" spans="1:30" s="50" customFormat="1">
      <c r="A42" s="95">
        <v>98</v>
      </c>
      <c r="B42" s="160" t="s">
        <v>43</v>
      </c>
      <c r="C42" s="412">
        <v>22943</v>
      </c>
      <c r="D42" s="142">
        <v>790.5</v>
      </c>
      <c r="E42" s="46">
        <v>10598</v>
      </c>
      <c r="F42" s="344">
        <f t="shared" si="2"/>
        <v>7.4589545197207022E-2</v>
      </c>
      <c r="G42" s="392">
        <f>Muut[[#This Row],[Keskim. työttömyysaste 2022, %]]/$F$12</f>
        <v>0.78589973851524497</v>
      </c>
      <c r="H42" s="175">
        <v>0</v>
      </c>
      <c r="I42" s="399">
        <v>69</v>
      </c>
      <c r="J42" s="405">
        <v>674</v>
      </c>
      <c r="K42" s="278">
        <v>651.41</v>
      </c>
      <c r="L42" s="179">
        <v>35.220521637678267</v>
      </c>
      <c r="M42" s="392">
        <v>0.51953879944535419</v>
      </c>
      <c r="N42" s="175">
        <v>0</v>
      </c>
      <c r="O42" s="414">
        <v>0</v>
      </c>
      <c r="P42" s="278">
        <v>7051</v>
      </c>
      <c r="Q42" s="15">
        <v>853</v>
      </c>
      <c r="R42" s="167">
        <v>0.12097574812083392</v>
      </c>
      <c r="S42" s="418">
        <v>0.88619101743995066</v>
      </c>
      <c r="T42" s="168">
        <v>1258736.9684897251</v>
      </c>
      <c r="U42" s="168">
        <v>0</v>
      </c>
      <c r="V42" s="168">
        <v>0</v>
      </c>
      <c r="W42" s="168">
        <v>1166687.26</v>
      </c>
      <c r="X42" s="168">
        <v>498961.93536374549</v>
      </c>
      <c r="Y42" s="168">
        <v>0</v>
      </c>
      <c r="Z42" s="164">
        <v>0</v>
      </c>
      <c r="AA42" s="168">
        <v>582508.37670102506</v>
      </c>
      <c r="AB42" s="183">
        <f>SUM(Muut[[#This Row],[Työttömyysaste]:[Koulutustausta]])</f>
        <v>3506894.5405544955</v>
      </c>
      <c r="AD42" s="67"/>
    </row>
    <row r="43" spans="1:30" s="50" customFormat="1">
      <c r="A43" s="95">
        <v>102</v>
      </c>
      <c r="B43" s="160" t="s">
        <v>44</v>
      </c>
      <c r="C43" s="412">
        <v>9745</v>
      </c>
      <c r="D43" s="142">
        <v>268.75</v>
      </c>
      <c r="E43" s="46">
        <v>4376</v>
      </c>
      <c r="F43" s="344">
        <f t="shared" si="2"/>
        <v>6.1414533820840951E-2</v>
      </c>
      <c r="G43" s="392">
        <f>Muut[[#This Row],[Keskim. työttömyysaste 2022, %]]/$F$12</f>
        <v>0.64708352817040449</v>
      </c>
      <c r="H43" s="175">
        <v>0</v>
      </c>
      <c r="I43" s="399">
        <v>17</v>
      </c>
      <c r="J43" s="405">
        <v>431</v>
      </c>
      <c r="K43" s="278">
        <v>532.65</v>
      </c>
      <c r="L43" s="179">
        <v>18.295315873462876</v>
      </c>
      <c r="M43" s="392">
        <v>1.0001700792725927</v>
      </c>
      <c r="N43" s="175">
        <v>0</v>
      </c>
      <c r="O43" s="414">
        <v>0</v>
      </c>
      <c r="P43" s="278">
        <v>2696</v>
      </c>
      <c r="Q43" s="15">
        <v>391</v>
      </c>
      <c r="R43" s="167">
        <v>0.14502967359050445</v>
      </c>
      <c r="S43" s="418">
        <v>1.0623947030257648</v>
      </c>
      <c r="T43" s="168">
        <v>440209.92123485758</v>
      </c>
      <c r="U43" s="168">
        <v>0</v>
      </c>
      <c r="V43" s="168">
        <v>0</v>
      </c>
      <c r="W43" s="168">
        <v>746056.69000000006</v>
      </c>
      <c r="X43" s="168">
        <v>407995.07970632787</v>
      </c>
      <c r="Y43" s="168">
        <v>0</v>
      </c>
      <c r="Z43" s="164">
        <v>0</v>
      </c>
      <c r="AA43" s="168">
        <v>296614.49231525109</v>
      </c>
      <c r="AB43" s="183">
        <f>SUM(Muut[[#This Row],[Työttömyysaste]:[Koulutustausta]])</f>
        <v>1890876.1832564368</v>
      </c>
      <c r="AD43" s="67"/>
    </row>
    <row r="44" spans="1:30" s="50" customFormat="1">
      <c r="A44" s="95">
        <v>103</v>
      </c>
      <c r="B44" s="160" t="s">
        <v>45</v>
      </c>
      <c r="C44" s="412">
        <v>2161</v>
      </c>
      <c r="D44" s="142">
        <v>94.833333333333329</v>
      </c>
      <c r="E44" s="46">
        <v>962</v>
      </c>
      <c r="F44" s="344">
        <f t="shared" si="2"/>
        <v>9.857934857934858E-2</v>
      </c>
      <c r="G44" s="392">
        <f>Muut[[#This Row],[Keskim. työttömyysaste 2022, %]]/$F$12</f>
        <v>1.0386641193036019</v>
      </c>
      <c r="H44" s="175">
        <v>0</v>
      </c>
      <c r="I44" s="399">
        <v>3</v>
      </c>
      <c r="J44" s="405">
        <v>46</v>
      </c>
      <c r="K44" s="278">
        <v>147.96</v>
      </c>
      <c r="L44" s="179">
        <v>14.60529872938632</v>
      </c>
      <c r="M44" s="392">
        <v>1.2528622568096794</v>
      </c>
      <c r="N44" s="175">
        <v>0</v>
      </c>
      <c r="O44" s="414">
        <v>0</v>
      </c>
      <c r="P44" s="278">
        <v>590</v>
      </c>
      <c r="Q44" s="15">
        <v>83</v>
      </c>
      <c r="R44" s="167">
        <v>0.14067796610169492</v>
      </c>
      <c r="S44" s="418">
        <v>1.0305168750560032</v>
      </c>
      <c r="T44" s="168">
        <v>156692.256226311</v>
      </c>
      <c r="U44" s="168">
        <v>0</v>
      </c>
      <c r="V44" s="168">
        <v>0</v>
      </c>
      <c r="W44" s="168">
        <v>79625.539999999994</v>
      </c>
      <c r="X44" s="168">
        <v>113333.24320538493</v>
      </c>
      <c r="Y44" s="168">
        <v>0</v>
      </c>
      <c r="Z44" s="164">
        <v>0</v>
      </c>
      <c r="AA44" s="168">
        <v>63802.030604436055</v>
      </c>
      <c r="AB44" s="183">
        <f>SUM(Muut[[#This Row],[Työttömyysaste]:[Koulutustausta]])</f>
        <v>413453.07003613201</v>
      </c>
      <c r="AD44" s="67"/>
    </row>
    <row r="45" spans="1:30" s="50" customFormat="1">
      <c r="A45" s="95">
        <v>105</v>
      </c>
      <c r="B45" s="160" t="s">
        <v>46</v>
      </c>
      <c r="C45" s="412">
        <v>2094</v>
      </c>
      <c r="D45" s="142">
        <v>90.083333333333329</v>
      </c>
      <c r="E45" s="46">
        <v>819</v>
      </c>
      <c r="F45" s="344">
        <f t="shared" si="2"/>
        <v>0.10999185999185998</v>
      </c>
      <c r="G45" s="392">
        <f>Muut[[#This Row],[Keskim. työttömyysaste 2022, %]]/$F$12</f>
        <v>1.1589100560656724</v>
      </c>
      <c r="H45" s="175">
        <v>0</v>
      </c>
      <c r="I45" s="399">
        <v>4</v>
      </c>
      <c r="J45" s="405">
        <v>41</v>
      </c>
      <c r="K45" s="278">
        <v>1421.27</v>
      </c>
      <c r="L45" s="179">
        <v>1.473330190604178</v>
      </c>
      <c r="M45" s="392">
        <v>12.419773682893672</v>
      </c>
      <c r="N45" s="175">
        <v>0</v>
      </c>
      <c r="O45" s="414">
        <v>0</v>
      </c>
      <c r="P45" s="278">
        <v>412</v>
      </c>
      <c r="Q45" s="15">
        <v>56</v>
      </c>
      <c r="R45" s="167">
        <v>0.13592233009708737</v>
      </c>
      <c r="S45" s="418">
        <v>0.99568012492251556</v>
      </c>
      <c r="T45" s="168">
        <v>169411.95206320001</v>
      </c>
      <c r="U45" s="168">
        <v>0</v>
      </c>
      <c r="V45" s="168">
        <v>0</v>
      </c>
      <c r="W45" s="168">
        <v>70970.59</v>
      </c>
      <c r="X45" s="168">
        <v>1088653.2750102554</v>
      </c>
      <c r="Y45" s="168">
        <v>0</v>
      </c>
      <c r="Z45" s="164">
        <v>0</v>
      </c>
      <c r="AA45" s="168">
        <v>59733.937302488957</v>
      </c>
      <c r="AB45" s="183">
        <f>SUM(Muut[[#This Row],[Työttömyysaste]:[Koulutustausta]])</f>
        <v>1388769.7543759444</v>
      </c>
      <c r="AD45" s="67"/>
    </row>
    <row r="46" spans="1:30" s="50" customFormat="1">
      <c r="A46" s="95">
        <v>106</v>
      </c>
      <c r="B46" s="160" t="s">
        <v>47</v>
      </c>
      <c r="C46" s="412">
        <v>46797</v>
      </c>
      <c r="D46" s="142">
        <v>2226</v>
      </c>
      <c r="E46" s="46">
        <v>22920</v>
      </c>
      <c r="F46" s="344">
        <f t="shared" si="2"/>
        <v>9.7120418848167536E-2</v>
      </c>
      <c r="G46" s="392">
        <f>Muut[[#This Row],[Keskim. työttömyysaste 2022, %]]/$F$12</f>
        <v>1.0232923605508721</v>
      </c>
      <c r="H46" s="175">
        <v>0</v>
      </c>
      <c r="I46" s="399">
        <v>429</v>
      </c>
      <c r="J46" s="405">
        <v>3379</v>
      </c>
      <c r="K46" s="278">
        <v>322.69</v>
      </c>
      <c r="L46" s="179">
        <v>145.02153769872012</v>
      </c>
      <c r="M46" s="392">
        <v>0.1261773100592353</v>
      </c>
      <c r="N46" s="175">
        <v>0</v>
      </c>
      <c r="O46" s="414">
        <v>0</v>
      </c>
      <c r="P46" s="278">
        <v>14935</v>
      </c>
      <c r="Q46" s="15">
        <v>2208</v>
      </c>
      <c r="R46" s="167">
        <v>0.1478406427854034</v>
      </c>
      <c r="S46" s="418">
        <v>1.0829860669107951</v>
      </c>
      <c r="T46" s="168">
        <v>3342992.3493755688</v>
      </c>
      <c r="U46" s="168">
        <v>0</v>
      </c>
      <c r="V46" s="168">
        <v>0</v>
      </c>
      <c r="W46" s="168">
        <v>5849015.21</v>
      </c>
      <c r="X46" s="168">
        <v>247171.56157032755</v>
      </c>
      <c r="Y46" s="168">
        <v>0</v>
      </c>
      <c r="Z46" s="164">
        <v>0</v>
      </c>
      <c r="AA46" s="168">
        <v>1451996.2955828812</v>
      </c>
      <c r="AB46" s="183">
        <f>SUM(Muut[[#This Row],[Työttömyysaste]:[Koulutustausta]])</f>
        <v>10891175.416528778</v>
      </c>
      <c r="AD46" s="67"/>
    </row>
    <row r="47" spans="1:30" s="50" customFormat="1">
      <c r="A47" s="95">
        <v>108</v>
      </c>
      <c r="B47" s="160" t="s">
        <v>48</v>
      </c>
      <c r="C47" s="412">
        <v>10257</v>
      </c>
      <c r="D47" s="142">
        <v>352.16666666666669</v>
      </c>
      <c r="E47" s="46">
        <v>4680</v>
      </c>
      <c r="F47" s="344">
        <f t="shared" si="2"/>
        <v>7.5249287749287755E-2</v>
      </c>
      <c r="G47" s="392">
        <f>Muut[[#This Row],[Keskim. työttömyysaste 2022, %]]/$F$12</f>
        <v>0.79285100089118243</v>
      </c>
      <c r="H47" s="175">
        <v>0</v>
      </c>
      <c r="I47" s="399">
        <v>17</v>
      </c>
      <c r="J47" s="405">
        <v>179</v>
      </c>
      <c r="K47" s="278">
        <v>463.99</v>
      </c>
      <c r="L47" s="179">
        <v>22.106079872411044</v>
      </c>
      <c r="M47" s="392">
        <v>0.82775542443938221</v>
      </c>
      <c r="N47" s="175">
        <v>0</v>
      </c>
      <c r="O47" s="414">
        <v>0</v>
      </c>
      <c r="P47" s="278">
        <v>3207</v>
      </c>
      <c r="Q47" s="15">
        <v>375</v>
      </c>
      <c r="R47" s="167">
        <v>0.11693171188026193</v>
      </c>
      <c r="S47" s="418">
        <v>0.85656699240795053</v>
      </c>
      <c r="T47" s="168">
        <v>567713.95831379329</v>
      </c>
      <c r="U47" s="168">
        <v>0</v>
      </c>
      <c r="V47" s="168">
        <v>0</v>
      </c>
      <c r="W47" s="168">
        <v>309847.21000000002</v>
      </c>
      <c r="X47" s="168">
        <v>355403.43008155277</v>
      </c>
      <c r="Y47" s="168">
        <v>0</v>
      </c>
      <c r="Z47" s="164">
        <v>0</v>
      </c>
      <c r="AA47" s="168">
        <v>251713.3889183272</v>
      </c>
      <c r="AB47" s="183">
        <f>SUM(Muut[[#This Row],[Työttömyysaste]:[Koulutustausta]])</f>
        <v>1484677.9873136734</v>
      </c>
      <c r="AD47" s="67"/>
    </row>
    <row r="48" spans="1:30" s="50" customFormat="1">
      <c r="A48" s="95">
        <v>109</v>
      </c>
      <c r="B48" s="160" t="s">
        <v>49</v>
      </c>
      <c r="C48" s="412">
        <v>68043</v>
      </c>
      <c r="D48" s="142">
        <v>3146.0833333333335</v>
      </c>
      <c r="E48" s="46">
        <v>31262</v>
      </c>
      <c r="F48" s="344">
        <f t="shared" si="2"/>
        <v>0.10063602243405199</v>
      </c>
      <c r="G48" s="392">
        <f>Muut[[#This Row],[Keskim. työttömyysaste 2022, %]]/$F$12</f>
        <v>1.060333904798997</v>
      </c>
      <c r="H48" s="175">
        <v>0</v>
      </c>
      <c r="I48" s="399">
        <v>254</v>
      </c>
      <c r="J48" s="405">
        <v>4025</v>
      </c>
      <c r="K48" s="278">
        <v>1785.35</v>
      </c>
      <c r="L48" s="179">
        <v>38.111854818382952</v>
      </c>
      <c r="M48" s="392">
        <v>0.48012429766741205</v>
      </c>
      <c r="N48" s="175">
        <v>0</v>
      </c>
      <c r="O48" s="414">
        <v>0</v>
      </c>
      <c r="P48" s="278">
        <v>19956</v>
      </c>
      <c r="Q48" s="15">
        <v>2513</v>
      </c>
      <c r="R48" s="167">
        <v>0.12592703948687112</v>
      </c>
      <c r="S48" s="418">
        <v>0.92246101371166211</v>
      </c>
      <c r="T48" s="168">
        <v>5036672.8149186652</v>
      </c>
      <c r="U48" s="168">
        <v>0</v>
      </c>
      <c r="V48" s="168">
        <v>0</v>
      </c>
      <c r="W48" s="168">
        <v>6967234.75</v>
      </c>
      <c r="X48" s="168">
        <v>1367528.4249576505</v>
      </c>
      <c r="Y48" s="168">
        <v>0</v>
      </c>
      <c r="Z48" s="164">
        <v>0</v>
      </c>
      <c r="AA48" s="168">
        <v>1798274.972758902</v>
      </c>
      <c r="AB48" s="183">
        <f>SUM(Muut[[#This Row],[Työttömyysaste]:[Koulutustausta]])</f>
        <v>15169710.962635217</v>
      </c>
      <c r="AD48" s="67"/>
    </row>
    <row r="49" spans="1:30" s="50" customFormat="1">
      <c r="A49" s="95">
        <v>111</v>
      </c>
      <c r="B49" s="160" t="s">
        <v>50</v>
      </c>
      <c r="C49" s="412">
        <v>18131</v>
      </c>
      <c r="D49" s="142">
        <v>1006</v>
      </c>
      <c r="E49" s="46">
        <v>7604</v>
      </c>
      <c r="F49" s="344">
        <f t="shared" si="2"/>
        <v>0.13229879011046816</v>
      </c>
      <c r="G49" s="392">
        <f>Muut[[#This Row],[Keskim. työttömyysaste 2022, %]]/$F$12</f>
        <v>1.3939431361165273</v>
      </c>
      <c r="H49" s="175">
        <v>0</v>
      </c>
      <c r="I49" s="399">
        <v>43</v>
      </c>
      <c r="J49" s="405">
        <v>790</v>
      </c>
      <c r="K49" s="278">
        <v>675.97</v>
      </c>
      <c r="L49" s="179">
        <v>26.822196251312928</v>
      </c>
      <c r="M49" s="392">
        <v>0.68221212595828329</v>
      </c>
      <c r="N49" s="175">
        <v>0</v>
      </c>
      <c r="O49" s="414">
        <v>0</v>
      </c>
      <c r="P49" s="278">
        <v>4540</v>
      </c>
      <c r="Q49" s="15">
        <v>842</v>
      </c>
      <c r="R49" s="167">
        <v>0.18546255506607928</v>
      </c>
      <c r="S49" s="418">
        <v>1.358580152832443</v>
      </c>
      <c r="T49" s="168">
        <v>1764348.8292948366</v>
      </c>
      <c r="U49" s="168">
        <v>0</v>
      </c>
      <c r="V49" s="168">
        <v>0</v>
      </c>
      <c r="W49" s="168">
        <v>1367482.1</v>
      </c>
      <c r="X49" s="168">
        <v>517774.21201367973</v>
      </c>
      <c r="Y49" s="168">
        <v>0</v>
      </c>
      <c r="Z49" s="164">
        <v>0</v>
      </c>
      <c r="AA49" s="168">
        <v>705718.73991629388</v>
      </c>
      <c r="AB49" s="183">
        <f>SUM(Muut[[#This Row],[Työttömyysaste]:[Koulutustausta]])</f>
        <v>4355323.8812248101</v>
      </c>
      <c r="AD49" s="67"/>
    </row>
    <row r="50" spans="1:30" s="50" customFormat="1">
      <c r="A50" s="95">
        <v>139</v>
      </c>
      <c r="B50" s="160" t="s">
        <v>51</v>
      </c>
      <c r="C50" s="412">
        <v>9853</v>
      </c>
      <c r="D50" s="142">
        <v>437.5</v>
      </c>
      <c r="E50" s="46">
        <v>4186</v>
      </c>
      <c r="F50" s="344">
        <f t="shared" si="2"/>
        <v>0.10451505016722408</v>
      </c>
      <c r="G50" s="392">
        <f>Muut[[#This Row],[Keskim. työttömyysaste 2022, %]]/$F$12</f>
        <v>1.1012046042131485</v>
      </c>
      <c r="H50" s="175">
        <v>0</v>
      </c>
      <c r="I50" s="399">
        <v>16</v>
      </c>
      <c r="J50" s="405">
        <v>79</v>
      </c>
      <c r="K50" s="278">
        <v>1615.71</v>
      </c>
      <c r="L50" s="179">
        <v>6.098247829127752</v>
      </c>
      <c r="M50" s="392">
        <v>3.0006041145257552</v>
      </c>
      <c r="N50" s="175">
        <v>0</v>
      </c>
      <c r="O50" s="414">
        <v>0</v>
      </c>
      <c r="P50" s="278">
        <v>2754</v>
      </c>
      <c r="Q50" s="15">
        <v>285</v>
      </c>
      <c r="R50" s="167">
        <v>0.10348583877995643</v>
      </c>
      <c r="S50" s="418">
        <v>0.75807111907616054</v>
      </c>
      <c r="T50" s="168">
        <v>757450.29546844133</v>
      </c>
      <c r="U50" s="168">
        <v>0</v>
      </c>
      <c r="V50" s="168">
        <v>0</v>
      </c>
      <c r="W50" s="168">
        <v>136748.21</v>
      </c>
      <c r="X50" s="168">
        <v>1237588.9049700762</v>
      </c>
      <c r="Y50" s="168">
        <v>0</v>
      </c>
      <c r="Z50" s="164">
        <v>0</v>
      </c>
      <c r="AA50" s="168">
        <v>213994.72119377478</v>
      </c>
      <c r="AB50" s="183">
        <f>SUM(Muut[[#This Row],[Työttömyysaste]:[Koulutustausta]])</f>
        <v>2345782.1316322922</v>
      </c>
      <c r="AD50" s="67"/>
    </row>
    <row r="51" spans="1:30" s="50" customFormat="1">
      <c r="A51" s="95">
        <v>140</v>
      </c>
      <c r="B51" s="160" t="s">
        <v>52</v>
      </c>
      <c r="C51" s="412">
        <v>20801</v>
      </c>
      <c r="D51" s="142">
        <v>1068.1666666666667</v>
      </c>
      <c r="E51" s="46">
        <v>9455</v>
      </c>
      <c r="F51" s="344">
        <f t="shared" si="2"/>
        <v>0.11297373523708797</v>
      </c>
      <c r="G51" s="392">
        <f>Muut[[#This Row],[Keskim. työttömyysaste 2022, %]]/$F$12</f>
        <v>1.1903280647063459</v>
      </c>
      <c r="H51" s="175">
        <v>0</v>
      </c>
      <c r="I51" s="399">
        <v>9</v>
      </c>
      <c r="J51" s="405">
        <v>726</v>
      </c>
      <c r="K51" s="278">
        <v>762.99</v>
      </c>
      <c r="L51" s="179">
        <v>27.262480504331641</v>
      </c>
      <c r="M51" s="392">
        <v>0.67119452041684591</v>
      </c>
      <c r="N51" s="175">
        <v>0</v>
      </c>
      <c r="O51" s="414">
        <v>0</v>
      </c>
      <c r="P51" s="278">
        <v>5823</v>
      </c>
      <c r="Q51" s="15">
        <v>658</v>
      </c>
      <c r="R51" s="167">
        <v>0.11300017173278379</v>
      </c>
      <c r="S51" s="418">
        <v>0.82776704185984851</v>
      </c>
      <c r="T51" s="168">
        <v>1728496.5825029174</v>
      </c>
      <c r="U51" s="168">
        <v>0</v>
      </c>
      <c r="V51" s="168">
        <v>0</v>
      </c>
      <c r="W51" s="168">
        <v>1256698.74</v>
      </c>
      <c r="X51" s="168">
        <v>584429.11079532735</v>
      </c>
      <c r="Y51" s="168">
        <v>0</v>
      </c>
      <c r="Z51" s="164">
        <v>0</v>
      </c>
      <c r="AA51" s="168">
        <v>493306.65111087018</v>
      </c>
      <c r="AB51" s="183">
        <f>SUM(Muut[[#This Row],[Työttömyysaste]:[Koulutustausta]])</f>
        <v>4062931.0844091154</v>
      </c>
      <c r="AD51" s="67"/>
    </row>
    <row r="52" spans="1:30" s="50" customFormat="1">
      <c r="A52" s="95">
        <v>142</v>
      </c>
      <c r="B52" s="160" t="s">
        <v>53</v>
      </c>
      <c r="C52" s="412">
        <v>6504</v>
      </c>
      <c r="D52" s="142">
        <v>251.33333333333334</v>
      </c>
      <c r="E52" s="46">
        <v>2778</v>
      </c>
      <c r="F52" s="344">
        <f t="shared" si="2"/>
        <v>9.0472762179025681E-2</v>
      </c>
      <c r="G52" s="392">
        <f>Muut[[#This Row],[Keskim. työttömyysaste 2022, %]]/$F$12</f>
        <v>0.95325048505471566</v>
      </c>
      <c r="H52" s="175">
        <v>0</v>
      </c>
      <c r="I52" s="399">
        <v>16</v>
      </c>
      <c r="J52" s="405">
        <v>139</v>
      </c>
      <c r="K52" s="278">
        <v>589.80999999999995</v>
      </c>
      <c r="L52" s="179">
        <v>11.027279971516252</v>
      </c>
      <c r="M52" s="392">
        <v>1.6593781580538263</v>
      </c>
      <c r="N52" s="175">
        <v>0</v>
      </c>
      <c r="O52" s="414">
        <v>0</v>
      </c>
      <c r="P52" s="278">
        <v>1701</v>
      </c>
      <c r="Q52" s="15">
        <v>229</v>
      </c>
      <c r="R52" s="167">
        <v>0.13462669018224574</v>
      </c>
      <c r="S52" s="418">
        <v>0.98618909492514384</v>
      </c>
      <c r="T52" s="168">
        <v>432817.89201629971</v>
      </c>
      <c r="U52" s="168">
        <v>0</v>
      </c>
      <c r="V52" s="168">
        <v>0</v>
      </c>
      <c r="W52" s="168">
        <v>240607.61000000002</v>
      </c>
      <c r="X52" s="168">
        <v>451778.04930365016</v>
      </c>
      <c r="Y52" s="168">
        <v>0</v>
      </c>
      <c r="Z52" s="164">
        <v>0</v>
      </c>
      <c r="AA52" s="168">
        <v>183766.08147271333</v>
      </c>
      <c r="AB52" s="183">
        <f>SUM(Muut[[#This Row],[Työttömyysaste]:[Koulutustausta]])</f>
        <v>1308969.6327926631</v>
      </c>
      <c r="AD52" s="67"/>
    </row>
    <row r="53" spans="1:30" s="50" customFormat="1">
      <c r="A53" s="95">
        <v>143</v>
      </c>
      <c r="B53" s="160" t="s">
        <v>54</v>
      </c>
      <c r="C53" s="412">
        <v>6804</v>
      </c>
      <c r="D53" s="142">
        <v>237.66666666666666</v>
      </c>
      <c r="E53" s="46">
        <v>2773</v>
      </c>
      <c r="F53" s="344">
        <f t="shared" si="2"/>
        <v>8.5707416756821725E-2</v>
      </c>
      <c r="G53" s="392">
        <f>Muut[[#This Row],[Keskim. työttömyysaste 2022, %]]/$F$12</f>
        <v>0.90304125383681111</v>
      </c>
      <c r="H53" s="175">
        <v>0</v>
      </c>
      <c r="I53" s="399">
        <v>13</v>
      </c>
      <c r="J53" s="405">
        <v>177</v>
      </c>
      <c r="K53" s="278">
        <v>750.48</v>
      </c>
      <c r="L53" s="179">
        <v>9.06619763351455</v>
      </c>
      <c r="M53" s="392">
        <v>2.018313329044982</v>
      </c>
      <c r="N53" s="175">
        <v>0</v>
      </c>
      <c r="O53" s="414">
        <v>0</v>
      </c>
      <c r="P53" s="278">
        <v>1821</v>
      </c>
      <c r="Q53" s="15">
        <v>275</v>
      </c>
      <c r="R53" s="167">
        <v>0.15101592531576058</v>
      </c>
      <c r="S53" s="418">
        <v>1.1062461574656881</v>
      </c>
      <c r="T53" s="168">
        <v>428933.07276608632</v>
      </c>
      <c r="U53" s="168">
        <v>0</v>
      </c>
      <c r="V53" s="168">
        <v>0</v>
      </c>
      <c r="W53" s="168">
        <v>306385.23</v>
      </c>
      <c r="X53" s="168">
        <v>574846.79886981135</v>
      </c>
      <c r="Y53" s="168">
        <v>0</v>
      </c>
      <c r="Z53" s="164">
        <v>0</v>
      </c>
      <c r="AA53" s="168">
        <v>215645.65220711092</v>
      </c>
      <c r="AB53" s="183">
        <f>SUM(Muut[[#This Row],[Työttömyysaste]:[Koulutustausta]])</f>
        <v>1525810.7538430085</v>
      </c>
      <c r="AD53" s="67"/>
    </row>
    <row r="54" spans="1:30" s="50" customFormat="1">
      <c r="A54" s="95">
        <v>145</v>
      </c>
      <c r="B54" s="160" t="s">
        <v>55</v>
      </c>
      <c r="C54" s="412">
        <v>12369</v>
      </c>
      <c r="D54" s="142">
        <v>290.58333333333331</v>
      </c>
      <c r="E54" s="46">
        <v>5709</v>
      </c>
      <c r="F54" s="344">
        <f t="shared" si="2"/>
        <v>5.0899165061014766E-2</v>
      </c>
      <c r="G54" s="392">
        <f>Muut[[#This Row],[Keskim. työttömyysaste 2022, %]]/$F$12</f>
        <v>0.53629017855432159</v>
      </c>
      <c r="H54" s="175">
        <v>0</v>
      </c>
      <c r="I54" s="399">
        <v>27</v>
      </c>
      <c r="J54" s="405">
        <v>204</v>
      </c>
      <c r="K54" s="278">
        <v>576.74</v>
      </c>
      <c r="L54" s="179">
        <v>21.446405659395914</v>
      </c>
      <c r="M54" s="392">
        <v>0.85321651646842456</v>
      </c>
      <c r="N54" s="175">
        <v>0</v>
      </c>
      <c r="O54" s="414">
        <v>0</v>
      </c>
      <c r="P54" s="278">
        <v>3774</v>
      </c>
      <c r="Q54" s="15">
        <v>319</v>
      </c>
      <c r="R54" s="167">
        <v>8.4525702172760994E-2</v>
      </c>
      <c r="S54" s="418">
        <v>0.61918127535352963</v>
      </c>
      <c r="T54" s="168">
        <v>463075.78438616596</v>
      </c>
      <c r="U54" s="168">
        <v>0</v>
      </c>
      <c r="V54" s="168">
        <v>0</v>
      </c>
      <c r="W54" s="168">
        <v>353121.96</v>
      </c>
      <c r="X54" s="168">
        <v>441766.79295940592</v>
      </c>
      <c r="Y54" s="168">
        <v>0</v>
      </c>
      <c r="Z54" s="164">
        <v>0</v>
      </c>
      <c r="AA54" s="168">
        <v>219420.41403238967</v>
      </c>
      <c r="AB54" s="183">
        <f>SUM(Muut[[#This Row],[Työttömyysaste]:[Koulutustausta]])</f>
        <v>1477384.9513779616</v>
      </c>
      <c r="AD54" s="67"/>
    </row>
    <row r="55" spans="1:30" s="50" customFormat="1">
      <c r="A55" s="95">
        <v>146</v>
      </c>
      <c r="B55" s="160" t="s">
        <v>56</v>
      </c>
      <c r="C55" s="412">
        <v>4492</v>
      </c>
      <c r="D55" s="142">
        <v>242</v>
      </c>
      <c r="E55" s="46">
        <v>1774</v>
      </c>
      <c r="F55" s="344">
        <f t="shared" si="2"/>
        <v>0.13641488162344984</v>
      </c>
      <c r="G55" s="392">
        <f>Muut[[#This Row],[Keskim. työttömyysaste 2022, %]]/$F$12</f>
        <v>1.4373116167153102</v>
      </c>
      <c r="H55" s="175">
        <v>0</v>
      </c>
      <c r="I55" s="399">
        <v>12</v>
      </c>
      <c r="J55" s="405">
        <v>163</v>
      </c>
      <c r="K55" s="278">
        <v>2763.4</v>
      </c>
      <c r="L55" s="179">
        <v>1.6255337627560251</v>
      </c>
      <c r="M55" s="392">
        <v>11.256873247870448</v>
      </c>
      <c r="N55" s="175">
        <v>0</v>
      </c>
      <c r="O55" s="414">
        <v>0</v>
      </c>
      <c r="P55" s="278">
        <v>969</v>
      </c>
      <c r="Q55" s="15">
        <v>165</v>
      </c>
      <c r="R55" s="167">
        <v>0.17027863777089783</v>
      </c>
      <c r="S55" s="418">
        <v>1.2473524784798873</v>
      </c>
      <c r="T55" s="168">
        <v>450721.54804132797</v>
      </c>
      <c r="U55" s="168">
        <v>0</v>
      </c>
      <c r="V55" s="168">
        <v>0</v>
      </c>
      <c r="W55" s="168">
        <v>282151.37</v>
      </c>
      <c r="X55" s="168">
        <v>2116687.5119881094</v>
      </c>
      <c r="Y55" s="168">
        <v>0</v>
      </c>
      <c r="Z55" s="164">
        <v>0</v>
      </c>
      <c r="AA55" s="168">
        <v>160529.02509995186</v>
      </c>
      <c r="AB55" s="183">
        <f>SUM(Muut[[#This Row],[Työttömyysaste]:[Koulutustausta]])</f>
        <v>3010089.4551293892</v>
      </c>
      <c r="AD55" s="67"/>
    </row>
    <row r="56" spans="1:30" s="50" customFormat="1">
      <c r="A56" s="95">
        <v>148</v>
      </c>
      <c r="B56" s="160" t="s">
        <v>57</v>
      </c>
      <c r="C56" s="412">
        <v>7047</v>
      </c>
      <c r="D56" s="142">
        <v>383.16666666666669</v>
      </c>
      <c r="E56" s="46">
        <v>3367</v>
      </c>
      <c r="F56" s="344">
        <f t="shared" si="2"/>
        <v>0.11380061380061381</v>
      </c>
      <c r="G56" s="392">
        <f>Muut[[#This Row],[Keskim. työttömyysaste 2022, %]]/$F$12</f>
        <v>1.1990403265272311</v>
      </c>
      <c r="H56" s="175">
        <v>0</v>
      </c>
      <c r="I56" s="399">
        <v>29</v>
      </c>
      <c r="J56" s="405">
        <v>287</v>
      </c>
      <c r="K56" s="278">
        <v>15060.09</v>
      </c>
      <c r="L56" s="179">
        <v>0.46792549048511661</v>
      </c>
      <c r="M56" s="392">
        <v>20</v>
      </c>
      <c r="N56" s="175">
        <v>0</v>
      </c>
      <c r="O56" s="414">
        <v>0</v>
      </c>
      <c r="P56" s="278">
        <v>2141</v>
      </c>
      <c r="Q56" s="15">
        <v>307</v>
      </c>
      <c r="R56" s="167">
        <v>0.14339093881363849</v>
      </c>
      <c r="S56" s="418">
        <v>1.0503903793345855</v>
      </c>
      <c r="T56" s="168">
        <v>589869.17160822079</v>
      </c>
      <c r="U56" s="168">
        <v>0</v>
      </c>
      <c r="V56" s="168">
        <v>0</v>
      </c>
      <c r="W56" s="168">
        <v>496794.13</v>
      </c>
      <c r="X56" s="168">
        <v>5899748.4000000004</v>
      </c>
      <c r="Y56" s="168">
        <v>0</v>
      </c>
      <c r="Z56" s="164">
        <v>0</v>
      </c>
      <c r="AA56" s="168">
        <v>212070.19374084409</v>
      </c>
      <c r="AB56" s="183">
        <f>SUM(Muut[[#This Row],[Työttömyysaste]:[Koulutustausta]])</f>
        <v>7198481.8953490648</v>
      </c>
      <c r="AD56" s="67"/>
    </row>
    <row r="57" spans="1:30" s="50" customFormat="1">
      <c r="A57" s="95">
        <v>149</v>
      </c>
      <c r="B57" s="160" t="s">
        <v>58</v>
      </c>
      <c r="C57" s="412">
        <v>5384</v>
      </c>
      <c r="D57" s="142">
        <v>154</v>
      </c>
      <c r="E57" s="46">
        <v>2509</v>
      </c>
      <c r="F57" s="344">
        <f t="shared" si="2"/>
        <v>6.1379035472299719E-2</v>
      </c>
      <c r="G57" s="392">
        <f>Muut[[#This Row],[Keskim. työttömyysaste 2022, %]]/$F$12</f>
        <v>0.64670950601002641</v>
      </c>
      <c r="H57" s="175">
        <v>3</v>
      </c>
      <c r="I57" s="399">
        <v>2796</v>
      </c>
      <c r="J57" s="405">
        <v>263</v>
      </c>
      <c r="K57" s="278">
        <v>350.85</v>
      </c>
      <c r="L57" s="179">
        <v>15.345589283169444</v>
      </c>
      <c r="M57" s="392">
        <v>1.1924226036433558</v>
      </c>
      <c r="N57" s="175">
        <v>3</v>
      </c>
      <c r="O57" s="414">
        <v>236</v>
      </c>
      <c r="P57" s="278">
        <v>1683</v>
      </c>
      <c r="Q57" s="15">
        <v>236</v>
      </c>
      <c r="R57" s="167">
        <v>0.14022578728461083</v>
      </c>
      <c r="S57" s="418">
        <v>1.0272045020209029</v>
      </c>
      <c r="T57" s="168">
        <v>243070.32066879075</v>
      </c>
      <c r="U57" s="168">
        <v>111673.31280000001</v>
      </c>
      <c r="V57" s="168">
        <v>770488.96680000005</v>
      </c>
      <c r="W57" s="168">
        <v>455250.37</v>
      </c>
      <c r="X57" s="168">
        <v>268741.33805494255</v>
      </c>
      <c r="Y57" s="168">
        <v>0</v>
      </c>
      <c r="Z57" s="164">
        <v>70408.239999999991</v>
      </c>
      <c r="AA57" s="168">
        <v>158447.93796392748</v>
      </c>
      <c r="AB57" s="183">
        <f>SUM(Muut[[#This Row],[Työttömyysaste]:[Koulutustausta]])</f>
        <v>2078080.4862876609</v>
      </c>
      <c r="AD57" s="67"/>
    </row>
    <row r="58" spans="1:30" s="50" customFormat="1">
      <c r="A58" s="95">
        <v>151</v>
      </c>
      <c r="B58" s="160" t="s">
        <v>59</v>
      </c>
      <c r="C58" s="412">
        <v>1852</v>
      </c>
      <c r="D58" s="142">
        <v>49.25</v>
      </c>
      <c r="E58" s="46">
        <v>821</v>
      </c>
      <c r="F58" s="344">
        <f t="shared" si="2"/>
        <v>5.9987819732034105E-2</v>
      </c>
      <c r="G58" s="392">
        <f>Muut[[#This Row],[Keskim. työttömyysaste 2022, %]]/$F$12</f>
        <v>0.63205120391685354</v>
      </c>
      <c r="H58" s="175">
        <v>0</v>
      </c>
      <c r="I58" s="399">
        <v>16</v>
      </c>
      <c r="J58" s="405">
        <v>68</v>
      </c>
      <c r="K58" s="278">
        <v>642.4</v>
      </c>
      <c r="L58" s="179">
        <v>2.8829389788293898</v>
      </c>
      <c r="M58" s="392">
        <v>6.3471435440886506</v>
      </c>
      <c r="N58" s="175">
        <v>0</v>
      </c>
      <c r="O58" s="414">
        <v>0</v>
      </c>
      <c r="P58" s="278">
        <v>453</v>
      </c>
      <c r="Q58" s="15">
        <v>83</v>
      </c>
      <c r="R58" s="167">
        <v>0.18322295805739514</v>
      </c>
      <c r="S58" s="418">
        <v>1.3421742964305559</v>
      </c>
      <c r="T58" s="168">
        <v>81716.711898146634</v>
      </c>
      <c r="U58" s="168">
        <v>0</v>
      </c>
      <c r="V58" s="168">
        <v>0</v>
      </c>
      <c r="W58" s="168">
        <v>117707.32</v>
      </c>
      <c r="X58" s="168">
        <v>492060.52605528029</v>
      </c>
      <c r="Y58" s="168">
        <v>0</v>
      </c>
      <c r="Z58" s="164">
        <v>0</v>
      </c>
      <c r="AA58" s="168">
        <v>71215.499733746008</v>
      </c>
      <c r="AB58" s="183">
        <f>SUM(Muut[[#This Row],[Työttömyysaste]:[Koulutustausta]])</f>
        <v>762700.05768717302</v>
      </c>
      <c r="AD58" s="67"/>
    </row>
    <row r="59" spans="1:30" s="50" customFormat="1">
      <c r="A59" s="95">
        <v>152</v>
      </c>
      <c r="B59" s="160" t="s">
        <v>60</v>
      </c>
      <c r="C59" s="412">
        <v>4406</v>
      </c>
      <c r="D59" s="142">
        <v>107.66666666666667</v>
      </c>
      <c r="E59" s="46">
        <v>1927</v>
      </c>
      <c r="F59" s="344">
        <f t="shared" si="2"/>
        <v>5.5872686386438337E-2</v>
      </c>
      <c r="G59" s="392">
        <f>Muut[[#This Row],[Keskim. työttömyysaste 2022, %]]/$F$12</f>
        <v>0.58869281888167868</v>
      </c>
      <c r="H59" s="175">
        <v>0</v>
      </c>
      <c r="I59" s="399">
        <v>32</v>
      </c>
      <c r="J59" s="405">
        <v>58</v>
      </c>
      <c r="K59" s="278">
        <v>354.13</v>
      </c>
      <c r="L59" s="179">
        <v>12.441758676192359</v>
      </c>
      <c r="M59" s="392">
        <v>1.4707267681130178</v>
      </c>
      <c r="N59" s="175">
        <v>0</v>
      </c>
      <c r="O59" s="414">
        <v>0</v>
      </c>
      <c r="P59" s="278">
        <v>1212</v>
      </c>
      <c r="Q59" s="15">
        <v>127</v>
      </c>
      <c r="R59" s="167">
        <v>0.10478547854785479</v>
      </c>
      <c r="S59" s="418">
        <v>0.76759144944079605</v>
      </c>
      <c r="T59" s="168">
        <v>181071.82089308873</v>
      </c>
      <c r="U59" s="168">
        <v>0</v>
      </c>
      <c r="V59" s="168">
        <v>0</v>
      </c>
      <c r="W59" s="168">
        <v>100397.42</v>
      </c>
      <c r="X59" s="168">
        <v>271253.72679320734</v>
      </c>
      <c r="Y59" s="168">
        <v>0</v>
      </c>
      <c r="Z59" s="164">
        <v>0</v>
      </c>
      <c r="AA59" s="168">
        <v>96894.527086665621</v>
      </c>
      <c r="AB59" s="183">
        <f>SUM(Muut[[#This Row],[Työttömyysaste]:[Koulutustausta]])</f>
        <v>649617.49477296171</v>
      </c>
      <c r="AD59" s="67"/>
    </row>
    <row r="60" spans="1:30" s="50" customFormat="1">
      <c r="A60" s="95">
        <v>153</v>
      </c>
      <c r="B60" s="160" t="s">
        <v>61</v>
      </c>
      <c r="C60" s="412">
        <v>25208</v>
      </c>
      <c r="D60" s="142">
        <v>1421</v>
      </c>
      <c r="E60" s="46">
        <v>11065</v>
      </c>
      <c r="F60" s="344">
        <f t="shared" si="2"/>
        <v>0.12842295526434705</v>
      </c>
      <c r="G60" s="392">
        <f>Muut[[#This Row],[Keskim. työttömyysaste 2022, %]]/$F$12</f>
        <v>1.3531060780001183</v>
      </c>
      <c r="H60" s="175">
        <v>0</v>
      </c>
      <c r="I60" s="399">
        <v>33</v>
      </c>
      <c r="J60" s="405">
        <v>1861</v>
      </c>
      <c r="K60" s="278">
        <v>154.99</v>
      </c>
      <c r="L60" s="179">
        <v>162.64275114523517</v>
      </c>
      <c r="M60" s="392">
        <v>0.11250687410678717</v>
      </c>
      <c r="N60" s="175">
        <v>0</v>
      </c>
      <c r="O60" s="414">
        <v>0</v>
      </c>
      <c r="P60" s="278">
        <v>7121</v>
      </c>
      <c r="Q60" s="15">
        <v>1032</v>
      </c>
      <c r="R60" s="167">
        <v>0.14492346580536442</v>
      </c>
      <c r="S60" s="418">
        <v>1.0616166926671988</v>
      </c>
      <c r="T60" s="168">
        <v>2381156.1323731854</v>
      </c>
      <c r="U60" s="168">
        <v>0</v>
      </c>
      <c r="V60" s="168">
        <v>0</v>
      </c>
      <c r="W60" s="168">
        <v>3221372.39</v>
      </c>
      <c r="X60" s="168">
        <v>118718.02760477568</v>
      </c>
      <c r="Y60" s="168">
        <v>0</v>
      </c>
      <c r="Z60" s="164">
        <v>0</v>
      </c>
      <c r="AA60" s="168">
        <v>766709.34231782355</v>
      </c>
      <c r="AB60" s="183">
        <f>SUM(Muut[[#This Row],[Työttömyysaste]:[Koulutustausta]])</f>
        <v>6487955.8922957843</v>
      </c>
      <c r="AD60" s="67"/>
    </row>
    <row r="61" spans="1:30" s="50" customFormat="1">
      <c r="A61" s="95">
        <v>165</v>
      </c>
      <c r="B61" s="160" t="s">
        <v>62</v>
      </c>
      <c r="C61" s="412">
        <v>16280</v>
      </c>
      <c r="D61" s="142">
        <v>598</v>
      </c>
      <c r="E61" s="46">
        <v>7613</v>
      </c>
      <c r="F61" s="344">
        <f t="shared" si="2"/>
        <v>7.8549848942598186E-2</v>
      </c>
      <c r="G61" s="392">
        <f>Muut[[#This Row],[Keskim. työttömyysaste 2022, %]]/$F$12</f>
        <v>0.82762678846192306</v>
      </c>
      <c r="H61" s="175">
        <v>0</v>
      </c>
      <c r="I61" s="399">
        <v>68</v>
      </c>
      <c r="J61" s="405">
        <v>548</v>
      </c>
      <c r="K61" s="278">
        <v>547.41</v>
      </c>
      <c r="L61" s="179">
        <v>29.740048592462689</v>
      </c>
      <c r="M61" s="392">
        <v>0.6152790057012899</v>
      </c>
      <c r="N61" s="175">
        <v>0</v>
      </c>
      <c r="O61" s="414">
        <v>0</v>
      </c>
      <c r="P61" s="278">
        <v>5188</v>
      </c>
      <c r="Q61" s="15">
        <v>658</v>
      </c>
      <c r="R61" s="167">
        <v>0.12683114880493446</v>
      </c>
      <c r="S61" s="418">
        <v>0.92908394077677281</v>
      </c>
      <c r="T61" s="168">
        <v>940603.4729491371</v>
      </c>
      <c r="U61" s="168">
        <v>0</v>
      </c>
      <c r="V61" s="168">
        <v>0</v>
      </c>
      <c r="W61" s="168">
        <v>948582.52</v>
      </c>
      <c r="X61" s="168">
        <v>419300.82902851963</v>
      </c>
      <c r="Y61" s="168">
        <v>0</v>
      </c>
      <c r="Z61" s="164">
        <v>0</v>
      </c>
      <c r="AA61" s="168">
        <v>433345.18982498389</v>
      </c>
      <c r="AB61" s="183">
        <f>SUM(Muut[[#This Row],[Työttömyysaste]:[Koulutustausta]])</f>
        <v>2741832.0118026407</v>
      </c>
      <c r="AD61" s="67"/>
    </row>
    <row r="62" spans="1:30" s="50" customFormat="1">
      <c r="A62" s="95">
        <v>167</v>
      </c>
      <c r="B62" s="160" t="s">
        <v>63</v>
      </c>
      <c r="C62" s="412">
        <v>77513</v>
      </c>
      <c r="D62" s="142">
        <v>4747.833333333333</v>
      </c>
      <c r="E62" s="46">
        <v>35423</v>
      </c>
      <c r="F62" s="344">
        <f t="shared" si="2"/>
        <v>0.13403250242309608</v>
      </c>
      <c r="G62" s="392">
        <f>Muut[[#This Row],[Keskim. työttömyysaste 2022, %]]/$F$12</f>
        <v>1.4122100936311839</v>
      </c>
      <c r="H62" s="175">
        <v>0</v>
      </c>
      <c r="I62" s="399">
        <v>83</v>
      </c>
      <c r="J62" s="405">
        <v>4836</v>
      </c>
      <c r="K62" s="278">
        <v>2381.79</v>
      </c>
      <c r="L62" s="179">
        <v>32.544011016924244</v>
      </c>
      <c r="M62" s="392">
        <v>0.56226712552311209</v>
      </c>
      <c r="N62" s="175">
        <v>0</v>
      </c>
      <c r="O62" s="414">
        <v>0</v>
      </c>
      <c r="P62" s="278">
        <v>21799</v>
      </c>
      <c r="Q62" s="15">
        <v>2165</v>
      </c>
      <c r="R62" s="167">
        <v>9.9316482407449877E-2</v>
      </c>
      <c r="S62" s="418">
        <v>0.72752907884731388</v>
      </c>
      <c r="T62" s="168">
        <v>7641726.587346727</v>
      </c>
      <c r="U62" s="168">
        <v>0</v>
      </c>
      <c r="V62" s="168">
        <v>0</v>
      </c>
      <c r="W62" s="168">
        <v>8371067.6399999997</v>
      </c>
      <c r="X62" s="168">
        <v>1824384.869790171</v>
      </c>
      <c r="Y62" s="168">
        <v>0</v>
      </c>
      <c r="Z62" s="164">
        <v>0</v>
      </c>
      <c r="AA62" s="168">
        <v>1615658.3466510212</v>
      </c>
      <c r="AB62" s="183">
        <f>SUM(Muut[[#This Row],[Työttömyysaste]:[Koulutustausta]])</f>
        <v>19452837.443787917</v>
      </c>
      <c r="AD62" s="67"/>
    </row>
    <row r="63" spans="1:30" s="50" customFormat="1">
      <c r="A63" s="95">
        <v>169</v>
      </c>
      <c r="B63" s="160" t="s">
        <v>64</v>
      </c>
      <c r="C63" s="412">
        <v>4990</v>
      </c>
      <c r="D63" s="142">
        <v>158.58333333333334</v>
      </c>
      <c r="E63" s="46">
        <v>2337</v>
      </c>
      <c r="F63" s="344">
        <f t="shared" si="2"/>
        <v>6.7857652260733134E-2</v>
      </c>
      <c r="G63" s="392">
        <f>Muut[[#This Row],[Keskim. työttömyysaste 2022, %]]/$F$12</f>
        <v>0.71497032227467572</v>
      </c>
      <c r="H63" s="175">
        <v>0</v>
      </c>
      <c r="I63" s="399">
        <v>22</v>
      </c>
      <c r="J63" s="405">
        <v>169</v>
      </c>
      <c r="K63" s="278">
        <v>180.42</v>
      </c>
      <c r="L63" s="179">
        <v>27.657687617780734</v>
      </c>
      <c r="M63" s="392">
        <v>0.6616036662340018</v>
      </c>
      <c r="N63" s="175">
        <v>0</v>
      </c>
      <c r="O63" s="414">
        <v>0</v>
      </c>
      <c r="P63" s="278">
        <v>1466</v>
      </c>
      <c r="Q63" s="15">
        <v>187</v>
      </c>
      <c r="R63" s="167">
        <v>0.12755798090040929</v>
      </c>
      <c r="S63" s="418">
        <v>0.93440824820369195</v>
      </c>
      <c r="T63" s="168">
        <v>249061.27020799564</v>
      </c>
      <c r="U63" s="168">
        <v>0</v>
      </c>
      <c r="V63" s="168">
        <v>0</v>
      </c>
      <c r="W63" s="168">
        <v>292537.31</v>
      </c>
      <c r="X63" s="168">
        <v>138196.70004809104</v>
      </c>
      <c r="Y63" s="168">
        <v>0</v>
      </c>
      <c r="Z63" s="164">
        <v>0</v>
      </c>
      <c r="AA63" s="168">
        <v>133586.27359206849</v>
      </c>
      <c r="AB63" s="183">
        <f>SUM(Muut[[#This Row],[Työttömyysaste]:[Koulutustausta]])</f>
        <v>813381.55384815508</v>
      </c>
      <c r="AD63" s="67"/>
    </row>
    <row r="64" spans="1:30" s="50" customFormat="1">
      <c r="A64" s="95">
        <v>171</v>
      </c>
      <c r="B64" s="160" t="s">
        <v>65</v>
      </c>
      <c r="C64" s="412">
        <v>4540</v>
      </c>
      <c r="D64" s="142">
        <v>149.41666666666666</v>
      </c>
      <c r="E64" s="46">
        <v>2021</v>
      </c>
      <c r="F64" s="344">
        <f t="shared" si="2"/>
        <v>7.3932046841497609E-2</v>
      </c>
      <c r="G64" s="392">
        <f>Muut[[#This Row],[Keskim. työttömyysaste 2022, %]]/$F$12</f>
        <v>0.77897212172310537</v>
      </c>
      <c r="H64" s="175">
        <v>0</v>
      </c>
      <c r="I64" s="399">
        <v>18</v>
      </c>
      <c r="J64" s="405">
        <v>187</v>
      </c>
      <c r="K64" s="278">
        <v>574.89</v>
      </c>
      <c r="L64" s="179">
        <v>7.8971629355180992</v>
      </c>
      <c r="M64" s="392">
        <v>2.3170887668000235</v>
      </c>
      <c r="N64" s="175">
        <v>0</v>
      </c>
      <c r="O64" s="414">
        <v>0</v>
      </c>
      <c r="P64" s="278">
        <v>1234</v>
      </c>
      <c r="Q64" s="15">
        <v>167</v>
      </c>
      <c r="R64" s="167">
        <v>0.13533225283630471</v>
      </c>
      <c r="S64" s="418">
        <v>0.99135759601714468</v>
      </c>
      <c r="T64" s="168">
        <v>246885.39893140455</v>
      </c>
      <c r="U64" s="168">
        <v>0</v>
      </c>
      <c r="V64" s="168">
        <v>0</v>
      </c>
      <c r="W64" s="168">
        <v>323695.13</v>
      </c>
      <c r="X64" s="168">
        <v>440349.74443325039</v>
      </c>
      <c r="Y64" s="168">
        <v>0</v>
      </c>
      <c r="Z64" s="164">
        <v>0</v>
      </c>
      <c r="AA64" s="168">
        <v>128946.87387154602</v>
      </c>
      <c r="AB64" s="183">
        <f>SUM(Muut[[#This Row],[Työttömyysaste]:[Koulutustausta]])</f>
        <v>1139877.147236201</v>
      </c>
      <c r="AD64" s="67"/>
    </row>
    <row r="65" spans="1:30" s="50" customFormat="1">
      <c r="A65" s="95">
        <v>172</v>
      </c>
      <c r="B65" s="160" t="s">
        <v>66</v>
      </c>
      <c r="C65" s="412">
        <v>4171</v>
      </c>
      <c r="D65" s="142">
        <v>178.33333333333334</v>
      </c>
      <c r="E65" s="46">
        <v>1663</v>
      </c>
      <c r="F65" s="344">
        <f t="shared" si="2"/>
        <v>0.10723591902184808</v>
      </c>
      <c r="G65" s="392">
        <f>Muut[[#This Row],[Keskim. työttömyysaste 2022, %]]/$F$12</f>
        <v>1.1298725645248753</v>
      </c>
      <c r="H65" s="175">
        <v>0</v>
      </c>
      <c r="I65" s="399">
        <v>10</v>
      </c>
      <c r="J65" s="405">
        <v>103</v>
      </c>
      <c r="K65" s="278">
        <v>867.07</v>
      </c>
      <c r="L65" s="179">
        <v>4.8104535965954307</v>
      </c>
      <c r="M65" s="392">
        <v>3.8038881698035896</v>
      </c>
      <c r="N65" s="175">
        <v>3</v>
      </c>
      <c r="O65" s="414">
        <v>265</v>
      </c>
      <c r="P65" s="278">
        <v>1004</v>
      </c>
      <c r="Q65" s="15">
        <v>167</v>
      </c>
      <c r="R65" s="167">
        <v>0.16633466135458166</v>
      </c>
      <c r="S65" s="418">
        <v>1.2184614277740602</v>
      </c>
      <c r="T65" s="168">
        <v>328993.47995566751</v>
      </c>
      <c r="U65" s="168">
        <v>0</v>
      </c>
      <c r="V65" s="168">
        <v>0</v>
      </c>
      <c r="W65" s="168">
        <v>178291.97</v>
      </c>
      <c r="X65" s="168">
        <v>664151.49490465736</v>
      </c>
      <c r="Y65" s="168">
        <v>0</v>
      </c>
      <c r="Z65" s="164">
        <v>79060.099999999991</v>
      </c>
      <c r="AA65" s="168">
        <v>145605.10492678656</v>
      </c>
      <c r="AB65" s="183">
        <f>SUM(Muut[[#This Row],[Työttömyysaste]:[Koulutustausta]])</f>
        <v>1396102.1497871114</v>
      </c>
      <c r="AD65" s="67"/>
    </row>
    <row r="66" spans="1:30" s="50" customFormat="1">
      <c r="A66" s="95">
        <v>176</v>
      </c>
      <c r="B66" s="160" t="s">
        <v>67</v>
      </c>
      <c r="C66" s="412">
        <v>4352</v>
      </c>
      <c r="D66" s="142">
        <v>251.25</v>
      </c>
      <c r="E66" s="46">
        <v>1735</v>
      </c>
      <c r="F66" s="344">
        <f t="shared" si="2"/>
        <v>0.14481268011527376</v>
      </c>
      <c r="G66" s="392">
        <f>Muut[[#This Row],[Keskim. työttömyysaste 2022, %]]/$F$12</f>
        <v>1.525793556394375</v>
      </c>
      <c r="H66" s="175">
        <v>0</v>
      </c>
      <c r="I66" s="399">
        <v>2</v>
      </c>
      <c r="J66" s="405">
        <v>110</v>
      </c>
      <c r="K66" s="278">
        <v>1501.7</v>
      </c>
      <c r="L66" s="179">
        <v>2.8980488779383364</v>
      </c>
      <c r="M66" s="392">
        <v>6.3140506934775837</v>
      </c>
      <c r="N66" s="175">
        <v>3</v>
      </c>
      <c r="O66" s="414">
        <v>183</v>
      </c>
      <c r="P66" s="278">
        <v>979</v>
      </c>
      <c r="Q66" s="15">
        <v>162</v>
      </c>
      <c r="R66" s="167">
        <v>0.16547497446373852</v>
      </c>
      <c r="S66" s="418">
        <v>1.2121639110212385</v>
      </c>
      <c r="T66" s="168">
        <v>463556.10084407101</v>
      </c>
      <c r="U66" s="168">
        <v>0</v>
      </c>
      <c r="V66" s="168">
        <v>0</v>
      </c>
      <c r="W66" s="168">
        <v>190408.9</v>
      </c>
      <c r="X66" s="168">
        <v>1150260.4171500846</v>
      </c>
      <c r="Y66" s="168">
        <v>0</v>
      </c>
      <c r="Z66" s="164">
        <v>54596.219999999994</v>
      </c>
      <c r="AA66" s="168">
        <v>151138.41481290091</v>
      </c>
      <c r="AB66" s="183">
        <f>SUM(Muut[[#This Row],[Työttömyysaste]:[Koulutustausta]])</f>
        <v>2009960.0528070563</v>
      </c>
      <c r="AD66" s="67"/>
    </row>
    <row r="67" spans="1:30" s="50" customFormat="1">
      <c r="A67" s="95">
        <v>177</v>
      </c>
      <c r="B67" s="160" t="s">
        <v>68</v>
      </c>
      <c r="C67" s="412">
        <v>1768</v>
      </c>
      <c r="D67" s="142">
        <v>51.25</v>
      </c>
      <c r="E67" s="46">
        <v>741</v>
      </c>
      <c r="F67" s="344">
        <f t="shared" si="2"/>
        <v>6.9163292847503374E-2</v>
      </c>
      <c r="G67" s="392">
        <f>Muut[[#This Row],[Keskim. työttömyysaste 2022, %]]/$F$12</f>
        <v>0.72872697668280639</v>
      </c>
      <c r="H67" s="175">
        <v>0</v>
      </c>
      <c r="I67" s="399">
        <v>3</v>
      </c>
      <c r="J67" s="405">
        <v>22</v>
      </c>
      <c r="K67" s="278">
        <v>258.49</v>
      </c>
      <c r="L67" s="179">
        <v>6.839723006692715</v>
      </c>
      <c r="M67" s="392">
        <v>2.6753170427476891</v>
      </c>
      <c r="N67" s="175">
        <v>0</v>
      </c>
      <c r="O67" s="414">
        <v>0</v>
      </c>
      <c r="P67" s="278">
        <v>483</v>
      </c>
      <c r="Q67" s="15">
        <v>74</v>
      </c>
      <c r="R67" s="167">
        <v>0.15320910973084886</v>
      </c>
      <c r="S67" s="418">
        <v>1.1223120248682954</v>
      </c>
      <c r="T67" s="168">
        <v>89942.456668256826</v>
      </c>
      <c r="U67" s="168">
        <v>0</v>
      </c>
      <c r="V67" s="168">
        <v>0</v>
      </c>
      <c r="W67" s="168">
        <v>38081.78</v>
      </c>
      <c r="X67" s="168">
        <v>197996.14785185151</v>
      </c>
      <c r="Y67" s="168">
        <v>0</v>
      </c>
      <c r="Z67" s="164">
        <v>0</v>
      </c>
      <c r="AA67" s="168">
        <v>56848.695458058741</v>
      </c>
      <c r="AB67" s="183">
        <f>SUM(Muut[[#This Row],[Työttömyysaste]:[Koulutustausta]])</f>
        <v>382869.07997816708</v>
      </c>
      <c r="AD67" s="67"/>
    </row>
    <row r="68" spans="1:30" s="50" customFormat="1">
      <c r="A68" s="95">
        <v>178</v>
      </c>
      <c r="B68" s="160" t="s">
        <v>69</v>
      </c>
      <c r="C68" s="412">
        <v>5769</v>
      </c>
      <c r="D68" s="142">
        <v>188.66666666666666</v>
      </c>
      <c r="E68" s="46">
        <v>2397</v>
      </c>
      <c r="F68" s="344">
        <f t="shared" si="2"/>
        <v>7.8709497983590601E-2</v>
      </c>
      <c r="G68" s="392">
        <f>Muut[[#This Row],[Keskim. työttömyysaste 2022, %]]/$F$12</f>
        <v>0.82930890274802604</v>
      </c>
      <c r="H68" s="175">
        <v>0</v>
      </c>
      <c r="I68" s="399">
        <v>15</v>
      </c>
      <c r="J68" s="405">
        <v>154</v>
      </c>
      <c r="K68" s="278">
        <v>1163.3699999999999</v>
      </c>
      <c r="L68" s="179">
        <v>4.9588694912194748</v>
      </c>
      <c r="M68" s="392">
        <v>3.6900401512641094</v>
      </c>
      <c r="N68" s="175">
        <v>0</v>
      </c>
      <c r="O68" s="414">
        <v>0</v>
      </c>
      <c r="P68" s="278">
        <v>1380</v>
      </c>
      <c r="Q68" s="15">
        <v>175</v>
      </c>
      <c r="R68" s="167">
        <v>0.12681159420289856</v>
      </c>
      <c r="S68" s="418">
        <v>0.92894069625923104</v>
      </c>
      <c r="T68" s="168">
        <v>333990.80041534425</v>
      </c>
      <c r="U68" s="168">
        <v>0</v>
      </c>
      <c r="V68" s="168">
        <v>0</v>
      </c>
      <c r="W68" s="168">
        <v>266572.46000000002</v>
      </c>
      <c r="X68" s="168">
        <v>891109.0507424213</v>
      </c>
      <c r="Y68" s="168">
        <v>0</v>
      </c>
      <c r="Z68" s="164">
        <v>0</v>
      </c>
      <c r="AA68" s="168">
        <v>153537.03681801379</v>
      </c>
      <c r="AB68" s="183">
        <f>SUM(Muut[[#This Row],[Työttömyysaste]:[Koulutustausta]])</f>
        <v>1645209.3479757793</v>
      </c>
      <c r="AD68" s="67"/>
    </row>
    <row r="69" spans="1:30" s="50" customFormat="1">
      <c r="A69" s="95">
        <v>179</v>
      </c>
      <c r="B69" s="160" t="s">
        <v>70</v>
      </c>
      <c r="C69" s="412">
        <v>145887</v>
      </c>
      <c r="D69" s="142">
        <v>8686.8333333333339</v>
      </c>
      <c r="E69" s="46">
        <v>69786</v>
      </c>
      <c r="F69" s="344">
        <f t="shared" si="2"/>
        <v>0.12447816658546605</v>
      </c>
      <c r="G69" s="392">
        <f>Muut[[#This Row],[Keskim. työttömyysaste 2022, %]]/$F$12</f>
        <v>1.3115424998467209</v>
      </c>
      <c r="H69" s="175">
        <v>0</v>
      </c>
      <c r="I69" s="399">
        <v>299</v>
      </c>
      <c r="J69" s="405">
        <v>8694</v>
      </c>
      <c r="K69" s="278">
        <v>1171.03</v>
      </c>
      <c r="L69" s="179">
        <v>124.58007053619464</v>
      </c>
      <c r="M69" s="392">
        <v>0.14688085701606812</v>
      </c>
      <c r="N69" s="175">
        <v>3</v>
      </c>
      <c r="O69" s="414">
        <v>439</v>
      </c>
      <c r="P69" s="278">
        <v>44817</v>
      </c>
      <c r="Q69" s="15">
        <v>4018</v>
      </c>
      <c r="R69" s="167">
        <v>8.9653479706361422E-2</v>
      </c>
      <c r="S69" s="418">
        <v>0.65674409649986576</v>
      </c>
      <c r="T69" s="168">
        <v>13357236.017131424</v>
      </c>
      <c r="U69" s="168">
        <v>0</v>
      </c>
      <c r="V69" s="168">
        <v>0</v>
      </c>
      <c r="W69" s="168">
        <v>15049227.060000001</v>
      </c>
      <c r="X69" s="168">
        <v>896976.39761288092</v>
      </c>
      <c r="Y69" s="168">
        <v>0</v>
      </c>
      <c r="Z69" s="164">
        <v>130971.26</v>
      </c>
      <c r="AA69" s="168">
        <v>2744968.7050740747</v>
      </c>
      <c r="AB69" s="183">
        <f>SUM(Muut[[#This Row],[Työttömyysaste]:[Koulutustausta]])</f>
        <v>32179379.439818382</v>
      </c>
      <c r="AD69" s="67"/>
    </row>
    <row r="70" spans="1:30" s="50" customFormat="1">
      <c r="A70" s="95">
        <v>181</v>
      </c>
      <c r="B70" s="160" t="s">
        <v>71</v>
      </c>
      <c r="C70" s="412">
        <v>1683</v>
      </c>
      <c r="D70" s="142">
        <v>49.416666666666664</v>
      </c>
      <c r="E70" s="46">
        <v>718</v>
      </c>
      <c r="F70" s="344">
        <f t="shared" si="2"/>
        <v>6.8825441039925717E-2</v>
      </c>
      <c r="G70" s="392">
        <f>Muut[[#This Row],[Keskim. työttömyysaste 2022, %]]/$F$12</f>
        <v>0.72516726001567589</v>
      </c>
      <c r="H70" s="175">
        <v>0</v>
      </c>
      <c r="I70" s="399">
        <v>3</v>
      </c>
      <c r="J70" s="405">
        <v>36</v>
      </c>
      <c r="K70" s="278">
        <v>215.09</v>
      </c>
      <c r="L70" s="179">
        <v>7.824631549583895</v>
      </c>
      <c r="M70" s="392">
        <v>2.3385673065272417</v>
      </c>
      <c r="N70" s="175">
        <v>0</v>
      </c>
      <c r="O70" s="414">
        <v>0</v>
      </c>
      <c r="P70" s="278">
        <v>439</v>
      </c>
      <c r="Q70" s="15">
        <v>64</v>
      </c>
      <c r="R70" s="167">
        <v>0.14578587699316628</v>
      </c>
      <c r="S70" s="418">
        <v>1.0679341658784938</v>
      </c>
      <c r="T70" s="168">
        <v>85200.068167711564</v>
      </c>
      <c r="U70" s="168">
        <v>0</v>
      </c>
      <c r="V70" s="168">
        <v>0</v>
      </c>
      <c r="W70" s="168">
        <v>62315.64</v>
      </c>
      <c r="X70" s="168">
        <v>164752.95540042067</v>
      </c>
      <c r="Y70" s="168">
        <v>0</v>
      </c>
      <c r="Z70" s="164">
        <v>0</v>
      </c>
      <c r="AA70" s="168">
        <v>51493.596213620913</v>
      </c>
      <c r="AB70" s="183">
        <f>SUM(Muut[[#This Row],[Työttömyysaste]:[Koulutustausta]])</f>
        <v>363762.25978175312</v>
      </c>
      <c r="AD70" s="67"/>
    </row>
    <row r="71" spans="1:30" s="50" customFormat="1">
      <c r="A71" s="95">
        <v>182</v>
      </c>
      <c r="B71" s="160" t="s">
        <v>72</v>
      </c>
      <c r="C71" s="412">
        <v>19347</v>
      </c>
      <c r="D71" s="142">
        <v>1076.5</v>
      </c>
      <c r="E71" s="46">
        <v>8451</v>
      </c>
      <c r="F71" s="344">
        <f t="shared" si="2"/>
        <v>0.12738137498520885</v>
      </c>
      <c r="G71" s="392">
        <f>Muut[[#This Row],[Keskim. työttömyysaste 2022, %]]/$F$12</f>
        <v>1.3421316489852595</v>
      </c>
      <c r="H71" s="175">
        <v>0</v>
      </c>
      <c r="I71" s="399">
        <v>25</v>
      </c>
      <c r="J71" s="405">
        <v>476</v>
      </c>
      <c r="K71" s="278">
        <v>1571.41</v>
      </c>
      <c r="L71" s="179">
        <v>12.311872776678269</v>
      </c>
      <c r="M71" s="392">
        <v>1.486242414894039</v>
      </c>
      <c r="N71" s="175">
        <v>0</v>
      </c>
      <c r="O71" s="414">
        <v>0</v>
      </c>
      <c r="P71" s="278">
        <v>5102</v>
      </c>
      <c r="Q71" s="15">
        <v>595</v>
      </c>
      <c r="R71" s="167">
        <v>0.11662093296746374</v>
      </c>
      <c r="S71" s="418">
        <v>0.85429042470566685</v>
      </c>
      <c r="T71" s="168">
        <v>1812701.8889117928</v>
      </c>
      <c r="U71" s="168">
        <v>0</v>
      </c>
      <c r="V71" s="168">
        <v>0</v>
      </c>
      <c r="W71" s="168">
        <v>823951.24</v>
      </c>
      <c r="X71" s="168">
        <v>1203656.337559975</v>
      </c>
      <c r="Y71" s="168">
        <v>0</v>
      </c>
      <c r="Z71" s="164">
        <v>0</v>
      </c>
      <c r="AA71" s="168">
        <v>473525.96366026235</v>
      </c>
      <c r="AB71" s="183">
        <f>SUM(Muut[[#This Row],[Työttömyysaste]:[Koulutustausta]])</f>
        <v>4313835.4301320305</v>
      </c>
      <c r="AD71" s="67"/>
    </row>
    <row r="72" spans="1:30" s="50" customFormat="1">
      <c r="A72" s="95">
        <v>186</v>
      </c>
      <c r="B72" s="160" t="s">
        <v>73</v>
      </c>
      <c r="C72" s="412">
        <v>45630</v>
      </c>
      <c r="D72" s="142">
        <v>2081.8333333333335</v>
      </c>
      <c r="E72" s="46">
        <v>22945</v>
      </c>
      <c r="F72" s="344">
        <f t="shared" si="2"/>
        <v>9.0731459286700081E-2</v>
      </c>
      <c r="G72" s="392">
        <f>Muut[[#This Row],[Keskim. työttömyysaste 2022, %]]/$F$12</f>
        <v>0.95597620202669109</v>
      </c>
      <c r="H72" s="175">
        <v>0</v>
      </c>
      <c r="I72" s="399">
        <v>471</v>
      </c>
      <c r="J72" s="405">
        <v>3299</v>
      </c>
      <c r="K72" s="278">
        <v>37.54</v>
      </c>
      <c r="L72" s="179">
        <v>1215.5034629728291</v>
      </c>
      <c r="M72" s="392">
        <v>1.50541961293347E-2</v>
      </c>
      <c r="N72" s="175">
        <v>0</v>
      </c>
      <c r="O72" s="414">
        <v>0</v>
      </c>
      <c r="P72" s="278">
        <v>15035</v>
      </c>
      <c r="Q72" s="15">
        <v>2072</v>
      </c>
      <c r="R72" s="167">
        <v>0.13781177253076154</v>
      </c>
      <c r="S72" s="418">
        <v>1.0095209726849901</v>
      </c>
      <c r="T72" s="168">
        <v>3045195.5600147434</v>
      </c>
      <c r="U72" s="168">
        <v>0</v>
      </c>
      <c r="V72" s="168">
        <v>0</v>
      </c>
      <c r="W72" s="168">
        <v>5710536.0099999998</v>
      </c>
      <c r="X72" s="168">
        <v>28754.595498311362</v>
      </c>
      <c r="Y72" s="168">
        <v>0</v>
      </c>
      <c r="Z72" s="164">
        <v>0</v>
      </c>
      <c r="AA72" s="168">
        <v>1319746.2628306011</v>
      </c>
      <c r="AB72" s="183">
        <f>SUM(Muut[[#This Row],[Työttömyysaste]:[Koulutustausta]])</f>
        <v>10104232.428343657</v>
      </c>
      <c r="AD72" s="67"/>
    </row>
    <row r="73" spans="1:30" s="50" customFormat="1">
      <c r="A73" s="95">
        <v>202</v>
      </c>
      <c r="B73" s="160" t="s">
        <v>74</v>
      </c>
      <c r="C73" s="412">
        <v>35848</v>
      </c>
      <c r="D73" s="142">
        <v>911.16666666666663</v>
      </c>
      <c r="E73" s="46">
        <v>16924</v>
      </c>
      <c r="F73" s="344">
        <f t="shared" si="2"/>
        <v>5.3838730008666194E-2</v>
      </c>
      <c r="G73" s="392">
        <f>Muut[[#This Row],[Keskim. työttömyysaste 2022, %]]/$F$12</f>
        <v>0.56726239212124852</v>
      </c>
      <c r="H73" s="175">
        <v>0</v>
      </c>
      <c r="I73" s="399">
        <v>1740</v>
      </c>
      <c r="J73" s="405">
        <v>2081</v>
      </c>
      <c r="K73" s="278">
        <v>150.57</v>
      </c>
      <c r="L73" s="179">
        <v>238.08195523676696</v>
      </c>
      <c r="M73" s="392">
        <v>7.6857683352277273E-2</v>
      </c>
      <c r="N73" s="175">
        <v>3</v>
      </c>
      <c r="O73" s="414">
        <v>233</v>
      </c>
      <c r="P73" s="278">
        <v>11991</v>
      </c>
      <c r="Q73" s="15">
        <v>1130</v>
      </c>
      <c r="R73" s="167">
        <v>9.4237344675173043E-2</v>
      </c>
      <c r="S73" s="418">
        <v>0.69032256180070517</v>
      </c>
      <c r="T73" s="168">
        <v>1419601.8640691512</v>
      </c>
      <c r="U73" s="168">
        <v>0</v>
      </c>
      <c r="V73" s="168">
        <v>0</v>
      </c>
      <c r="W73" s="168">
        <v>3602190.19</v>
      </c>
      <c r="X73" s="168">
        <v>115332.43058552855</v>
      </c>
      <c r="Y73" s="168">
        <v>0</v>
      </c>
      <c r="Z73" s="164">
        <v>69513.22</v>
      </c>
      <c r="AA73" s="168">
        <v>708992.47354911757</v>
      </c>
      <c r="AB73" s="183">
        <f>SUM(Muut[[#This Row],[Työttömyysaste]:[Koulutustausta]])</f>
        <v>5915630.178203797</v>
      </c>
      <c r="AD73" s="67"/>
    </row>
    <row r="74" spans="1:30" s="50" customFormat="1">
      <c r="A74" s="95">
        <v>204</v>
      </c>
      <c r="B74" s="160" t="s">
        <v>75</v>
      </c>
      <c r="C74" s="412">
        <v>2689</v>
      </c>
      <c r="D74" s="142">
        <v>112.5</v>
      </c>
      <c r="E74" s="46">
        <v>1054</v>
      </c>
      <c r="F74" s="344">
        <f t="shared" si="2"/>
        <v>0.10673624288425047</v>
      </c>
      <c r="G74" s="392">
        <f>Muut[[#This Row],[Keskim. työttömyysaste 2022, %]]/$F$12</f>
        <v>1.124607814018058</v>
      </c>
      <c r="H74" s="175">
        <v>0</v>
      </c>
      <c r="I74" s="399">
        <v>4</v>
      </c>
      <c r="J74" s="405">
        <v>50</v>
      </c>
      <c r="K74" s="278">
        <v>674.08</v>
      </c>
      <c r="L74" s="179">
        <v>3.9891407548065509</v>
      </c>
      <c r="M74" s="392">
        <v>4.587059883868613</v>
      </c>
      <c r="N74" s="175">
        <v>0</v>
      </c>
      <c r="O74" s="414">
        <v>0</v>
      </c>
      <c r="P74" s="278">
        <v>686</v>
      </c>
      <c r="Q74" s="15">
        <v>113</v>
      </c>
      <c r="R74" s="167">
        <v>0.16472303206997085</v>
      </c>
      <c r="S74" s="418">
        <v>1.2066556615965389</v>
      </c>
      <c r="T74" s="168">
        <v>211110.35545435909</v>
      </c>
      <c r="U74" s="168">
        <v>0</v>
      </c>
      <c r="V74" s="168">
        <v>0</v>
      </c>
      <c r="W74" s="168">
        <v>86549.5</v>
      </c>
      <c r="X74" s="168">
        <v>516326.52460047224</v>
      </c>
      <c r="Y74" s="168">
        <v>0</v>
      </c>
      <c r="Z74" s="164">
        <v>0</v>
      </c>
      <c r="AA74" s="168">
        <v>92960.571171048112</v>
      </c>
      <c r="AB74" s="183">
        <f>SUM(Muut[[#This Row],[Työttömyysaste]:[Koulutustausta]])</f>
        <v>906946.95122587937</v>
      </c>
      <c r="AD74" s="67"/>
    </row>
    <row r="75" spans="1:30" s="50" customFormat="1">
      <c r="A75" s="95">
        <v>205</v>
      </c>
      <c r="B75" s="160" t="s">
        <v>76</v>
      </c>
      <c r="C75" s="412">
        <v>36297</v>
      </c>
      <c r="D75" s="142">
        <v>1483.0833333333333</v>
      </c>
      <c r="E75" s="46">
        <v>16620</v>
      </c>
      <c r="F75" s="344">
        <f t="shared" si="2"/>
        <v>8.9234857601283593E-2</v>
      </c>
      <c r="G75" s="392">
        <f>Muut[[#This Row],[Keskim. työttömyysaste 2022, %]]/$F$12</f>
        <v>0.94020751929614765</v>
      </c>
      <c r="H75" s="175">
        <v>0</v>
      </c>
      <c r="I75" s="399">
        <v>38</v>
      </c>
      <c r="J75" s="405">
        <v>1852</v>
      </c>
      <c r="K75" s="278">
        <v>1834.83</v>
      </c>
      <c r="L75" s="179">
        <v>19.782214156079856</v>
      </c>
      <c r="M75" s="392">
        <v>0.92499390528813263</v>
      </c>
      <c r="N75" s="175">
        <v>0</v>
      </c>
      <c r="O75" s="414">
        <v>0</v>
      </c>
      <c r="P75" s="278">
        <v>10378</v>
      </c>
      <c r="Q75" s="15">
        <v>1021</v>
      </c>
      <c r="R75" s="167">
        <v>9.8381190980921185E-2</v>
      </c>
      <c r="S75" s="418">
        <v>0.72067773158347681</v>
      </c>
      <c r="T75" s="168">
        <v>2382385.7876101597</v>
      </c>
      <c r="U75" s="168">
        <v>0</v>
      </c>
      <c r="V75" s="168">
        <v>0</v>
      </c>
      <c r="W75" s="168">
        <v>3205793.48</v>
      </c>
      <c r="X75" s="168">
        <v>1405428.7282409866</v>
      </c>
      <c r="Y75" s="168">
        <v>0</v>
      </c>
      <c r="Z75" s="164">
        <v>0</v>
      </c>
      <c r="AA75" s="168">
        <v>749439.29520712828</v>
      </c>
      <c r="AB75" s="183">
        <f>SUM(Muut[[#This Row],[Työttömyysaste]:[Koulutustausta]])</f>
        <v>7743047.291058274</v>
      </c>
      <c r="AD75" s="67"/>
    </row>
    <row r="76" spans="1:30" s="50" customFormat="1">
      <c r="A76" s="95">
        <v>208</v>
      </c>
      <c r="B76" s="160" t="s">
        <v>77</v>
      </c>
      <c r="C76" s="412">
        <v>12335</v>
      </c>
      <c r="D76" s="142">
        <v>363.91666666666669</v>
      </c>
      <c r="E76" s="46">
        <v>5408</v>
      </c>
      <c r="F76" s="344">
        <f t="shared" si="2"/>
        <v>6.7292283037475351E-2</v>
      </c>
      <c r="G76" s="392">
        <f>Muut[[#This Row],[Keskim. työttömyysaste 2022, %]]/$F$12</f>
        <v>0.709013408024185</v>
      </c>
      <c r="H76" s="175">
        <v>0</v>
      </c>
      <c r="I76" s="399">
        <v>55</v>
      </c>
      <c r="J76" s="405">
        <v>386</v>
      </c>
      <c r="K76" s="278">
        <v>924.1</v>
      </c>
      <c r="L76" s="179">
        <v>13.348122497565198</v>
      </c>
      <c r="M76" s="392">
        <v>1.3708615223464022</v>
      </c>
      <c r="N76" s="175">
        <v>0</v>
      </c>
      <c r="O76" s="414">
        <v>0</v>
      </c>
      <c r="P76" s="278">
        <v>3431</v>
      </c>
      <c r="Q76" s="15">
        <v>413</v>
      </c>
      <c r="R76" s="167">
        <v>0.12037306907607112</v>
      </c>
      <c r="S76" s="418">
        <v>0.88177617591870117</v>
      </c>
      <c r="T76" s="168">
        <v>610535.94788476662</v>
      </c>
      <c r="U76" s="168">
        <v>0</v>
      </c>
      <c r="V76" s="168">
        <v>0</v>
      </c>
      <c r="W76" s="168">
        <v>668162.14</v>
      </c>
      <c r="X76" s="168">
        <v>707834.88811906055</v>
      </c>
      <c r="Y76" s="168">
        <v>0</v>
      </c>
      <c r="Z76" s="164">
        <v>0</v>
      </c>
      <c r="AA76" s="168">
        <v>311617.71657327312</v>
      </c>
      <c r="AB76" s="183">
        <f>SUM(Muut[[#This Row],[Työttömyysaste]:[Koulutustausta]])</f>
        <v>2298150.6925771004</v>
      </c>
      <c r="AD76" s="67"/>
    </row>
    <row r="77" spans="1:30" s="50" customFormat="1">
      <c r="A77" s="95">
        <v>211</v>
      </c>
      <c r="B77" s="160" t="s">
        <v>78</v>
      </c>
      <c r="C77" s="412">
        <v>32959</v>
      </c>
      <c r="D77" s="142">
        <v>1059.5</v>
      </c>
      <c r="E77" s="46">
        <v>15562</v>
      </c>
      <c r="F77" s="344">
        <f t="shared" ref="F77:F140" si="3">D77/E77</f>
        <v>6.8082508674977504E-2</v>
      </c>
      <c r="G77" s="392">
        <f>Muut[[#This Row],[Keskim. työttömyysaste 2022, %]]/$F$12</f>
        <v>0.71733948268034531</v>
      </c>
      <c r="H77" s="175">
        <v>0</v>
      </c>
      <c r="I77" s="399">
        <v>78</v>
      </c>
      <c r="J77" s="405">
        <v>986</v>
      </c>
      <c r="K77" s="278">
        <v>658.02</v>
      </c>
      <c r="L77" s="179">
        <v>50.088143217531382</v>
      </c>
      <c r="M77" s="392">
        <v>0.36532453295401546</v>
      </c>
      <c r="N77" s="175">
        <v>0</v>
      </c>
      <c r="O77" s="414">
        <v>0</v>
      </c>
      <c r="P77" s="278">
        <v>10876</v>
      </c>
      <c r="Q77" s="15">
        <v>874</v>
      </c>
      <c r="R77" s="167">
        <v>8.036042662743656E-2</v>
      </c>
      <c r="S77" s="418">
        <v>0.58866912865664045</v>
      </c>
      <c r="T77" s="168">
        <v>1650503.3101944695</v>
      </c>
      <c r="U77" s="168">
        <v>0</v>
      </c>
      <c r="V77" s="168">
        <v>0</v>
      </c>
      <c r="W77" s="168">
        <v>1706756.14</v>
      </c>
      <c r="X77" s="168">
        <v>504025.01144909021</v>
      </c>
      <c r="Y77" s="168">
        <v>0</v>
      </c>
      <c r="Z77" s="164">
        <v>0</v>
      </c>
      <c r="AA77" s="168">
        <v>555865.74749644415</v>
      </c>
      <c r="AB77" s="183">
        <f>SUM(Muut[[#This Row],[Työttömyysaste]:[Koulutustausta]])</f>
        <v>4417150.2091400037</v>
      </c>
      <c r="AD77" s="67"/>
    </row>
    <row r="78" spans="1:30" s="50" customFormat="1">
      <c r="A78" s="95">
        <v>213</v>
      </c>
      <c r="B78" s="160" t="s">
        <v>79</v>
      </c>
      <c r="C78" s="412">
        <v>5154</v>
      </c>
      <c r="D78" s="142">
        <v>192</v>
      </c>
      <c r="E78" s="46">
        <v>2052</v>
      </c>
      <c r="F78" s="344">
        <f t="shared" si="3"/>
        <v>9.3567251461988299E-2</v>
      </c>
      <c r="G78" s="392">
        <f>Muut[[#This Row],[Keskim. työttömyysaste 2022, %]]/$F$12</f>
        <v>0.98585503187007295</v>
      </c>
      <c r="H78" s="175">
        <v>0</v>
      </c>
      <c r="I78" s="399">
        <v>10</v>
      </c>
      <c r="J78" s="405">
        <v>94</v>
      </c>
      <c r="K78" s="278">
        <v>1068.8900000000001</v>
      </c>
      <c r="L78" s="179">
        <v>4.8218245095379313</v>
      </c>
      <c r="M78" s="392">
        <v>3.7949177725740171</v>
      </c>
      <c r="N78" s="175">
        <v>0</v>
      </c>
      <c r="O78" s="414">
        <v>0</v>
      </c>
      <c r="P78" s="278">
        <v>1210</v>
      </c>
      <c r="Q78" s="15">
        <v>159</v>
      </c>
      <c r="R78" s="167">
        <v>0.13140495867768595</v>
      </c>
      <c r="S78" s="418">
        <v>0.96258874886989598</v>
      </c>
      <c r="T78" s="168">
        <v>354711.36999957584</v>
      </c>
      <c r="U78" s="168">
        <v>0</v>
      </c>
      <c r="V78" s="168">
        <v>0</v>
      </c>
      <c r="W78" s="168">
        <v>162713.06</v>
      </c>
      <c r="X78" s="168">
        <v>818739.9995255738</v>
      </c>
      <c r="Y78" s="168">
        <v>0</v>
      </c>
      <c r="Z78" s="164">
        <v>0</v>
      </c>
      <c r="AA78" s="168">
        <v>142137.87609450147</v>
      </c>
      <c r="AB78" s="183">
        <f>SUM(Muut[[#This Row],[Työttömyysaste]:[Koulutustausta]])</f>
        <v>1478302.305619651</v>
      </c>
      <c r="AD78" s="67"/>
    </row>
    <row r="79" spans="1:30" s="50" customFormat="1">
      <c r="A79" s="95">
        <v>214</v>
      </c>
      <c r="B79" s="160" t="s">
        <v>80</v>
      </c>
      <c r="C79" s="412">
        <v>12528</v>
      </c>
      <c r="D79" s="142">
        <v>481.58333333333331</v>
      </c>
      <c r="E79" s="46">
        <v>5525</v>
      </c>
      <c r="F79" s="344">
        <f t="shared" si="3"/>
        <v>8.7164404223227743E-2</v>
      </c>
      <c r="G79" s="392">
        <f>Muut[[#This Row],[Keskim. työttömyysaste 2022, %]]/$F$12</f>
        <v>0.91839254825536665</v>
      </c>
      <c r="H79" s="175">
        <v>0</v>
      </c>
      <c r="I79" s="399">
        <v>11</v>
      </c>
      <c r="J79" s="405">
        <v>556</v>
      </c>
      <c r="K79" s="278">
        <v>1021.25</v>
      </c>
      <c r="L79" s="179">
        <v>12.267319461444309</v>
      </c>
      <c r="M79" s="392">
        <v>1.4916402548241863</v>
      </c>
      <c r="N79" s="175">
        <v>0</v>
      </c>
      <c r="O79" s="414">
        <v>0</v>
      </c>
      <c r="P79" s="278">
        <v>3348</v>
      </c>
      <c r="Q79" s="15">
        <v>535</v>
      </c>
      <c r="R79" s="167">
        <v>0.1597968936678614</v>
      </c>
      <c r="S79" s="418">
        <v>1.1705699198637827</v>
      </c>
      <c r="T79" s="168">
        <v>803207.46096756321</v>
      </c>
      <c r="U79" s="168">
        <v>0</v>
      </c>
      <c r="V79" s="168">
        <v>0</v>
      </c>
      <c r="W79" s="168">
        <v>962430.44000000006</v>
      </c>
      <c r="X79" s="168">
        <v>782249.08504662989</v>
      </c>
      <c r="Y79" s="168">
        <v>0</v>
      </c>
      <c r="Z79" s="164">
        <v>0</v>
      </c>
      <c r="AA79" s="168">
        <v>420149.38374093187</v>
      </c>
      <c r="AB79" s="183">
        <f>SUM(Muut[[#This Row],[Työttömyysaste]:[Koulutustausta]])</f>
        <v>2968036.3697551247</v>
      </c>
      <c r="AD79" s="67"/>
    </row>
    <row r="80" spans="1:30" s="50" customFormat="1">
      <c r="A80" s="95">
        <v>216</v>
      </c>
      <c r="B80" s="160" t="s">
        <v>81</v>
      </c>
      <c r="C80" s="412">
        <v>1269</v>
      </c>
      <c r="D80" s="142">
        <v>61.25</v>
      </c>
      <c r="E80" s="46">
        <v>500</v>
      </c>
      <c r="F80" s="344">
        <f t="shared" si="3"/>
        <v>0.1225</v>
      </c>
      <c r="G80" s="392">
        <f>Muut[[#This Row],[Keskim. työttömyysaste 2022, %]]/$F$12</f>
        <v>1.2906998925061473</v>
      </c>
      <c r="H80" s="175">
        <v>0</v>
      </c>
      <c r="I80" s="399">
        <v>1</v>
      </c>
      <c r="J80" s="405">
        <v>23</v>
      </c>
      <c r="K80" s="278">
        <v>445</v>
      </c>
      <c r="L80" s="179">
        <v>2.851685393258427</v>
      </c>
      <c r="M80" s="392">
        <v>6.4167062645610145</v>
      </c>
      <c r="N80" s="175">
        <v>0</v>
      </c>
      <c r="O80" s="414">
        <v>0</v>
      </c>
      <c r="P80" s="278">
        <v>289</v>
      </c>
      <c r="Q80" s="15">
        <v>49</v>
      </c>
      <c r="R80" s="167">
        <v>0.16955017301038061</v>
      </c>
      <c r="S80" s="418">
        <v>1.2420162111922728</v>
      </c>
      <c r="T80" s="168">
        <v>114341.67080023891</v>
      </c>
      <c r="U80" s="168">
        <v>0</v>
      </c>
      <c r="V80" s="168">
        <v>0</v>
      </c>
      <c r="W80" s="168">
        <v>39812.769999999997</v>
      </c>
      <c r="X80" s="168">
        <v>340857.61845361104</v>
      </c>
      <c r="Y80" s="168">
        <v>0</v>
      </c>
      <c r="Z80" s="164">
        <v>0</v>
      </c>
      <c r="AA80" s="168">
        <v>45155.797087885781</v>
      </c>
      <c r="AB80" s="183">
        <f>SUM(Muut[[#This Row],[Työttömyysaste]:[Koulutustausta]])</f>
        <v>540167.85634173569</v>
      </c>
      <c r="AD80" s="67"/>
    </row>
    <row r="81" spans="1:30" s="50" customFormat="1">
      <c r="A81" s="95">
        <v>217</v>
      </c>
      <c r="B81" s="160" t="s">
        <v>82</v>
      </c>
      <c r="C81" s="412">
        <v>5352</v>
      </c>
      <c r="D81" s="142">
        <v>167.33333333333334</v>
      </c>
      <c r="E81" s="46">
        <v>2431</v>
      </c>
      <c r="F81" s="344">
        <f t="shared" si="3"/>
        <v>6.883312765665707E-2</v>
      </c>
      <c r="G81" s="392">
        <f>Muut[[#This Row],[Keskim. työttömyysaste 2022, %]]/$F$12</f>
        <v>0.72524824871272808</v>
      </c>
      <c r="H81" s="175">
        <v>0</v>
      </c>
      <c r="I81" s="399">
        <v>21</v>
      </c>
      <c r="J81" s="405">
        <v>131</v>
      </c>
      <c r="K81" s="278">
        <v>468.04</v>
      </c>
      <c r="L81" s="179">
        <v>11.434920092299803</v>
      </c>
      <c r="M81" s="392">
        <v>1.6002234715921211</v>
      </c>
      <c r="N81" s="175">
        <v>0</v>
      </c>
      <c r="O81" s="414">
        <v>0</v>
      </c>
      <c r="P81" s="278">
        <v>1498</v>
      </c>
      <c r="Q81" s="15">
        <v>205</v>
      </c>
      <c r="R81" s="167">
        <v>0.13684913217623498</v>
      </c>
      <c r="S81" s="418">
        <v>1.0024692846528189</v>
      </c>
      <c r="T81" s="168">
        <v>270969.51345858542</v>
      </c>
      <c r="U81" s="168">
        <v>0</v>
      </c>
      <c r="V81" s="168">
        <v>0</v>
      </c>
      <c r="W81" s="168">
        <v>226759.69</v>
      </c>
      <c r="X81" s="168">
        <v>358505.61739556881</v>
      </c>
      <c r="Y81" s="168">
        <v>0</v>
      </c>
      <c r="Z81" s="164">
        <v>0</v>
      </c>
      <c r="AA81" s="168">
        <v>153713.42726838303</v>
      </c>
      <c r="AB81" s="183">
        <f>SUM(Muut[[#This Row],[Työttömyysaste]:[Koulutustausta]])</f>
        <v>1009948.2481225373</v>
      </c>
      <c r="AD81" s="67"/>
    </row>
    <row r="82" spans="1:30" s="50" customFormat="1">
      <c r="A82" s="95">
        <v>218</v>
      </c>
      <c r="B82" s="160" t="s">
        <v>83</v>
      </c>
      <c r="C82" s="412">
        <v>1200</v>
      </c>
      <c r="D82" s="142">
        <v>32.833333333333336</v>
      </c>
      <c r="E82" s="46">
        <v>526</v>
      </c>
      <c r="F82" s="344">
        <f t="shared" si="3"/>
        <v>6.2420785804816227E-2</v>
      </c>
      <c r="G82" s="392">
        <f>Muut[[#This Row],[Keskim. työttömyysaste 2022, %]]/$F$12</f>
        <v>0.65768572676265746</v>
      </c>
      <c r="H82" s="175">
        <v>0</v>
      </c>
      <c r="I82" s="399">
        <v>20</v>
      </c>
      <c r="J82" s="405">
        <v>19</v>
      </c>
      <c r="K82" s="278">
        <v>185.58</v>
      </c>
      <c r="L82" s="179">
        <v>6.4662140316844487</v>
      </c>
      <c r="M82" s="392">
        <v>2.8298518171245481</v>
      </c>
      <c r="N82" s="175">
        <v>0</v>
      </c>
      <c r="O82" s="414">
        <v>0</v>
      </c>
      <c r="P82" s="278">
        <v>281</v>
      </c>
      <c r="Q82" s="15">
        <v>43</v>
      </c>
      <c r="R82" s="167">
        <v>0.15302491103202848</v>
      </c>
      <c r="S82" s="418">
        <v>1.1209627029186124</v>
      </c>
      <c r="T82" s="168">
        <v>55095.648702361344</v>
      </c>
      <c r="U82" s="168">
        <v>0</v>
      </c>
      <c r="V82" s="168">
        <v>0</v>
      </c>
      <c r="W82" s="168">
        <v>32888.81</v>
      </c>
      <c r="X82" s="168">
        <v>142149.1164778003</v>
      </c>
      <c r="Y82" s="168">
        <v>0</v>
      </c>
      <c r="Z82" s="164">
        <v>0</v>
      </c>
      <c r="AA82" s="168">
        <v>38538.697726341896</v>
      </c>
      <c r="AB82" s="183">
        <f>SUM(Muut[[#This Row],[Työttömyysaste]:[Koulutustausta]])</f>
        <v>268672.27290650352</v>
      </c>
      <c r="AD82" s="67"/>
    </row>
    <row r="83" spans="1:30" s="50" customFormat="1">
      <c r="A83" s="95">
        <v>224</v>
      </c>
      <c r="B83" s="160" t="s">
        <v>84</v>
      </c>
      <c r="C83" s="412">
        <v>8603</v>
      </c>
      <c r="D83" s="142">
        <v>372.08333333333331</v>
      </c>
      <c r="E83" s="46">
        <v>3951</v>
      </c>
      <c r="F83" s="344">
        <f t="shared" si="3"/>
        <v>9.4174470598160795E-2</v>
      </c>
      <c r="G83" s="392">
        <f>Muut[[#This Row],[Keskim. työttömyysaste 2022, %]]/$F$12</f>
        <v>0.99225289043158738</v>
      </c>
      <c r="H83" s="175">
        <v>0</v>
      </c>
      <c r="I83" s="399">
        <v>66</v>
      </c>
      <c r="J83" s="405">
        <v>653</v>
      </c>
      <c r="K83" s="278">
        <v>242.44</v>
      </c>
      <c r="L83" s="179">
        <v>35.485068470549415</v>
      </c>
      <c r="M83" s="392">
        <v>0.51566555501126177</v>
      </c>
      <c r="N83" s="175">
        <v>0</v>
      </c>
      <c r="O83" s="414">
        <v>0</v>
      </c>
      <c r="P83" s="278">
        <v>2699</v>
      </c>
      <c r="Q83" s="15">
        <v>588</v>
      </c>
      <c r="R83" s="167">
        <v>0.21785846609855503</v>
      </c>
      <c r="S83" s="418">
        <v>1.5958918934474999</v>
      </c>
      <c r="T83" s="168">
        <v>595922.70633969351</v>
      </c>
      <c r="U83" s="168">
        <v>0</v>
      </c>
      <c r="V83" s="168">
        <v>0</v>
      </c>
      <c r="W83" s="168">
        <v>1130336.47</v>
      </c>
      <c r="X83" s="168">
        <v>185702.29442223252</v>
      </c>
      <c r="Y83" s="168">
        <v>0</v>
      </c>
      <c r="Z83" s="164">
        <v>0</v>
      </c>
      <c r="AA83" s="168">
        <v>393348.97053477127</v>
      </c>
      <c r="AB83" s="183">
        <f>SUM(Muut[[#This Row],[Työttömyysaste]:[Koulutustausta]])</f>
        <v>2305310.4412966971</v>
      </c>
      <c r="AD83" s="67"/>
    </row>
    <row r="84" spans="1:30" s="50" customFormat="1">
      <c r="A84" s="95">
        <v>226</v>
      </c>
      <c r="B84" s="160" t="s">
        <v>85</v>
      </c>
      <c r="C84" s="412">
        <v>3665</v>
      </c>
      <c r="D84" s="142">
        <v>166</v>
      </c>
      <c r="E84" s="46">
        <v>1543</v>
      </c>
      <c r="F84" s="344">
        <f t="shared" si="3"/>
        <v>0.10758263123784835</v>
      </c>
      <c r="G84" s="392">
        <f>Muut[[#This Row],[Keskim. työttömyysaste 2022, %]]/$F$12</f>
        <v>1.133525637340566</v>
      </c>
      <c r="H84" s="175">
        <v>0</v>
      </c>
      <c r="I84" s="399">
        <v>1</v>
      </c>
      <c r="J84" s="405">
        <v>55</v>
      </c>
      <c r="K84" s="278">
        <v>887.06</v>
      </c>
      <c r="L84" s="179">
        <v>4.1316258201249072</v>
      </c>
      <c r="M84" s="392">
        <v>4.4288685191064303</v>
      </c>
      <c r="N84" s="175">
        <v>0</v>
      </c>
      <c r="O84" s="414">
        <v>0</v>
      </c>
      <c r="P84" s="278">
        <v>904</v>
      </c>
      <c r="Q84" s="15">
        <v>112</v>
      </c>
      <c r="R84" s="167">
        <v>0.12389380530973451</v>
      </c>
      <c r="S84" s="418">
        <v>0.90756683953114248</v>
      </c>
      <c r="T84" s="168">
        <v>290016.67168216011</v>
      </c>
      <c r="U84" s="168">
        <v>0</v>
      </c>
      <c r="V84" s="168">
        <v>0</v>
      </c>
      <c r="W84" s="168">
        <v>95204.45</v>
      </c>
      <c r="X84" s="168">
        <v>679463.27870889928</v>
      </c>
      <c r="Y84" s="168">
        <v>0</v>
      </c>
      <c r="Z84" s="164">
        <v>0</v>
      </c>
      <c r="AA84" s="168">
        <v>95296.560176158906</v>
      </c>
      <c r="AB84" s="183">
        <f>SUM(Muut[[#This Row],[Työttömyysaste]:[Koulutustausta]])</f>
        <v>1159980.9605672183</v>
      </c>
      <c r="AD84" s="67"/>
    </row>
    <row r="85" spans="1:30" s="50" customFormat="1">
      <c r="A85" s="95">
        <v>230</v>
      </c>
      <c r="B85" s="160" t="s">
        <v>86</v>
      </c>
      <c r="C85" s="412">
        <v>2240</v>
      </c>
      <c r="D85" s="142">
        <v>70.083333333333329</v>
      </c>
      <c r="E85" s="46">
        <v>972</v>
      </c>
      <c r="F85" s="344">
        <f t="shared" si="3"/>
        <v>7.2102194787379961E-2</v>
      </c>
      <c r="G85" s="392">
        <f>Muut[[#This Row],[Keskim. työttömyysaste 2022, %]]/$F$12</f>
        <v>0.75969220458390696</v>
      </c>
      <c r="H85" s="175">
        <v>0</v>
      </c>
      <c r="I85" s="399">
        <v>1</v>
      </c>
      <c r="J85" s="405">
        <v>95</v>
      </c>
      <c r="K85" s="278">
        <v>502.22</v>
      </c>
      <c r="L85" s="179">
        <v>4.4601967265341882</v>
      </c>
      <c r="M85" s="392">
        <v>4.1026054789510029</v>
      </c>
      <c r="N85" s="175">
        <v>0</v>
      </c>
      <c r="O85" s="414">
        <v>0</v>
      </c>
      <c r="P85" s="278">
        <v>574</v>
      </c>
      <c r="Q85" s="15">
        <v>122</v>
      </c>
      <c r="R85" s="167">
        <v>0.21254355400696864</v>
      </c>
      <c r="S85" s="418">
        <v>1.5569582441234857</v>
      </c>
      <c r="T85" s="168">
        <v>118796.41267648569</v>
      </c>
      <c r="U85" s="168">
        <v>0</v>
      </c>
      <c r="V85" s="168">
        <v>0</v>
      </c>
      <c r="W85" s="168">
        <v>164444.04999999999</v>
      </c>
      <c r="X85" s="168">
        <v>384686.54638151132</v>
      </c>
      <c r="Y85" s="168">
        <v>0</v>
      </c>
      <c r="Z85" s="164">
        <v>0</v>
      </c>
      <c r="AA85" s="168">
        <v>99919.352274868812</v>
      </c>
      <c r="AB85" s="183">
        <f>SUM(Muut[[#This Row],[Työttömyysaste]:[Koulutustausta]])</f>
        <v>767846.3613328659</v>
      </c>
      <c r="AD85" s="67"/>
    </row>
    <row r="86" spans="1:30" s="50" customFormat="1">
      <c r="A86" s="95">
        <v>231</v>
      </c>
      <c r="B86" s="160" t="s">
        <v>87</v>
      </c>
      <c r="C86" s="412">
        <v>1256</v>
      </c>
      <c r="D86" s="142">
        <v>40.833333333333336</v>
      </c>
      <c r="E86" s="46">
        <v>493</v>
      </c>
      <c r="F86" s="344">
        <f t="shared" si="3"/>
        <v>8.2826233941852609E-2</v>
      </c>
      <c r="G86" s="392">
        <f>Muut[[#This Row],[Keskim. työttömyysaste 2022, %]]/$F$12</f>
        <v>0.87268417343214821</v>
      </c>
      <c r="H86" s="175">
        <v>1</v>
      </c>
      <c r="I86" s="399">
        <v>338</v>
      </c>
      <c r="J86" s="405">
        <v>173</v>
      </c>
      <c r="K86" s="278">
        <v>10.64</v>
      </c>
      <c r="L86" s="179">
        <v>118.04511278195488</v>
      </c>
      <c r="M86" s="392">
        <v>0.15501215676144198</v>
      </c>
      <c r="N86" s="175">
        <v>0</v>
      </c>
      <c r="O86" s="414">
        <v>0</v>
      </c>
      <c r="P86" s="278">
        <v>319</v>
      </c>
      <c r="Q86" s="15">
        <v>90</v>
      </c>
      <c r="R86" s="167">
        <v>0.28213166144200624</v>
      </c>
      <c r="S86" s="418">
        <v>2.066716246760349</v>
      </c>
      <c r="T86" s="168">
        <v>76518.135177006625</v>
      </c>
      <c r="U86" s="168">
        <v>26051.575200000003</v>
      </c>
      <c r="V86" s="168">
        <v>93142.085400000011</v>
      </c>
      <c r="W86" s="168">
        <v>299461.27</v>
      </c>
      <c r="X86" s="168">
        <v>8149.9439558346558</v>
      </c>
      <c r="Y86" s="168">
        <v>0</v>
      </c>
      <c r="Z86" s="164">
        <v>0</v>
      </c>
      <c r="AA86" s="168">
        <v>74369.54410992311</v>
      </c>
      <c r="AB86" s="183">
        <f>SUM(Muut[[#This Row],[Työttömyysaste]:[Koulutustausta]])</f>
        <v>577692.55384276446</v>
      </c>
      <c r="AD86" s="67"/>
    </row>
    <row r="87" spans="1:30" s="50" customFormat="1">
      <c r="A87" s="95">
        <v>232</v>
      </c>
      <c r="B87" s="160" t="s">
        <v>88</v>
      </c>
      <c r="C87" s="412">
        <v>12750</v>
      </c>
      <c r="D87" s="142">
        <v>471.91666666666669</v>
      </c>
      <c r="E87" s="46">
        <v>5660</v>
      </c>
      <c r="F87" s="344">
        <f t="shared" si="3"/>
        <v>8.3377502944640761E-2</v>
      </c>
      <c r="G87" s="392">
        <f>Muut[[#This Row],[Keskim. työttömyysaste 2022, %]]/$F$12</f>
        <v>0.8784925231679902</v>
      </c>
      <c r="H87" s="175">
        <v>0</v>
      </c>
      <c r="I87" s="399">
        <v>45</v>
      </c>
      <c r="J87" s="405">
        <v>379</v>
      </c>
      <c r="K87" s="278">
        <v>1298.98</v>
      </c>
      <c r="L87" s="179">
        <v>9.8153936165298923</v>
      </c>
      <c r="M87" s="392">
        <v>1.864258148207373</v>
      </c>
      <c r="N87" s="175">
        <v>0</v>
      </c>
      <c r="O87" s="414">
        <v>0</v>
      </c>
      <c r="P87" s="278">
        <v>3573</v>
      </c>
      <c r="Q87" s="15">
        <v>513</v>
      </c>
      <c r="R87" s="167">
        <v>0.14357682619647355</v>
      </c>
      <c r="S87" s="418">
        <v>1.0517520715041542</v>
      </c>
      <c r="T87" s="168">
        <v>781926.42879005685</v>
      </c>
      <c r="U87" s="168">
        <v>0</v>
      </c>
      <c r="V87" s="168">
        <v>0</v>
      </c>
      <c r="W87" s="168">
        <v>656045.21</v>
      </c>
      <c r="X87" s="168">
        <v>994982.53757049795</v>
      </c>
      <c r="Y87" s="168">
        <v>0</v>
      </c>
      <c r="Z87" s="164">
        <v>0</v>
      </c>
      <c r="AA87" s="168">
        <v>384191.88481957366</v>
      </c>
      <c r="AB87" s="183">
        <f>SUM(Muut[[#This Row],[Työttömyysaste]:[Koulutustausta]])</f>
        <v>2817146.0611801287</v>
      </c>
      <c r="AD87" s="67"/>
    </row>
    <row r="88" spans="1:30" s="50" customFormat="1">
      <c r="A88" s="95">
        <v>233</v>
      </c>
      <c r="B88" s="160" t="s">
        <v>89</v>
      </c>
      <c r="C88" s="412">
        <v>15116</v>
      </c>
      <c r="D88" s="142">
        <v>385.91666666666669</v>
      </c>
      <c r="E88" s="46">
        <v>6571</v>
      </c>
      <c r="F88" s="344">
        <f t="shared" si="3"/>
        <v>5.87302795109826E-2</v>
      </c>
      <c r="G88" s="392">
        <f>Muut[[#This Row],[Keskim. työttömyysaste 2022, %]]/$F$12</f>
        <v>0.61880135062596919</v>
      </c>
      <c r="H88" s="175">
        <v>0</v>
      </c>
      <c r="I88" s="399">
        <v>97</v>
      </c>
      <c r="J88" s="405">
        <v>499</v>
      </c>
      <c r="K88" s="278">
        <v>1313.85</v>
      </c>
      <c r="L88" s="179">
        <v>11.505118544734939</v>
      </c>
      <c r="M88" s="392">
        <v>1.5904597120255102</v>
      </c>
      <c r="N88" s="175">
        <v>0</v>
      </c>
      <c r="O88" s="414">
        <v>0</v>
      </c>
      <c r="P88" s="278">
        <v>4107</v>
      </c>
      <c r="Q88" s="15">
        <v>545</v>
      </c>
      <c r="R88" s="167">
        <v>0.13270026783540298</v>
      </c>
      <c r="S88" s="418">
        <v>0.97207735595195333</v>
      </c>
      <c r="T88" s="168">
        <v>652988.86289329873</v>
      </c>
      <c r="U88" s="168">
        <v>0</v>
      </c>
      <c r="V88" s="168">
        <v>0</v>
      </c>
      <c r="W88" s="168">
        <v>863764.01</v>
      </c>
      <c r="X88" s="168">
        <v>1006372.5438320829</v>
      </c>
      <c r="Y88" s="168">
        <v>0</v>
      </c>
      <c r="Z88" s="164">
        <v>0</v>
      </c>
      <c r="AA88" s="168">
        <v>420980.84560512262</v>
      </c>
      <c r="AB88" s="183">
        <f>SUM(Muut[[#This Row],[Työttömyysaste]:[Koulutustausta]])</f>
        <v>2944106.2623305041</v>
      </c>
      <c r="AD88" s="67"/>
    </row>
    <row r="89" spans="1:30" s="50" customFormat="1">
      <c r="A89" s="95">
        <v>235</v>
      </c>
      <c r="B89" s="160" t="s">
        <v>90</v>
      </c>
      <c r="C89" s="412">
        <v>10284</v>
      </c>
      <c r="D89" s="142">
        <v>264.66666666666669</v>
      </c>
      <c r="E89" s="46">
        <v>4715</v>
      </c>
      <c r="F89" s="344">
        <f t="shared" si="3"/>
        <v>5.6132909155178511E-2</v>
      </c>
      <c r="G89" s="392">
        <f>Muut[[#This Row],[Keskim. työttömyysaste 2022, %]]/$F$12</f>
        <v>0.59143461071547943</v>
      </c>
      <c r="H89" s="175">
        <v>1</v>
      </c>
      <c r="I89" s="399">
        <v>3159</v>
      </c>
      <c r="J89" s="405">
        <v>1015</v>
      </c>
      <c r="K89" s="278">
        <v>5.89</v>
      </c>
      <c r="L89" s="179">
        <v>1746.0101867572157</v>
      </c>
      <c r="M89" s="392">
        <v>1.0480137897398706E-2</v>
      </c>
      <c r="N89" s="175">
        <v>0</v>
      </c>
      <c r="O89" s="414">
        <v>0</v>
      </c>
      <c r="P89" s="278">
        <v>3256</v>
      </c>
      <c r="Q89" s="15">
        <v>309</v>
      </c>
      <c r="R89" s="167">
        <v>9.4901719901719903E-2</v>
      </c>
      <c r="S89" s="418">
        <v>0.6951893501208517</v>
      </c>
      <c r="T89" s="168">
        <v>424606.3079899057</v>
      </c>
      <c r="U89" s="168">
        <v>213307.64280000003</v>
      </c>
      <c r="V89" s="168">
        <v>870520.25970000005</v>
      </c>
      <c r="W89" s="168">
        <v>1756954.85</v>
      </c>
      <c r="X89" s="168">
        <v>4511.5761184084695</v>
      </c>
      <c r="Y89" s="168">
        <v>0</v>
      </c>
      <c r="Z89" s="164">
        <v>0</v>
      </c>
      <c r="AA89" s="168">
        <v>204828.22647581733</v>
      </c>
      <c r="AB89" s="183">
        <f>SUM(Muut[[#This Row],[Työttömyysaste]:[Koulutustausta]])</f>
        <v>3474728.8630841319</v>
      </c>
      <c r="AD89" s="67"/>
    </row>
    <row r="90" spans="1:30" s="50" customFormat="1">
      <c r="A90" s="95">
        <v>236</v>
      </c>
      <c r="B90" s="160" t="s">
        <v>91</v>
      </c>
      <c r="C90" s="412">
        <v>4198</v>
      </c>
      <c r="D90" s="142">
        <v>124.91666666666667</v>
      </c>
      <c r="E90" s="46">
        <v>1957</v>
      </c>
      <c r="F90" s="344">
        <f t="shared" si="3"/>
        <v>6.3830693237949238E-2</v>
      </c>
      <c r="G90" s="392">
        <f>Muut[[#This Row],[Keskim. työttömyysaste 2022, %]]/$F$12</f>
        <v>0.67254097061888929</v>
      </c>
      <c r="H90" s="175">
        <v>0</v>
      </c>
      <c r="I90" s="399">
        <v>75</v>
      </c>
      <c r="J90" s="405">
        <v>89</v>
      </c>
      <c r="K90" s="278">
        <v>353.91</v>
      </c>
      <c r="L90" s="179">
        <v>11.861772767087677</v>
      </c>
      <c r="M90" s="392">
        <v>1.5426385150666775</v>
      </c>
      <c r="N90" s="175">
        <v>0</v>
      </c>
      <c r="O90" s="414">
        <v>0</v>
      </c>
      <c r="P90" s="278">
        <v>1287</v>
      </c>
      <c r="Q90" s="15">
        <v>120</v>
      </c>
      <c r="R90" s="167">
        <v>9.3240093240093247E-2</v>
      </c>
      <c r="S90" s="418">
        <v>0.68301733511168239</v>
      </c>
      <c r="T90" s="168">
        <v>197096.45749708178</v>
      </c>
      <c r="U90" s="168">
        <v>0</v>
      </c>
      <c r="V90" s="168">
        <v>0</v>
      </c>
      <c r="W90" s="168">
        <v>154058.11000000002</v>
      </c>
      <c r="X90" s="168">
        <v>271085.21291442128</v>
      </c>
      <c r="Y90" s="168">
        <v>0</v>
      </c>
      <c r="Z90" s="164">
        <v>0</v>
      </c>
      <c r="AA90" s="168">
        <v>82148.339040686842</v>
      </c>
      <c r="AB90" s="183">
        <f>SUM(Muut[[#This Row],[Työttömyysaste]:[Koulutustausta]])</f>
        <v>704388.11945218989</v>
      </c>
      <c r="AD90" s="67"/>
    </row>
    <row r="91" spans="1:30" s="50" customFormat="1">
      <c r="A91" s="95">
        <v>239</v>
      </c>
      <c r="B91" s="160" t="s">
        <v>92</v>
      </c>
      <c r="C91" s="412">
        <v>2029</v>
      </c>
      <c r="D91" s="142">
        <v>65.833333333333329</v>
      </c>
      <c r="E91" s="46">
        <v>827</v>
      </c>
      <c r="F91" s="344">
        <f t="shared" si="3"/>
        <v>7.9604997984683595E-2</v>
      </c>
      <c r="G91" s="392">
        <f>Muut[[#This Row],[Keskim. työttömyysaste 2022, %]]/$F$12</f>
        <v>0.83874418238190351</v>
      </c>
      <c r="H91" s="175">
        <v>0</v>
      </c>
      <c r="I91" s="399">
        <v>2</v>
      </c>
      <c r="J91" s="405">
        <v>39</v>
      </c>
      <c r="K91" s="278">
        <v>482.91</v>
      </c>
      <c r="L91" s="179">
        <v>4.2016110662442276</v>
      </c>
      <c r="M91" s="392">
        <v>4.3550978991102198</v>
      </c>
      <c r="N91" s="175">
        <v>0</v>
      </c>
      <c r="O91" s="414">
        <v>0</v>
      </c>
      <c r="P91" s="278">
        <v>478</v>
      </c>
      <c r="Q91" s="15">
        <v>81</v>
      </c>
      <c r="R91" s="167">
        <v>0.16945606694560669</v>
      </c>
      <c r="S91" s="418">
        <v>1.2413268503031303</v>
      </c>
      <c r="T91" s="168">
        <v>118803.4919539517</v>
      </c>
      <c r="U91" s="168">
        <v>0</v>
      </c>
      <c r="V91" s="168">
        <v>0</v>
      </c>
      <c r="W91" s="168">
        <v>67508.61</v>
      </c>
      <c r="X91" s="168">
        <v>369895.62365715345</v>
      </c>
      <c r="Y91" s="168">
        <v>0</v>
      </c>
      <c r="Z91" s="164">
        <v>0</v>
      </c>
      <c r="AA91" s="168">
        <v>72159.384935943715</v>
      </c>
      <c r="AB91" s="183">
        <f>SUM(Muut[[#This Row],[Työttömyysaste]:[Koulutustausta]])</f>
        <v>628367.11054704885</v>
      </c>
      <c r="AD91" s="67"/>
    </row>
    <row r="92" spans="1:30" s="50" customFormat="1">
      <c r="A92" s="95">
        <v>240</v>
      </c>
      <c r="B92" s="160" t="s">
        <v>93</v>
      </c>
      <c r="C92" s="412">
        <v>19499</v>
      </c>
      <c r="D92" s="142">
        <v>1169.5</v>
      </c>
      <c r="E92" s="46">
        <v>8670</v>
      </c>
      <c r="F92" s="344">
        <f t="shared" si="3"/>
        <v>0.13489042675893886</v>
      </c>
      <c r="G92" s="392">
        <f>Muut[[#This Row],[Keskim. työttömyysaste 2022, %]]/$F$12</f>
        <v>1.4212494638193527</v>
      </c>
      <c r="H92" s="175">
        <v>0</v>
      </c>
      <c r="I92" s="399">
        <v>34</v>
      </c>
      <c r="J92" s="405">
        <v>989</v>
      </c>
      <c r="K92" s="278">
        <v>95.38</v>
      </c>
      <c r="L92" s="179">
        <v>204.43489201090375</v>
      </c>
      <c r="M92" s="392">
        <v>8.9507360252879545E-2</v>
      </c>
      <c r="N92" s="175">
        <v>0</v>
      </c>
      <c r="O92" s="414">
        <v>0</v>
      </c>
      <c r="P92" s="278">
        <v>5490</v>
      </c>
      <c r="Q92" s="15">
        <v>780</v>
      </c>
      <c r="R92" s="167">
        <v>0.14207650273224043</v>
      </c>
      <c r="S92" s="418">
        <v>1.040761660633293</v>
      </c>
      <c r="T92" s="168">
        <v>1934640.5714248964</v>
      </c>
      <c r="U92" s="168">
        <v>0</v>
      </c>
      <c r="V92" s="168">
        <v>0</v>
      </c>
      <c r="W92" s="168">
        <v>1711949.11</v>
      </c>
      <c r="X92" s="168">
        <v>73058.426175517801</v>
      </c>
      <c r="Y92" s="168">
        <v>0</v>
      </c>
      <c r="Z92" s="164">
        <v>0</v>
      </c>
      <c r="AA92" s="168">
        <v>581417.70293272776</v>
      </c>
      <c r="AB92" s="183">
        <f>SUM(Muut[[#This Row],[Työttömyysaste]:[Koulutustausta]])</f>
        <v>4301065.8105331417</v>
      </c>
      <c r="AD92" s="67"/>
    </row>
    <row r="93" spans="1:30" s="50" customFormat="1">
      <c r="A93" s="95">
        <v>241</v>
      </c>
      <c r="B93" s="160" t="s">
        <v>94</v>
      </c>
      <c r="C93" s="412">
        <v>7771</v>
      </c>
      <c r="D93" s="142">
        <v>296.33333333333331</v>
      </c>
      <c r="E93" s="46">
        <v>3572</v>
      </c>
      <c r="F93" s="344">
        <f t="shared" si="3"/>
        <v>8.2960059723777527E-2</v>
      </c>
      <c r="G93" s="392">
        <f>Muut[[#This Row],[Keskim. työttömyysaste 2022, %]]/$F$12</f>
        <v>0.87409420545129146</v>
      </c>
      <c r="H93" s="175">
        <v>0</v>
      </c>
      <c r="I93" s="399">
        <v>11</v>
      </c>
      <c r="J93" s="405">
        <v>78</v>
      </c>
      <c r="K93" s="278">
        <v>627.27</v>
      </c>
      <c r="L93" s="179">
        <v>12.388604588135891</v>
      </c>
      <c r="M93" s="392">
        <v>1.4770370139185987</v>
      </c>
      <c r="N93" s="175">
        <v>0</v>
      </c>
      <c r="O93" s="414">
        <v>0</v>
      </c>
      <c r="P93" s="278">
        <v>2305</v>
      </c>
      <c r="Q93" s="15">
        <v>188</v>
      </c>
      <c r="R93" s="167">
        <v>8.1561822125813449E-2</v>
      </c>
      <c r="S93" s="418">
        <v>0.59746978428880049</v>
      </c>
      <c r="T93" s="168">
        <v>474190.43358593225</v>
      </c>
      <c r="U93" s="168">
        <v>0</v>
      </c>
      <c r="V93" s="168">
        <v>0</v>
      </c>
      <c r="W93" s="168">
        <v>135017.22</v>
      </c>
      <c r="X93" s="168">
        <v>480471.36702785746</v>
      </c>
      <c r="Y93" s="168">
        <v>0</v>
      </c>
      <c r="Z93" s="164">
        <v>0</v>
      </c>
      <c r="AA93" s="168">
        <v>133020.1649247419</v>
      </c>
      <c r="AB93" s="183">
        <f>SUM(Muut[[#This Row],[Työttömyysaste]:[Koulutustausta]])</f>
        <v>1222699.1855385315</v>
      </c>
      <c r="AD93" s="67"/>
    </row>
    <row r="94" spans="1:30" s="50" customFormat="1">
      <c r="A94" s="95">
        <v>244</v>
      </c>
      <c r="B94" s="160" t="s">
        <v>95</v>
      </c>
      <c r="C94" s="412">
        <v>19300</v>
      </c>
      <c r="D94" s="142">
        <v>611</v>
      </c>
      <c r="E94" s="46">
        <v>9011</v>
      </c>
      <c r="F94" s="344">
        <f t="shared" si="3"/>
        <v>6.7806014870713568E-2</v>
      </c>
      <c r="G94" s="392">
        <f>Muut[[#This Row],[Keskim. työttömyysaste 2022, %]]/$F$12</f>
        <v>0.71442625391755277</v>
      </c>
      <c r="H94" s="175">
        <v>0</v>
      </c>
      <c r="I94" s="399">
        <v>33</v>
      </c>
      <c r="J94" s="405">
        <v>266</v>
      </c>
      <c r="K94" s="278">
        <v>110.14</v>
      </c>
      <c r="L94" s="179">
        <v>175.23152351552568</v>
      </c>
      <c r="M94" s="392">
        <v>0.10442429056354822</v>
      </c>
      <c r="N94" s="175">
        <v>0</v>
      </c>
      <c r="O94" s="414">
        <v>0</v>
      </c>
      <c r="P94" s="278">
        <v>6313</v>
      </c>
      <c r="Q94" s="15">
        <v>345</v>
      </c>
      <c r="R94" s="167">
        <v>5.4649136702043404E-2</v>
      </c>
      <c r="S94" s="418">
        <v>0.4003246502582154</v>
      </c>
      <c r="T94" s="168">
        <v>962570.06796949811</v>
      </c>
      <c r="U94" s="168">
        <v>0</v>
      </c>
      <c r="V94" s="168">
        <v>0</v>
      </c>
      <c r="W94" s="168">
        <v>460443.34</v>
      </c>
      <c r="X94" s="168">
        <v>84364.175497709482</v>
      </c>
      <c r="Y94" s="168">
        <v>0</v>
      </c>
      <c r="Z94" s="164">
        <v>0</v>
      </c>
      <c r="AA94" s="168">
        <v>221357.5137370289</v>
      </c>
      <c r="AB94" s="183">
        <f>SUM(Muut[[#This Row],[Työttömyysaste]:[Koulutustausta]])</f>
        <v>1728735.0972042365</v>
      </c>
      <c r="AD94" s="67"/>
    </row>
    <row r="95" spans="1:30" s="50" customFormat="1">
      <c r="A95" s="95">
        <v>245</v>
      </c>
      <c r="B95" s="160" t="s">
        <v>96</v>
      </c>
      <c r="C95" s="412">
        <v>37676</v>
      </c>
      <c r="D95" s="142">
        <v>1794.8333333333333</v>
      </c>
      <c r="E95" s="46">
        <v>18809</v>
      </c>
      <c r="F95" s="344">
        <f t="shared" si="3"/>
        <v>9.5424176369468511E-2</v>
      </c>
      <c r="G95" s="392">
        <f>Muut[[#This Row],[Keskim. työttömyysaste 2022, %]]/$F$12</f>
        <v>1.0054201974086583</v>
      </c>
      <c r="H95" s="175">
        <v>0</v>
      </c>
      <c r="I95" s="399">
        <v>467</v>
      </c>
      <c r="J95" s="405">
        <v>5491</v>
      </c>
      <c r="K95" s="278">
        <v>30.63</v>
      </c>
      <c r="L95" s="179">
        <v>1230.0359125040809</v>
      </c>
      <c r="M95" s="392">
        <v>1.4876336000813943E-2</v>
      </c>
      <c r="N95" s="175">
        <v>0</v>
      </c>
      <c r="O95" s="414">
        <v>0</v>
      </c>
      <c r="P95" s="278">
        <v>12341</v>
      </c>
      <c r="Q95" s="15">
        <v>2450</v>
      </c>
      <c r="R95" s="167">
        <v>0.19852524106636416</v>
      </c>
      <c r="S95" s="418">
        <v>1.4542690423570492</v>
      </c>
      <c r="T95" s="168">
        <v>2644417.5548718646</v>
      </c>
      <c r="U95" s="168">
        <v>0</v>
      </c>
      <c r="V95" s="168">
        <v>0</v>
      </c>
      <c r="W95" s="168">
        <v>9504866.0899999999</v>
      </c>
      <c r="X95" s="168">
        <v>23461.727760076643</v>
      </c>
      <c r="Y95" s="168">
        <v>0</v>
      </c>
      <c r="Z95" s="164">
        <v>0</v>
      </c>
      <c r="AA95" s="168">
        <v>1569763.3086015359</v>
      </c>
      <c r="AB95" s="183">
        <f>SUM(Muut[[#This Row],[Työttömyysaste]:[Koulutustausta]])</f>
        <v>13742508.681233477</v>
      </c>
      <c r="AD95" s="67"/>
    </row>
    <row r="96" spans="1:30" s="50" customFormat="1">
      <c r="A96" s="95">
        <v>249</v>
      </c>
      <c r="B96" s="160" t="s">
        <v>97</v>
      </c>
      <c r="C96" s="412">
        <v>9250</v>
      </c>
      <c r="D96" s="142">
        <v>325.66666666666669</v>
      </c>
      <c r="E96" s="46">
        <v>3807</v>
      </c>
      <c r="F96" s="344">
        <f t="shared" si="3"/>
        <v>8.5544173014622193E-2</v>
      </c>
      <c r="G96" s="392">
        <f>Muut[[#This Row],[Keskim. työttömyysaste 2022, %]]/$F$12</f>
        <v>0.90132126460816431</v>
      </c>
      <c r="H96" s="175">
        <v>0</v>
      </c>
      <c r="I96" s="399">
        <v>20</v>
      </c>
      <c r="J96" s="405">
        <v>256</v>
      </c>
      <c r="K96" s="278">
        <v>1257.97</v>
      </c>
      <c r="L96" s="179">
        <v>7.3531165290110252</v>
      </c>
      <c r="M96" s="392">
        <v>2.4885267974856342</v>
      </c>
      <c r="N96" s="175">
        <v>0</v>
      </c>
      <c r="O96" s="414">
        <v>0</v>
      </c>
      <c r="P96" s="278">
        <v>2378</v>
      </c>
      <c r="Q96" s="15">
        <v>329</v>
      </c>
      <c r="R96" s="167">
        <v>0.13835155592935239</v>
      </c>
      <c r="S96" s="418">
        <v>1.0134750808977917</v>
      </c>
      <c r="T96" s="168">
        <v>582021.44671123754</v>
      </c>
      <c r="U96" s="168">
        <v>0</v>
      </c>
      <c r="V96" s="168">
        <v>0</v>
      </c>
      <c r="W96" s="168">
        <v>443133.44</v>
      </c>
      <c r="X96" s="168">
        <v>963570.01862042502</v>
      </c>
      <c r="Y96" s="168">
        <v>0</v>
      </c>
      <c r="Z96" s="164">
        <v>0</v>
      </c>
      <c r="AA96" s="168">
        <v>268583.56487642601</v>
      </c>
      <c r="AB96" s="183">
        <f>SUM(Muut[[#This Row],[Työttömyysaste]:[Koulutustausta]])</f>
        <v>2257308.4702080884</v>
      </c>
      <c r="AD96" s="67"/>
    </row>
    <row r="97" spans="1:30" s="50" customFormat="1">
      <c r="A97" s="95">
        <v>250</v>
      </c>
      <c r="B97" s="160" t="s">
        <v>98</v>
      </c>
      <c r="C97" s="412">
        <v>1771</v>
      </c>
      <c r="D97" s="142">
        <v>53.416666666666664</v>
      </c>
      <c r="E97" s="46">
        <v>769</v>
      </c>
      <c r="F97" s="344">
        <f t="shared" si="3"/>
        <v>6.9462505418292145E-2</v>
      </c>
      <c r="G97" s="392">
        <f>Muut[[#This Row],[Keskim. työttömyysaste 2022, %]]/$F$12</f>
        <v>0.7318795777681415</v>
      </c>
      <c r="H97" s="175">
        <v>0</v>
      </c>
      <c r="I97" s="399">
        <v>0</v>
      </c>
      <c r="J97" s="405">
        <v>30</v>
      </c>
      <c r="K97" s="278">
        <v>357.22</v>
      </c>
      <c r="L97" s="179">
        <v>4.9577291305078095</v>
      </c>
      <c r="M97" s="392">
        <v>3.6908889222845094</v>
      </c>
      <c r="N97" s="175">
        <v>0</v>
      </c>
      <c r="O97" s="414">
        <v>0</v>
      </c>
      <c r="P97" s="278">
        <v>426</v>
      </c>
      <c r="Q97" s="15">
        <v>80</v>
      </c>
      <c r="R97" s="167">
        <v>0.18779342723004694</v>
      </c>
      <c r="S97" s="418">
        <v>1.3756546326897263</v>
      </c>
      <c r="T97" s="168">
        <v>90484.841096793301</v>
      </c>
      <c r="U97" s="168">
        <v>0</v>
      </c>
      <c r="V97" s="168">
        <v>0</v>
      </c>
      <c r="W97" s="168">
        <v>51929.7</v>
      </c>
      <c r="X97" s="168">
        <v>273620.58081797516</v>
      </c>
      <c r="Y97" s="168">
        <v>0</v>
      </c>
      <c r="Z97" s="164">
        <v>0</v>
      </c>
      <c r="AA97" s="168">
        <v>69799.546756238924</v>
      </c>
      <c r="AB97" s="183">
        <f>SUM(Muut[[#This Row],[Työttömyysaste]:[Koulutustausta]])</f>
        <v>485834.66867100738</v>
      </c>
      <c r="AD97" s="67"/>
    </row>
    <row r="98" spans="1:30" s="50" customFormat="1">
      <c r="A98" s="95">
        <v>256</v>
      </c>
      <c r="B98" s="160" t="s">
        <v>99</v>
      </c>
      <c r="C98" s="412">
        <v>1554</v>
      </c>
      <c r="D98" s="142">
        <v>63.166666666666664</v>
      </c>
      <c r="E98" s="46">
        <v>589</v>
      </c>
      <c r="F98" s="344">
        <f t="shared" si="3"/>
        <v>0.10724391624221845</v>
      </c>
      <c r="G98" s="392">
        <f>Muut[[#This Row],[Keskim. työttömyysaste 2022, %]]/$F$12</f>
        <v>1.1299568258430173</v>
      </c>
      <c r="H98" s="175">
        <v>0</v>
      </c>
      <c r="I98" s="399">
        <v>1</v>
      </c>
      <c r="J98" s="405">
        <v>7</v>
      </c>
      <c r="K98" s="278">
        <v>460.2</v>
      </c>
      <c r="L98" s="179">
        <v>3.3767926988265971</v>
      </c>
      <c r="M98" s="392">
        <v>5.4188779589096523</v>
      </c>
      <c r="N98" s="175">
        <v>0</v>
      </c>
      <c r="O98" s="414">
        <v>0</v>
      </c>
      <c r="P98" s="278">
        <v>309</v>
      </c>
      <c r="Q98" s="15">
        <v>41</v>
      </c>
      <c r="R98" s="167">
        <v>0.13268608414239483</v>
      </c>
      <c r="S98" s="418">
        <v>0.97197345528150336</v>
      </c>
      <c r="T98" s="168">
        <v>122583.07246280501</v>
      </c>
      <c r="U98" s="168">
        <v>0</v>
      </c>
      <c r="V98" s="168">
        <v>0</v>
      </c>
      <c r="W98" s="168">
        <v>12116.93</v>
      </c>
      <c r="X98" s="168">
        <v>352500.3955333748</v>
      </c>
      <c r="Y98" s="168">
        <v>0</v>
      </c>
      <c r="Z98" s="164">
        <v>0</v>
      </c>
      <c r="AA98" s="168">
        <v>43274.299373388618</v>
      </c>
      <c r="AB98" s="183">
        <f>SUM(Muut[[#This Row],[Työttömyysaste]:[Koulutustausta]])</f>
        <v>530474.6973695684</v>
      </c>
      <c r="AD98" s="67"/>
    </row>
    <row r="99" spans="1:30" s="50" customFormat="1">
      <c r="A99" s="95">
        <v>257</v>
      </c>
      <c r="B99" s="160" t="s">
        <v>100</v>
      </c>
      <c r="C99" s="412">
        <v>40722</v>
      </c>
      <c r="D99" s="142">
        <v>1371.6666666666667</v>
      </c>
      <c r="E99" s="46">
        <v>20474</v>
      </c>
      <c r="F99" s="344">
        <f t="shared" si="3"/>
        <v>6.6995539057666642E-2</v>
      </c>
      <c r="G99" s="392">
        <f>Muut[[#This Row],[Keskim. työttömyysaste 2022, %]]/$F$12</f>
        <v>0.70588681681732013</v>
      </c>
      <c r="H99" s="175">
        <v>1</v>
      </c>
      <c r="I99" s="399">
        <v>6239</v>
      </c>
      <c r="J99" s="405">
        <v>4363</v>
      </c>
      <c r="K99" s="278">
        <v>366.6</v>
      </c>
      <c r="L99" s="179">
        <v>111.08019639934533</v>
      </c>
      <c r="M99" s="392">
        <v>0.1647316814393599</v>
      </c>
      <c r="N99" s="175">
        <v>3</v>
      </c>
      <c r="O99" s="414">
        <v>666</v>
      </c>
      <c r="P99" s="278">
        <v>14378</v>
      </c>
      <c r="Q99" s="15">
        <v>2003</v>
      </c>
      <c r="R99" s="167">
        <v>0.13931005703157601</v>
      </c>
      <c r="S99" s="418">
        <v>1.0204964474129088</v>
      </c>
      <c r="T99" s="168">
        <v>2006697.0334491013</v>
      </c>
      <c r="U99" s="168">
        <v>844643.50740000012</v>
      </c>
      <c r="V99" s="168">
        <v>1719270.6237000001</v>
      </c>
      <c r="W99" s="168">
        <v>7552309.3700000001</v>
      </c>
      <c r="X99" s="168">
        <v>280805.3998316715</v>
      </c>
      <c r="Y99" s="168">
        <v>0</v>
      </c>
      <c r="Z99" s="164">
        <v>198694.43999999997</v>
      </c>
      <c r="AA99" s="168">
        <v>1190598.2038988636</v>
      </c>
      <c r="AB99" s="183">
        <f>SUM(Muut[[#This Row],[Työttömyysaste]:[Koulutustausta]])</f>
        <v>13793018.578279637</v>
      </c>
      <c r="AD99" s="67"/>
    </row>
    <row r="100" spans="1:30" s="50" customFormat="1">
      <c r="A100" s="95">
        <v>260</v>
      </c>
      <c r="B100" s="160" t="s">
        <v>101</v>
      </c>
      <c r="C100" s="412">
        <v>9727</v>
      </c>
      <c r="D100" s="142">
        <v>526.25</v>
      </c>
      <c r="E100" s="46">
        <v>3843</v>
      </c>
      <c r="F100" s="344">
        <f t="shared" si="3"/>
        <v>0.13693728857663284</v>
      </c>
      <c r="G100" s="392">
        <f>Muut[[#This Row],[Keskim. työttömyysaste 2022, %]]/$F$12</f>
        <v>1.4428158664974962</v>
      </c>
      <c r="H100" s="175">
        <v>0</v>
      </c>
      <c r="I100" s="399">
        <v>3</v>
      </c>
      <c r="J100" s="405">
        <v>624</v>
      </c>
      <c r="K100" s="278">
        <v>1253.82</v>
      </c>
      <c r="L100" s="179">
        <v>7.757891882407363</v>
      </c>
      <c r="M100" s="392">
        <v>2.358685555927118</v>
      </c>
      <c r="N100" s="175">
        <v>3</v>
      </c>
      <c r="O100" s="414">
        <v>373</v>
      </c>
      <c r="P100" s="278">
        <v>2278</v>
      </c>
      <c r="Q100" s="15">
        <v>331</v>
      </c>
      <c r="R100" s="167">
        <v>0.1453028972783143</v>
      </c>
      <c r="S100" s="418">
        <v>1.0643961651506122</v>
      </c>
      <c r="T100" s="168">
        <v>979732.38405213016</v>
      </c>
      <c r="U100" s="168">
        <v>0</v>
      </c>
      <c r="V100" s="168">
        <v>0</v>
      </c>
      <c r="W100" s="168">
        <v>1080137.76</v>
      </c>
      <c r="X100" s="168">
        <v>960391.23408877873</v>
      </c>
      <c r="Y100" s="168">
        <v>0</v>
      </c>
      <c r="Z100" s="164">
        <v>111280.81999999999</v>
      </c>
      <c r="AA100" s="168">
        <v>296624.37992973311</v>
      </c>
      <c r="AB100" s="183">
        <f>SUM(Muut[[#This Row],[Työttömyysaste]:[Koulutustausta]])</f>
        <v>3428166.5780706415</v>
      </c>
      <c r="AD100" s="67"/>
    </row>
    <row r="101" spans="1:30" s="50" customFormat="1">
      <c r="A101" s="95">
        <v>261</v>
      </c>
      <c r="B101" s="160" t="s">
        <v>102</v>
      </c>
      <c r="C101" s="412">
        <v>6637</v>
      </c>
      <c r="D101" s="142">
        <v>328.25</v>
      </c>
      <c r="E101" s="46">
        <v>3411</v>
      </c>
      <c r="F101" s="344">
        <f t="shared" si="3"/>
        <v>9.6232776311931986E-2</v>
      </c>
      <c r="G101" s="392">
        <f>Muut[[#This Row],[Keskim. työttömyysaste 2022, %]]/$F$12</f>
        <v>1.0139398697255406</v>
      </c>
      <c r="H101" s="175">
        <v>0</v>
      </c>
      <c r="I101" s="399">
        <v>23</v>
      </c>
      <c r="J101" s="405">
        <v>270</v>
      </c>
      <c r="K101" s="278">
        <v>8095.28</v>
      </c>
      <c r="L101" s="179">
        <v>0.81986046189878548</v>
      </c>
      <c r="M101" s="392">
        <v>20</v>
      </c>
      <c r="N101" s="175">
        <v>0</v>
      </c>
      <c r="O101" s="414">
        <v>0</v>
      </c>
      <c r="P101" s="278">
        <v>2180</v>
      </c>
      <c r="Q101" s="15">
        <v>276</v>
      </c>
      <c r="R101" s="167">
        <v>0.12660550458715597</v>
      </c>
      <c r="S101" s="418">
        <v>0.9274310154422436</v>
      </c>
      <c r="T101" s="168">
        <v>469787.71548186895</v>
      </c>
      <c r="U101" s="168">
        <v>0</v>
      </c>
      <c r="V101" s="168">
        <v>0</v>
      </c>
      <c r="W101" s="168">
        <v>467367.3</v>
      </c>
      <c r="X101" s="168">
        <v>5556496.4000000004</v>
      </c>
      <c r="Y101" s="168">
        <v>0</v>
      </c>
      <c r="Z101" s="164">
        <v>0</v>
      </c>
      <c r="AA101" s="168">
        <v>176351.05395789337</v>
      </c>
      <c r="AB101" s="183">
        <f>SUM(Muut[[#This Row],[Työttömyysaste]:[Koulutustausta]])</f>
        <v>6670002.4694397626</v>
      </c>
      <c r="AD101" s="67"/>
    </row>
    <row r="102" spans="1:30" s="50" customFormat="1">
      <c r="A102" s="95">
        <v>263</v>
      </c>
      <c r="B102" s="160" t="s">
        <v>103</v>
      </c>
      <c r="C102" s="412">
        <v>7597</v>
      </c>
      <c r="D102" s="142">
        <v>334.16666666666669</v>
      </c>
      <c r="E102" s="46">
        <v>3277</v>
      </c>
      <c r="F102" s="344">
        <f t="shared" si="3"/>
        <v>0.10197334960838166</v>
      </c>
      <c r="G102" s="392">
        <f>Muut[[#This Row],[Keskim. työttömyysaste 2022, %]]/$F$12</f>
        <v>1.0744244194124895</v>
      </c>
      <c r="H102" s="175">
        <v>0</v>
      </c>
      <c r="I102" s="399">
        <v>0</v>
      </c>
      <c r="J102" s="405">
        <v>119</v>
      </c>
      <c r="K102" s="278">
        <v>1328.19</v>
      </c>
      <c r="L102" s="179">
        <v>5.7198141832117386</v>
      </c>
      <c r="M102" s="392">
        <v>3.1991297166936494</v>
      </c>
      <c r="N102" s="175">
        <v>0</v>
      </c>
      <c r="O102" s="414">
        <v>0</v>
      </c>
      <c r="P102" s="278">
        <v>1927</v>
      </c>
      <c r="Q102" s="15">
        <v>259</v>
      </c>
      <c r="R102" s="167">
        <v>0.1344058121432278</v>
      </c>
      <c r="S102" s="418">
        <v>0.98457108357024037</v>
      </c>
      <c r="T102" s="168">
        <v>569817.3055596553</v>
      </c>
      <c r="U102" s="168">
        <v>0</v>
      </c>
      <c r="V102" s="168">
        <v>0</v>
      </c>
      <c r="W102" s="168">
        <v>205987.81</v>
      </c>
      <c r="X102" s="168">
        <v>1017356.5848402284</v>
      </c>
      <c r="Y102" s="168">
        <v>0</v>
      </c>
      <c r="Z102" s="164">
        <v>0</v>
      </c>
      <c r="AA102" s="168">
        <v>214295.88385195125</v>
      </c>
      <c r="AB102" s="183">
        <f>SUM(Muut[[#This Row],[Työttömyysaste]:[Koulutustausta]])</f>
        <v>2007457.5842518348</v>
      </c>
      <c r="AD102" s="67"/>
    </row>
    <row r="103" spans="1:30" s="50" customFormat="1">
      <c r="A103" s="95">
        <v>265</v>
      </c>
      <c r="B103" s="160" t="s">
        <v>104</v>
      </c>
      <c r="C103" s="412">
        <v>1064</v>
      </c>
      <c r="D103" s="142">
        <v>53.916666666666664</v>
      </c>
      <c r="E103" s="46">
        <v>404</v>
      </c>
      <c r="F103" s="344">
        <f t="shared" si="3"/>
        <v>0.13345709570957096</v>
      </c>
      <c r="G103" s="392">
        <f>Muut[[#This Row],[Keskim. työttömyysaste 2022, %]]/$F$12</f>
        <v>1.4061474211144966</v>
      </c>
      <c r="H103" s="175">
        <v>0</v>
      </c>
      <c r="I103" s="399">
        <v>0</v>
      </c>
      <c r="J103" s="405">
        <v>19</v>
      </c>
      <c r="K103" s="278">
        <v>483.96</v>
      </c>
      <c r="L103" s="179">
        <v>2.1985288040333915</v>
      </c>
      <c r="M103" s="392">
        <v>8.3230328817654957</v>
      </c>
      <c r="N103" s="175">
        <v>3</v>
      </c>
      <c r="O103" s="414">
        <v>83</v>
      </c>
      <c r="P103" s="278">
        <v>234</v>
      </c>
      <c r="Q103" s="15">
        <v>47</v>
      </c>
      <c r="R103" s="167">
        <v>0.20085470085470086</v>
      </c>
      <c r="S103" s="418">
        <v>1.4713331760530823</v>
      </c>
      <c r="T103" s="168">
        <v>104445.5931619552</v>
      </c>
      <c r="U103" s="168">
        <v>0</v>
      </c>
      <c r="V103" s="168">
        <v>0</v>
      </c>
      <c r="W103" s="168">
        <v>32888.81</v>
      </c>
      <c r="X103" s="168">
        <v>370699.89444226865</v>
      </c>
      <c r="Y103" s="168">
        <v>0</v>
      </c>
      <c r="Z103" s="164">
        <v>24762.219999999998</v>
      </c>
      <c r="AA103" s="168">
        <v>44851.532005531735</v>
      </c>
      <c r="AB103" s="183">
        <f>SUM(Muut[[#This Row],[Työttömyysaste]:[Koulutustausta]])</f>
        <v>577648.04960975552</v>
      </c>
      <c r="AD103" s="67"/>
    </row>
    <row r="104" spans="1:30" s="50" customFormat="1">
      <c r="A104" s="95">
        <v>271</v>
      </c>
      <c r="B104" s="160" t="s">
        <v>105</v>
      </c>
      <c r="C104" s="412">
        <v>6903</v>
      </c>
      <c r="D104" s="142">
        <v>242.5</v>
      </c>
      <c r="E104" s="46">
        <v>3001</v>
      </c>
      <c r="F104" s="344">
        <f t="shared" si="3"/>
        <v>8.0806397867377547E-2</v>
      </c>
      <c r="G104" s="392">
        <f>Muut[[#This Row],[Keskim. työttömyysaste 2022, %]]/$F$12</f>
        <v>0.85140252278557682</v>
      </c>
      <c r="H104" s="175">
        <v>0</v>
      </c>
      <c r="I104" s="399">
        <v>16</v>
      </c>
      <c r="J104" s="405">
        <v>235</v>
      </c>
      <c r="K104" s="278">
        <v>480.42</v>
      </c>
      <c r="L104" s="179">
        <v>14.36867740726864</v>
      </c>
      <c r="M104" s="392">
        <v>1.2734942130597153</v>
      </c>
      <c r="N104" s="175">
        <v>0</v>
      </c>
      <c r="O104" s="414">
        <v>0</v>
      </c>
      <c r="P104" s="278">
        <v>1899</v>
      </c>
      <c r="Q104" s="15">
        <v>289</v>
      </c>
      <c r="R104" s="167">
        <v>0.1521853607161664</v>
      </c>
      <c r="S104" s="418">
        <v>1.1148126938452012</v>
      </c>
      <c r="T104" s="168">
        <v>410289.5390284087</v>
      </c>
      <c r="U104" s="168">
        <v>0</v>
      </c>
      <c r="V104" s="168">
        <v>0</v>
      </c>
      <c r="W104" s="168">
        <v>406782.65</v>
      </c>
      <c r="X104" s="168">
        <v>367988.35293816589</v>
      </c>
      <c r="Y104" s="168">
        <v>0</v>
      </c>
      <c r="Z104" s="164">
        <v>0</v>
      </c>
      <c r="AA104" s="168">
        <v>220477.56553382459</v>
      </c>
      <c r="AB104" s="183">
        <f>SUM(Muut[[#This Row],[Työttömyysaste]:[Koulutustausta]])</f>
        <v>1405538.1075003992</v>
      </c>
      <c r="AD104" s="67"/>
    </row>
    <row r="105" spans="1:30" s="50" customFormat="1">
      <c r="A105" s="95">
        <v>272</v>
      </c>
      <c r="B105" s="160" t="s">
        <v>106</v>
      </c>
      <c r="C105" s="412">
        <v>48006</v>
      </c>
      <c r="D105" s="142">
        <v>1731.9166666666667</v>
      </c>
      <c r="E105" s="46">
        <v>21854</v>
      </c>
      <c r="F105" s="344">
        <f t="shared" si="3"/>
        <v>7.9249412769592145E-2</v>
      </c>
      <c r="G105" s="392">
        <f>Muut[[#This Row],[Keskim. työttömyysaste 2022, %]]/$F$12</f>
        <v>0.83499762075826833</v>
      </c>
      <c r="H105" s="175">
        <v>1</v>
      </c>
      <c r="I105" s="399">
        <v>5876</v>
      </c>
      <c r="J105" s="405">
        <v>2016</v>
      </c>
      <c r="K105" s="278">
        <v>1446.27</v>
      </c>
      <c r="L105" s="179">
        <v>33.19297226658923</v>
      </c>
      <c r="M105" s="392">
        <v>0.55127414865155</v>
      </c>
      <c r="N105" s="175">
        <v>0</v>
      </c>
      <c r="O105" s="414">
        <v>0</v>
      </c>
      <c r="P105" s="278">
        <v>14263</v>
      </c>
      <c r="Q105" s="15">
        <v>1201</v>
      </c>
      <c r="R105" s="167">
        <v>8.4203884175839586E-2</v>
      </c>
      <c r="S105" s="418">
        <v>0.61682384237582732</v>
      </c>
      <c r="T105" s="168">
        <v>2798326.5745498971</v>
      </c>
      <c r="U105" s="168">
        <v>995726.05020000006</v>
      </c>
      <c r="V105" s="168">
        <v>1619239.3308000001</v>
      </c>
      <c r="W105" s="168">
        <v>3489675.84</v>
      </c>
      <c r="X105" s="168">
        <v>1107802.5794177616</v>
      </c>
      <c r="Y105" s="168">
        <v>0</v>
      </c>
      <c r="Z105" s="164">
        <v>0</v>
      </c>
      <c r="AA105" s="168">
        <v>848362.18005374214</v>
      </c>
      <c r="AB105" s="183">
        <f>SUM(Muut[[#This Row],[Työttömyysaste]:[Koulutustausta]])</f>
        <v>10859132.555021401</v>
      </c>
      <c r="AD105" s="67"/>
    </row>
    <row r="106" spans="1:30" s="50" customFormat="1">
      <c r="A106" s="95">
        <v>273</v>
      </c>
      <c r="B106" s="160" t="s">
        <v>107</v>
      </c>
      <c r="C106" s="412">
        <v>3999</v>
      </c>
      <c r="D106" s="142">
        <v>196.16666666666666</v>
      </c>
      <c r="E106" s="46">
        <v>1846</v>
      </c>
      <c r="F106" s="344">
        <f t="shared" si="3"/>
        <v>0.10626579992777176</v>
      </c>
      <c r="G106" s="392">
        <f>Muut[[#This Row],[Keskim. työttömyysaste 2022, %]]/$F$12</f>
        <v>1.1196510738273857</v>
      </c>
      <c r="H106" s="175">
        <v>0</v>
      </c>
      <c r="I106" s="399">
        <v>29</v>
      </c>
      <c r="J106" s="405">
        <v>79</v>
      </c>
      <c r="K106" s="278">
        <v>2559.29</v>
      </c>
      <c r="L106" s="179">
        <v>1.5625427364620657</v>
      </c>
      <c r="M106" s="392">
        <v>11.710673315028862</v>
      </c>
      <c r="N106" s="175">
        <v>0</v>
      </c>
      <c r="O106" s="414">
        <v>0</v>
      </c>
      <c r="P106" s="278">
        <v>1158</v>
      </c>
      <c r="Q106" s="15">
        <v>151</v>
      </c>
      <c r="R106" s="167">
        <v>0.1303972366148532</v>
      </c>
      <c r="S106" s="418">
        <v>0.95520682105353349</v>
      </c>
      <c r="T106" s="168">
        <v>312573.20301409531</v>
      </c>
      <c r="U106" s="168">
        <v>0</v>
      </c>
      <c r="V106" s="168">
        <v>0</v>
      </c>
      <c r="W106" s="168">
        <v>136748.21</v>
      </c>
      <c r="X106" s="168">
        <v>1960344.9310834655</v>
      </c>
      <c r="Y106" s="168">
        <v>0</v>
      </c>
      <c r="Z106" s="164">
        <v>0</v>
      </c>
      <c r="AA106" s="168">
        <v>109439.33501731175</v>
      </c>
      <c r="AB106" s="183">
        <f>SUM(Muut[[#This Row],[Työttömyysaste]:[Koulutustausta]])</f>
        <v>2519105.6791148726</v>
      </c>
      <c r="AD106" s="67"/>
    </row>
    <row r="107" spans="1:30" s="50" customFormat="1">
      <c r="A107" s="95">
        <v>275</v>
      </c>
      <c r="B107" s="160" t="s">
        <v>108</v>
      </c>
      <c r="C107" s="412">
        <v>2521</v>
      </c>
      <c r="D107" s="142">
        <v>108.83333333333333</v>
      </c>
      <c r="E107" s="46">
        <v>1056</v>
      </c>
      <c r="F107" s="344">
        <f t="shared" si="3"/>
        <v>0.10306186868686869</v>
      </c>
      <c r="G107" s="392">
        <f>Muut[[#This Row],[Keskim. työttömyysaste 2022, %]]/$F$12</f>
        <v>1.0858934109030536</v>
      </c>
      <c r="H107" s="175">
        <v>0</v>
      </c>
      <c r="I107" s="399">
        <v>0</v>
      </c>
      <c r="J107" s="405">
        <v>30</v>
      </c>
      <c r="K107" s="278">
        <v>512.94000000000005</v>
      </c>
      <c r="L107" s="179">
        <v>4.9148048504698396</v>
      </c>
      <c r="M107" s="392">
        <v>3.7231239254045287</v>
      </c>
      <c r="N107" s="175">
        <v>0</v>
      </c>
      <c r="O107" s="414">
        <v>0</v>
      </c>
      <c r="P107" s="278">
        <v>619</v>
      </c>
      <c r="Q107" s="15">
        <v>75</v>
      </c>
      <c r="R107" s="167">
        <v>0.12116316639741519</v>
      </c>
      <c r="S107" s="418">
        <v>0.88756392395873906</v>
      </c>
      <c r="T107" s="168">
        <v>191107.47813717343</v>
      </c>
      <c r="U107" s="168">
        <v>0</v>
      </c>
      <c r="V107" s="168">
        <v>0</v>
      </c>
      <c r="W107" s="168">
        <v>51929.7</v>
      </c>
      <c r="X107" s="168">
        <v>392897.76811145002</v>
      </c>
      <c r="Y107" s="168">
        <v>0</v>
      </c>
      <c r="Z107" s="164">
        <v>0</v>
      </c>
      <c r="AA107" s="168">
        <v>64105.768888394465</v>
      </c>
      <c r="AB107" s="183">
        <f>SUM(Muut[[#This Row],[Työttömyysaste]:[Koulutustausta]])</f>
        <v>700040.71513701789</v>
      </c>
      <c r="AD107" s="67"/>
    </row>
    <row r="108" spans="1:30" s="50" customFormat="1">
      <c r="A108" s="95">
        <v>276</v>
      </c>
      <c r="B108" s="160" t="s">
        <v>109</v>
      </c>
      <c r="C108" s="412">
        <v>15157</v>
      </c>
      <c r="D108" s="142">
        <v>645.66666666666663</v>
      </c>
      <c r="E108" s="46">
        <v>7248</v>
      </c>
      <c r="F108" s="344">
        <f t="shared" si="3"/>
        <v>8.9082045621780723E-2</v>
      </c>
      <c r="G108" s="392">
        <f>Muut[[#This Row],[Keskim. työttömyysaste 2022, %]]/$F$12</f>
        <v>0.93859744251640875</v>
      </c>
      <c r="H108" s="175">
        <v>0</v>
      </c>
      <c r="I108" s="399">
        <v>12</v>
      </c>
      <c r="J108" s="405">
        <v>343</v>
      </c>
      <c r="K108" s="278">
        <v>799.82</v>
      </c>
      <c r="L108" s="179">
        <v>18.950513865619762</v>
      </c>
      <c r="M108" s="392">
        <v>0.96559004453571595</v>
      </c>
      <c r="N108" s="175">
        <v>0</v>
      </c>
      <c r="O108" s="414">
        <v>0</v>
      </c>
      <c r="P108" s="278">
        <v>5112</v>
      </c>
      <c r="Q108" s="15">
        <v>335</v>
      </c>
      <c r="R108" s="167">
        <v>6.5532081377151802E-2</v>
      </c>
      <c r="S108" s="418">
        <v>0.48004614786568578</v>
      </c>
      <c r="T108" s="168">
        <v>993139.49946260243</v>
      </c>
      <c r="U108" s="168">
        <v>0</v>
      </c>
      <c r="V108" s="168">
        <v>0</v>
      </c>
      <c r="W108" s="168">
        <v>593729.56999999995</v>
      </c>
      <c r="X108" s="168">
        <v>612639.86604846572</v>
      </c>
      <c r="Y108" s="168">
        <v>0</v>
      </c>
      <c r="Z108" s="164">
        <v>0</v>
      </c>
      <c r="AA108" s="168">
        <v>208459.1036206857</v>
      </c>
      <c r="AB108" s="183">
        <f>SUM(Muut[[#This Row],[Työttömyysaste]:[Koulutustausta]])</f>
        <v>2407968.0391317541</v>
      </c>
      <c r="AD108" s="67"/>
    </row>
    <row r="109" spans="1:30" s="50" customFormat="1">
      <c r="A109" s="95">
        <v>280</v>
      </c>
      <c r="B109" s="160" t="s">
        <v>110</v>
      </c>
      <c r="C109" s="412">
        <v>2024</v>
      </c>
      <c r="D109" s="142">
        <v>51.5</v>
      </c>
      <c r="E109" s="46">
        <v>988</v>
      </c>
      <c r="F109" s="344">
        <f t="shared" si="3"/>
        <v>5.2125506072874493E-2</v>
      </c>
      <c r="G109" s="392">
        <f>Muut[[#This Row],[Keskim. työttömyysaste 2022, %]]/$F$12</f>
        <v>0.54921130681704189</v>
      </c>
      <c r="H109" s="400">
        <v>3</v>
      </c>
      <c r="I109" s="399">
        <v>1706</v>
      </c>
      <c r="J109" s="405">
        <v>242</v>
      </c>
      <c r="K109" s="278">
        <v>236.27</v>
      </c>
      <c r="L109" s="179">
        <v>8.5664705633385534</v>
      </c>
      <c r="M109" s="392">
        <v>2.1360521106310979</v>
      </c>
      <c r="N109" s="175">
        <v>0</v>
      </c>
      <c r="O109" s="414">
        <v>0</v>
      </c>
      <c r="P109" s="278">
        <v>581</v>
      </c>
      <c r="Q109" s="15">
        <v>97</v>
      </c>
      <c r="R109" s="167">
        <v>0.16695352839931152</v>
      </c>
      <c r="S109" s="418">
        <v>1.2229948522376264</v>
      </c>
      <c r="T109" s="168">
        <v>77601.053249688935</v>
      </c>
      <c r="U109" s="168">
        <v>41981.200800000006</v>
      </c>
      <c r="V109" s="168">
        <v>470119.51980000001</v>
      </c>
      <c r="W109" s="168">
        <v>418899.58</v>
      </c>
      <c r="X109" s="168">
        <v>180976.24609445993</v>
      </c>
      <c r="Y109" s="168">
        <v>0</v>
      </c>
      <c r="Z109" s="164">
        <v>0</v>
      </c>
      <c r="AA109" s="168">
        <v>70918.536293614583</v>
      </c>
      <c r="AB109" s="183">
        <f>SUM(Muut[[#This Row],[Työttömyysaste]:[Koulutustausta]])</f>
        <v>1260496.1362377636</v>
      </c>
      <c r="AD109" s="67"/>
    </row>
    <row r="110" spans="1:30" s="50" customFormat="1">
      <c r="A110" s="95">
        <v>284</v>
      </c>
      <c r="B110" s="160" t="s">
        <v>111</v>
      </c>
      <c r="C110" s="412">
        <v>2227</v>
      </c>
      <c r="D110" s="142">
        <v>62.083333333333336</v>
      </c>
      <c r="E110" s="46">
        <v>961</v>
      </c>
      <c r="F110" s="344">
        <f t="shared" si="3"/>
        <v>6.4602844259451966E-2</v>
      </c>
      <c r="G110" s="392">
        <f>Muut[[#This Row],[Keskim. työttömyysaste 2022, %]]/$F$12</f>
        <v>0.68067660523482465</v>
      </c>
      <c r="H110" s="175">
        <v>0</v>
      </c>
      <c r="I110" s="399">
        <v>9</v>
      </c>
      <c r="J110" s="405">
        <v>103</v>
      </c>
      <c r="K110" s="278">
        <v>191.5</v>
      </c>
      <c r="L110" s="179">
        <v>11.629242819843341</v>
      </c>
      <c r="M110" s="392">
        <v>1.5734840015770681</v>
      </c>
      <c r="N110" s="175">
        <v>0</v>
      </c>
      <c r="O110" s="414">
        <v>0</v>
      </c>
      <c r="P110" s="278">
        <v>596</v>
      </c>
      <c r="Q110" s="15">
        <v>92</v>
      </c>
      <c r="R110" s="167">
        <v>0.15436241610738255</v>
      </c>
      <c r="S110" s="418">
        <v>1.1307604103266728</v>
      </c>
      <c r="T110" s="168">
        <v>105822.6612980838</v>
      </c>
      <c r="U110" s="168">
        <v>0</v>
      </c>
      <c r="V110" s="168">
        <v>0</v>
      </c>
      <c r="W110" s="168">
        <v>178291.97</v>
      </c>
      <c r="X110" s="168">
        <v>146683.6717614978</v>
      </c>
      <c r="Y110" s="168">
        <v>0</v>
      </c>
      <c r="Z110" s="164">
        <v>0</v>
      </c>
      <c r="AA110" s="168">
        <v>72146.52837829839</v>
      </c>
      <c r="AB110" s="183">
        <f>SUM(Muut[[#This Row],[Työttömyysaste]:[Koulutustausta]])</f>
        <v>502944.83143788</v>
      </c>
      <c r="AD110" s="67"/>
    </row>
    <row r="111" spans="1:30" s="50" customFormat="1">
      <c r="A111" s="95">
        <v>285</v>
      </c>
      <c r="B111" s="160" t="s">
        <v>112</v>
      </c>
      <c r="C111" s="412">
        <v>50617</v>
      </c>
      <c r="D111" s="142">
        <v>2914.75</v>
      </c>
      <c r="E111" s="46">
        <v>22966</v>
      </c>
      <c r="F111" s="344">
        <f t="shared" si="3"/>
        <v>0.12691587564225376</v>
      </c>
      <c r="G111" s="392">
        <f>Muut[[#This Row],[Keskim. työttömyysaste 2022, %]]/$F$12</f>
        <v>1.3372269963165753</v>
      </c>
      <c r="H111" s="175">
        <v>0</v>
      </c>
      <c r="I111" s="399">
        <v>484</v>
      </c>
      <c r="J111" s="405">
        <v>4812</v>
      </c>
      <c r="K111" s="278">
        <v>272.13</v>
      </c>
      <c r="L111" s="179">
        <v>186.00301326571861</v>
      </c>
      <c r="M111" s="392">
        <v>9.8377048877901108E-2</v>
      </c>
      <c r="N111" s="175">
        <v>3</v>
      </c>
      <c r="O111" s="414">
        <v>476</v>
      </c>
      <c r="P111" s="278">
        <v>15026</v>
      </c>
      <c r="Q111" s="15">
        <v>2389</v>
      </c>
      <c r="R111" s="167">
        <v>0.15899108212431784</v>
      </c>
      <c r="S111" s="418">
        <v>1.1646670594745709</v>
      </c>
      <c r="T111" s="168">
        <v>4725188.9014931405</v>
      </c>
      <c r="U111" s="168">
        <v>0</v>
      </c>
      <c r="V111" s="168">
        <v>0</v>
      </c>
      <c r="W111" s="168">
        <v>8329523.8799999999</v>
      </c>
      <c r="X111" s="168">
        <v>208444.00833658685</v>
      </c>
      <c r="Y111" s="168">
        <v>0</v>
      </c>
      <c r="Z111" s="164">
        <v>142009.84</v>
      </c>
      <c r="AA111" s="168">
        <v>1688973.4405410078</v>
      </c>
      <c r="AB111" s="183">
        <f>SUM(Muut[[#This Row],[Työttömyysaste]:[Koulutustausta]])</f>
        <v>15094140.070370736</v>
      </c>
      <c r="AD111" s="67"/>
    </row>
    <row r="112" spans="1:30" s="50" customFormat="1">
      <c r="A112" s="95">
        <v>286</v>
      </c>
      <c r="B112" s="160" t="s">
        <v>113</v>
      </c>
      <c r="C112" s="412">
        <v>79429</v>
      </c>
      <c r="D112" s="142">
        <v>3647.5</v>
      </c>
      <c r="E112" s="46">
        <v>36069</v>
      </c>
      <c r="F112" s="344">
        <f t="shared" si="3"/>
        <v>0.10112562033879509</v>
      </c>
      <c r="G112" s="392">
        <f>Muut[[#This Row],[Keskim. työttömyysaste 2022, %]]/$F$12</f>
        <v>1.0654924677624511</v>
      </c>
      <c r="H112" s="175">
        <v>0</v>
      </c>
      <c r="I112" s="399">
        <v>287</v>
      </c>
      <c r="J112" s="405">
        <v>3705</v>
      </c>
      <c r="K112" s="278">
        <v>2557.63</v>
      </c>
      <c r="L112" s="179">
        <v>31.055703913388566</v>
      </c>
      <c r="M112" s="392">
        <v>0.5892130984540257</v>
      </c>
      <c r="N112" s="175">
        <v>0</v>
      </c>
      <c r="O112" s="414">
        <v>0</v>
      </c>
      <c r="P112" s="278">
        <v>22912</v>
      </c>
      <c r="Q112" s="15">
        <v>2866</v>
      </c>
      <c r="R112" s="167">
        <v>0.1250872905027933</v>
      </c>
      <c r="S112" s="418">
        <v>0.91630954932186737</v>
      </c>
      <c r="T112" s="168">
        <v>5908090.1953010997</v>
      </c>
      <c r="U112" s="168">
        <v>0</v>
      </c>
      <c r="V112" s="168">
        <v>0</v>
      </c>
      <c r="W112" s="168">
        <v>6413317.9500000002</v>
      </c>
      <c r="X112" s="168">
        <v>1959073.4172708073</v>
      </c>
      <c r="Y112" s="168">
        <v>0</v>
      </c>
      <c r="Z112" s="164">
        <v>0</v>
      </c>
      <c r="AA112" s="168">
        <v>2085191.441681931</v>
      </c>
      <c r="AB112" s="183">
        <f>SUM(Muut[[#This Row],[Työttömyysaste]:[Koulutustausta]])</f>
        <v>16365673.004253838</v>
      </c>
      <c r="AD112" s="67"/>
    </row>
    <row r="113" spans="1:30" s="50" customFormat="1">
      <c r="A113" s="95">
        <v>287</v>
      </c>
      <c r="B113" s="160" t="s">
        <v>114</v>
      </c>
      <c r="C113" s="412">
        <v>6242</v>
      </c>
      <c r="D113" s="142">
        <v>130.16666666666666</v>
      </c>
      <c r="E113" s="46">
        <v>2656</v>
      </c>
      <c r="F113" s="344">
        <f t="shared" si="3"/>
        <v>4.9008534136546184E-2</v>
      </c>
      <c r="G113" s="392">
        <f>Muut[[#This Row],[Keskim. työttömyysaste 2022, %]]/$F$12</f>
        <v>0.51636987544427759</v>
      </c>
      <c r="H113" s="175">
        <v>3</v>
      </c>
      <c r="I113" s="399">
        <v>3351</v>
      </c>
      <c r="J113" s="405">
        <v>315</v>
      </c>
      <c r="K113" s="278">
        <v>683.25</v>
      </c>
      <c r="L113" s="179">
        <v>9.1357482619831689</v>
      </c>
      <c r="M113" s="392">
        <v>2.0029478705782884</v>
      </c>
      <c r="N113" s="175">
        <v>0</v>
      </c>
      <c r="O113" s="414">
        <v>0</v>
      </c>
      <c r="P113" s="278">
        <v>1537</v>
      </c>
      <c r="Q113" s="15">
        <v>245</v>
      </c>
      <c r="R113" s="167">
        <v>0.15940143135979179</v>
      </c>
      <c r="S113" s="418">
        <v>1.1676730157272832</v>
      </c>
      <c r="T113" s="168">
        <v>225010.24903174327</v>
      </c>
      <c r="U113" s="168">
        <v>129469.69140000001</v>
      </c>
      <c r="V113" s="168">
        <v>923429.37330000009</v>
      </c>
      <c r="W113" s="168">
        <v>545261.85</v>
      </c>
      <c r="X113" s="168">
        <v>523350.48945714539</v>
      </c>
      <c r="Y113" s="168">
        <v>0</v>
      </c>
      <c r="Z113" s="164">
        <v>0</v>
      </c>
      <c r="AA113" s="168">
        <v>208818.81872346194</v>
      </c>
      <c r="AB113" s="183">
        <f>SUM(Muut[[#This Row],[Työttömyysaste]:[Koulutustausta]])</f>
        <v>2555340.471912351</v>
      </c>
      <c r="AD113" s="67"/>
    </row>
    <row r="114" spans="1:30" s="50" customFormat="1">
      <c r="A114" s="95">
        <v>288</v>
      </c>
      <c r="B114" s="160" t="s">
        <v>115</v>
      </c>
      <c r="C114" s="412">
        <v>6405</v>
      </c>
      <c r="D114" s="142">
        <v>111.75</v>
      </c>
      <c r="E114" s="46">
        <v>2965</v>
      </c>
      <c r="F114" s="344">
        <f t="shared" si="3"/>
        <v>3.7689713322091062E-2</v>
      </c>
      <c r="G114" s="392">
        <f>Muut[[#This Row],[Keskim. työttömyysaste 2022, %]]/$F$12</f>
        <v>0.39711109333396277</v>
      </c>
      <c r="H114" s="175">
        <v>3</v>
      </c>
      <c r="I114" s="399">
        <v>4903</v>
      </c>
      <c r="J114" s="405">
        <v>275</v>
      </c>
      <c r="K114" s="278">
        <v>712.85</v>
      </c>
      <c r="L114" s="179">
        <v>8.985059970540787</v>
      </c>
      <c r="M114" s="392">
        <v>2.0365392760285776</v>
      </c>
      <c r="N114" s="175">
        <v>0</v>
      </c>
      <c r="O114" s="414">
        <v>0</v>
      </c>
      <c r="P114" s="278">
        <v>1862</v>
      </c>
      <c r="Q114" s="15">
        <v>228</v>
      </c>
      <c r="R114" s="167">
        <v>0.12244897959183673</v>
      </c>
      <c r="S114" s="418">
        <v>0.89698296968238278</v>
      </c>
      <c r="T114" s="168">
        <v>177561.49435124945</v>
      </c>
      <c r="U114" s="168">
        <v>132850.58850000001</v>
      </c>
      <c r="V114" s="168">
        <v>1351111.3749000002</v>
      </c>
      <c r="W114" s="168">
        <v>476022.25</v>
      </c>
      <c r="X114" s="168">
        <v>546023.26587563276</v>
      </c>
      <c r="Y114" s="168">
        <v>0</v>
      </c>
      <c r="Z114" s="164">
        <v>0</v>
      </c>
      <c r="AA114" s="168">
        <v>164599.2901313687</v>
      </c>
      <c r="AB114" s="183">
        <f>SUM(Muut[[#This Row],[Työttömyysaste]:[Koulutustausta]])</f>
        <v>2848168.2637582514</v>
      </c>
      <c r="AD114" s="67"/>
    </row>
    <row r="115" spans="1:30" s="50" customFormat="1">
      <c r="A115" s="95">
        <v>290</v>
      </c>
      <c r="B115" s="160" t="s">
        <v>116</v>
      </c>
      <c r="C115" s="412">
        <v>7755</v>
      </c>
      <c r="D115" s="142">
        <v>361.75</v>
      </c>
      <c r="E115" s="46">
        <v>3179</v>
      </c>
      <c r="F115" s="344">
        <f t="shared" si="3"/>
        <v>0.11379364580056621</v>
      </c>
      <c r="G115" s="392">
        <f>Muut[[#This Row],[Keskim. työttömyysaste 2022, %]]/$F$12</f>
        <v>1.1989669094095787</v>
      </c>
      <c r="H115" s="175">
        <v>0</v>
      </c>
      <c r="I115" s="399">
        <v>4</v>
      </c>
      <c r="J115" s="405">
        <v>202</v>
      </c>
      <c r="K115" s="278">
        <v>4807.07</v>
      </c>
      <c r="L115" s="179">
        <v>1.6132488189271221</v>
      </c>
      <c r="M115" s="392">
        <v>11.342594714960155</v>
      </c>
      <c r="N115" s="175">
        <v>0</v>
      </c>
      <c r="O115" s="414">
        <v>0</v>
      </c>
      <c r="P115" s="278">
        <v>1879</v>
      </c>
      <c r="Q115" s="15">
        <v>212</v>
      </c>
      <c r="R115" s="167">
        <v>0.11282597126130921</v>
      </c>
      <c r="S115" s="418">
        <v>0.8264909605340246</v>
      </c>
      <c r="T115" s="168">
        <v>649092.56898032036</v>
      </c>
      <c r="U115" s="168">
        <v>0</v>
      </c>
      <c r="V115" s="168">
        <v>0</v>
      </c>
      <c r="W115" s="168">
        <v>349659.98</v>
      </c>
      <c r="X115" s="168">
        <v>3682081.8695276398</v>
      </c>
      <c r="Y115" s="168">
        <v>0</v>
      </c>
      <c r="Z115" s="164">
        <v>0</v>
      </c>
      <c r="AA115" s="168">
        <v>183630.38147966997</v>
      </c>
      <c r="AB115" s="183">
        <f>SUM(Muut[[#This Row],[Työttömyysaste]:[Koulutustausta]])</f>
        <v>4864464.79998763</v>
      </c>
      <c r="AD115" s="67"/>
    </row>
    <row r="116" spans="1:30" s="50" customFormat="1">
      <c r="A116" s="95">
        <v>291</v>
      </c>
      <c r="B116" s="160" t="s">
        <v>117</v>
      </c>
      <c r="C116" s="412">
        <v>2119</v>
      </c>
      <c r="D116" s="142">
        <v>89.166666666666671</v>
      </c>
      <c r="E116" s="46">
        <v>787</v>
      </c>
      <c r="F116" s="344">
        <f t="shared" si="3"/>
        <v>0.11329944938585346</v>
      </c>
      <c r="G116" s="392">
        <f>Muut[[#This Row],[Keskim. työttömyysaste 2022, %]]/$F$12</f>
        <v>1.193759895047565</v>
      </c>
      <c r="H116" s="175">
        <v>0</v>
      </c>
      <c r="I116" s="399">
        <v>7</v>
      </c>
      <c r="J116" s="405">
        <v>24</v>
      </c>
      <c r="K116" s="278">
        <v>660.93</v>
      </c>
      <c r="L116" s="179">
        <v>3.2060883906011228</v>
      </c>
      <c r="M116" s="392">
        <v>5.7073995779784594</v>
      </c>
      <c r="N116" s="175">
        <v>3</v>
      </c>
      <c r="O116" s="414">
        <v>166</v>
      </c>
      <c r="P116" s="278">
        <v>466</v>
      </c>
      <c r="Q116" s="15">
        <v>65</v>
      </c>
      <c r="R116" s="167">
        <v>0.13948497854077252</v>
      </c>
      <c r="S116" s="418">
        <v>1.0217778106002822</v>
      </c>
      <c r="T116" s="168">
        <v>176589.78556106024</v>
      </c>
      <c r="U116" s="168">
        <v>0</v>
      </c>
      <c r="V116" s="168">
        <v>0</v>
      </c>
      <c r="W116" s="168">
        <v>41543.760000000002</v>
      </c>
      <c r="X116" s="168">
        <v>506253.99048212386</v>
      </c>
      <c r="Y116" s="168">
        <v>0</v>
      </c>
      <c r="Z116" s="164">
        <v>49524.439999999995</v>
      </c>
      <c r="AA116" s="168">
        <v>62031.466725966238</v>
      </c>
      <c r="AB116" s="183">
        <f>SUM(Muut[[#This Row],[Työttömyysaste]:[Koulutustausta]])</f>
        <v>835943.44276915025</v>
      </c>
      <c r="AD116" s="67"/>
    </row>
    <row r="117" spans="1:30" s="50" customFormat="1">
      <c r="A117" s="160">
        <v>297</v>
      </c>
      <c r="B117" s="160" t="s">
        <v>118</v>
      </c>
      <c r="C117" s="412">
        <v>122594</v>
      </c>
      <c r="D117" s="142">
        <v>5626.166666666667</v>
      </c>
      <c r="E117" s="46">
        <v>57573</v>
      </c>
      <c r="F117" s="344">
        <f t="shared" si="3"/>
        <v>9.7722311963362465E-2</v>
      </c>
      <c r="G117" s="392">
        <f>Muut[[#This Row],[Keskim. työttömyysaste 2022, %]]/$F$12</f>
        <v>1.0296341024209315</v>
      </c>
      <c r="H117" s="175">
        <v>0</v>
      </c>
      <c r="I117" s="399">
        <v>140</v>
      </c>
      <c r="J117" s="405">
        <v>6023</v>
      </c>
      <c r="K117" s="278">
        <v>3241.74</v>
      </c>
      <c r="L117" s="179">
        <v>37.817345006076984</v>
      </c>
      <c r="M117" s="392">
        <v>0.48386335752914589</v>
      </c>
      <c r="N117" s="175">
        <v>3</v>
      </c>
      <c r="O117" s="414">
        <v>829</v>
      </c>
      <c r="P117" s="278">
        <v>36601</v>
      </c>
      <c r="Q117" s="15">
        <v>3401</v>
      </c>
      <c r="R117" s="167">
        <v>9.2920958443758361E-2</v>
      </c>
      <c r="S117" s="418">
        <v>0.68067955754669451</v>
      </c>
      <c r="T117" s="168">
        <v>8811904.2976545002</v>
      </c>
      <c r="U117" s="168">
        <v>0</v>
      </c>
      <c r="V117" s="168">
        <v>0</v>
      </c>
      <c r="W117" s="168">
        <v>10425752.77</v>
      </c>
      <c r="X117" s="168">
        <v>2483082.6427995707</v>
      </c>
      <c r="Y117" s="168">
        <v>0</v>
      </c>
      <c r="Z117" s="164">
        <v>247323.86</v>
      </c>
      <c r="AA117" s="168">
        <v>2390763.1302712467</v>
      </c>
      <c r="AB117" s="183">
        <f>SUM(Muut[[#This Row],[Työttömyysaste]:[Koulutustausta]])</f>
        <v>24358826.700725317</v>
      </c>
      <c r="AD117" s="67"/>
    </row>
    <row r="118" spans="1:30" s="50" customFormat="1">
      <c r="A118" s="95">
        <v>300</v>
      </c>
      <c r="B118" s="160" t="s">
        <v>119</v>
      </c>
      <c r="C118" s="412">
        <v>3437</v>
      </c>
      <c r="D118" s="142">
        <v>54.583333333333336</v>
      </c>
      <c r="E118" s="46">
        <v>1478</v>
      </c>
      <c r="F118" s="344">
        <f t="shared" si="3"/>
        <v>3.6930536761389264E-2</v>
      </c>
      <c r="G118" s="392">
        <f>Muut[[#This Row],[Keskim. työttömyysaste 2022, %]]/$F$12</f>
        <v>0.38911216186219949</v>
      </c>
      <c r="H118" s="175">
        <v>0</v>
      </c>
      <c r="I118" s="399">
        <v>5</v>
      </c>
      <c r="J118" s="405">
        <v>61</v>
      </c>
      <c r="K118" s="278">
        <v>462.37</v>
      </c>
      <c r="L118" s="179">
        <v>7.4334407509137703</v>
      </c>
      <c r="M118" s="392">
        <v>2.4616362920803692</v>
      </c>
      <c r="N118" s="175">
        <v>0</v>
      </c>
      <c r="O118" s="414">
        <v>0</v>
      </c>
      <c r="P118" s="278">
        <v>937</v>
      </c>
      <c r="Q118" s="15">
        <v>115</v>
      </c>
      <c r="R118" s="167">
        <v>0.12273212379935966</v>
      </c>
      <c r="S118" s="418">
        <v>0.89905710319463306</v>
      </c>
      <c r="T118" s="168">
        <v>93362.3931073657</v>
      </c>
      <c r="U118" s="168">
        <v>0</v>
      </c>
      <c r="V118" s="168">
        <v>0</v>
      </c>
      <c r="W118" s="168">
        <v>105590.39</v>
      </c>
      <c r="X118" s="168">
        <v>354162.55515594641</v>
      </c>
      <c r="Y118" s="168">
        <v>0</v>
      </c>
      <c r="Z118" s="164">
        <v>0</v>
      </c>
      <c r="AA118" s="168">
        <v>88530.197904430679</v>
      </c>
      <c r="AB118" s="183">
        <f>SUM(Muut[[#This Row],[Työttömyysaste]:[Koulutustausta]])</f>
        <v>641645.5361677428</v>
      </c>
      <c r="AD118" s="67"/>
    </row>
    <row r="119" spans="1:30" s="50" customFormat="1">
      <c r="A119" s="95">
        <v>301</v>
      </c>
      <c r="B119" s="160" t="s">
        <v>120</v>
      </c>
      <c r="C119" s="412">
        <v>19890</v>
      </c>
      <c r="D119" s="142">
        <v>619.41666666666663</v>
      </c>
      <c r="E119" s="46">
        <v>8621</v>
      </c>
      <c r="F119" s="344">
        <f t="shared" si="3"/>
        <v>7.1849746742450607E-2</v>
      </c>
      <c r="G119" s="392">
        <f>Muut[[#This Row],[Keskim. työttömyysaste 2022, %]]/$F$12</f>
        <v>0.75703232977203994</v>
      </c>
      <c r="H119" s="175">
        <v>0</v>
      </c>
      <c r="I119" s="399">
        <v>85</v>
      </c>
      <c r="J119" s="405">
        <v>383</v>
      </c>
      <c r="K119" s="278">
        <v>1724.62</v>
      </c>
      <c r="L119" s="179">
        <v>11.532975380083728</v>
      </c>
      <c r="M119" s="392">
        <v>1.5866181036923053</v>
      </c>
      <c r="N119" s="175">
        <v>0</v>
      </c>
      <c r="O119" s="414">
        <v>0</v>
      </c>
      <c r="P119" s="278">
        <v>5403</v>
      </c>
      <c r="Q119" s="15">
        <v>611</v>
      </c>
      <c r="R119" s="167">
        <v>0.11308532296872108</v>
      </c>
      <c r="S119" s="418">
        <v>0.82839080539579424</v>
      </c>
      <c r="T119" s="168">
        <v>1051155.2118641697</v>
      </c>
      <c r="U119" s="168">
        <v>0</v>
      </c>
      <c r="V119" s="168">
        <v>0</v>
      </c>
      <c r="W119" s="168">
        <v>662969.17000000004</v>
      </c>
      <c r="X119" s="168">
        <v>1321010.9346909365</v>
      </c>
      <c r="Y119" s="168">
        <v>0</v>
      </c>
      <c r="Z119" s="164">
        <v>0</v>
      </c>
      <c r="AA119" s="168">
        <v>472057.25786858518</v>
      </c>
      <c r="AB119" s="183">
        <f>SUM(Muut[[#This Row],[Työttömyysaste]:[Koulutustausta]])</f>
        <v>3507192.5744236913</v>
      </c>
      <c r="AD119" s="67"/>
    </row>
    <row r="120" spans="1:30" s="50" customFormat="1">
      <c r="A120" s="95">
        <v>304</v>
      </c>
      <c r="B120" s="160" t="s">
        <v>121</v>
      </c>
      <c r="C120" s="412">
        <v>950</v>
      </c>
      <c r="D120" s="142">
        <v>33.75</v>
      </c>
      <c r="E120" s="46">
        <v>415</v>
      </c>
      <c r="F120" s="344">
        <f t="shared" si="3"/>
        <v>8.1325301204819275E-2</v>
      </c>
      <c r="G120" s="392">
        <f>Muut[[#This Row],[Keskim. työttömyysaste 2022, %]]/$F$12</f>
        <v>0.85686985733134924</v>
      </c>
      <c r="H120" s="175">
        <v>0</v>
      </c>
      <c r="I120" s="399">
        <v>15</v>
      </c>
      <c r="J120" s="405">
        <v>35</v>
      </c>
      <c r="K120" s="278">
        <v>165.84</v>
      </c>
      <c r="L120" s="179">
        <v>5.7284129281234923</v>
      </c>
      <c r="M120" s="392">
        <v>3.1943276012179291</v>
      </c>
      <c r="N120" s="175">
        <v>1</v>
      </c>
      <c r="O120" s="414">
        <v>0</v>
      </c>
      <c r="P120" s="278">
        <v>230</v>
      </c>
      <c r="Q120" s="15">
        <v>36</v>
      </c>
      <c r="R120" s="167">
        <v>0.15652173913043479</v>
      </c>
      <c r="S120" s="418">
        <v>1.1465782308113939</v>
      </c>
      <c r="T120" s="168">
        <v>56827.180503286414</v>
      </c>
      <c r="U120" s="168">
        <v>0</v>
      </c>
      <c r="V120" s="168">
        <v>0</v>
      </c>
      <c r="W120" s="168">
        <v>60584.65</v>
      </c>
      <c r="X120" s="168">
        <v>127028.82571763339</v>
      </c>
      <c r="Y120" s="168">
        <v>387457.5</v>
      </c>
      <c r="Z120" s="164">
        <v>0</v>
      </c>
      <c r="AA120" s="168">
        <v>31206.992997109108</v>
      </c>
      <c r="AB120" s="183">
        <f>SUM(Muut[[#This Row],[Työttömyysaste]:[Koulutustausta]])</f>
        <v>663105.14921802888</v>
      </c>
      <c r="AD120" s="67"/>
    </row>
    <row r="121" spans="1:30" s="50" customFormat="1">
      <c r="A121" s="95">
        <v>305</v>
      </c>
      <c r="B121" s="160" t="s">
        <v>122</v>
      </c>
      <c r="C121" s="412">
        <v>15146</v>
      </c>
      <c r="D121" s="142">
        <v>569.16666666666663</v>
      </c>
      <c r="E121" s="46">
        <v>6499</v>
      </c>
      <c r="F121" s="344">
        <f t="shared" si="3"/>
        <v>8.7577576037339067E-2</v>
      </c>
      <c r="G121" s="392">
        <f>Muut[[#This Row],[Keskim. työttömyysaste 2022, %]]/$F$12</f>
        <v>0.92274586103953027</v>
      </c>
      <c r="H121" s="175">
        <v>0</v>
      </c>
      <c r="I121" s="399">
        <v>41</v>
      </c>
      <c r="J121" s="405">
        <v>495</v>
      </c>
      <c r="K121" s="278">
        <v>4978.8500000000004</v>
      </c>
      <c r="L121" s="179">
        <v>3.0420679474175762</v>
      </c>
      <c r="M121" s="392">
        <v>6.0151278156071752</v>
      </c>
      <c r="N121" s="175">
        <v>0</v>
      </c>
      <c r="O121" s="414">
        <v>0</v>
      </c>
      <c r="P121" s="278">
        <v>4009</v>
      </c>
      <c r="Q121" s="15">
        <v>433</v>
      </c>
      <c r="R121" s="167">
        <v>0.10800698428535795</v>
      </c>
      <c r="S121" s="418">
        <v>0.79119014167087043</v>
      </c>
      <c r="T121" s="168">
        <v>975658.19411718287</v>
      </c>
      <c r="U121" s="168">
        <v>0</v>
      </c>
      <c r="V121" s="168">
        <v>0</v>
      </c>
      <c r="W121" s="168">
        <v>856840.05</v>
      </c>
      <c r="X121" s="168">
        <v>3813660.5699724969</v>
      </c>
      <c r="Y121" s="168">
        <v>0</v>
      </c>
      <c r="Z121" s="164">
        <v>0</v>
      </c>
      <c r="AA121" s="168">
        <v>343323.43262665166</v>
      </c>
      <c r="AB121" s="183">
        <f>SUM(Muut[[#This Row],[Työttömyysaste]:[Koulutustausta]])</f>
        <v>5989482.2467163317</v>
      </c>
      <c r="AD121" s="67"/>
    </row>
    <row r="122" spans="1:30" s="50" customFormat="1">
      <c r="A122" s="95">
        <v>309</v>
      </c>
      <c r="B122" s="160" t="s">
        <v>123</v>
      </c>
      <c r="C122" s="412">
        <v>6457</v>
      </c>
      <c r="D122" s="142">
        <v>393.75</v>
      </c>
      <c r="E122" s="46">
        <v>2498</v>
      </c>
      <c r="F122" s="344">
        <f t="shared" si="3"/>
        <v>0.15762610088070456</v>
      </c>
      <c r="G122" s="392">
        <f>Muut[[#This Row],[Keskim. työttömyysaste 2022, %]]/$F$12</f>
        <v>1.6607999303092937</v>
      </c>
      <c r="H122" s="175">
        <v>0</v>
      </c>
      <c r="I122" s="399">
        <v>9</v>
      </c>
      <c r="J122" s="405">
        <v>302</v>
      </c>
      <c r="K122" s="278">
        <v>445.87</v>
      </c>
      <c r="L122" s="179">
        <v>14.481799627694171</v>
      </c>
      <c r="M122" s="392">
        <v>1.2635465203154457</v>
      </c>
      <c r="N122" s="175">
        <v>0</v>
      </c>
      <c r="O122" s="414">
        <v>0</v>
      </c>
      <c r="P122" s="278">
        <v>1655</v>
      </c>
      <c r="Q122" s="15">
        <v>271</v>
      </c>
      <c r="R122" s="167">
        <v>0.16374622356495469</v>
      </c>
      <c r="S122" s="418">
        <v>1.1995001867484756</v>
      </c>
      <c r="T122" s="168">
        <v>748627.44132199639</v>
      </c>
      <c r="U122" s="168">
        <v>0</v>
      </c>
      <c r="V122" s="168">
        <v>0</v>
      </c>
      <c r="W122" s="168">
        <v>522758.98</v>
      </c>
      <c r="X122" s="168">
        <v>341524.01424699218</v>
      </c>
      <c r="Y122" s="168">
        <v>0</v>
      </c>
      <c r="Z122" s="164">
        <v>0</v>
      </c>
      <c r="AA122" s="168">
        <v>221899.19802217008</v>
      </c>
      <c r="AB122" s="183">
        <f>SUM(Muut[[#This Row],[Työttömyysaste]:[Koulutustausta]])</f>
        <v>1834809.6335911588</v>
      </c>
      <c r="AD122" s="67"/>
    </row>
    <row r="123" spans="1:30" s="50" customFormat="1">
      <c r="A123" s="95">
        <v>312</v>
      </c>
      <c r="B123" s="160" t="s">
        <v>124</v>
      </c>
      <c r="C123" s="412">
        <v>1196</v>
      </c>
      <c r="D123" s="142">
        <v>34.333333333333336</v>
      </c>
      <c r="E123" s="46">
        <v>493</v>
      </c>
      <c r="F123" s="344">
        <f t="shared" si="3"/>
        <v>6.9641649763353616E-2</v>
      </c>
      <c r="G123" s="392">
        <f>Muut[[#This Row],[Keskim. työttömyysaste 2022, %]]/$F$12</f>
        <v>0.73376710092662256</v>
      </c>
      <c r="H123" s="175">
        <v>0</v>
      </c>
      <c r="I123" s="399">
        <v>1</v>
      </c>
      <c r="J123" s="405">
        <v>20</v>
      </c>
      <c r="K123" s="278">
        <v>448.22</v>
      </c>
      <c r="L123" s="179">
        <v>2.6683325152826733</v>
      </c>
      <c r="M123" s="392">
        <v>6.8576264100053583</v>
      </c>
      <c r="N123" s="175">
        <v>0</v>
      </c>
      <c r="O123" s="414">
        <v>0</v>
      </c>
      <c r="P123" s="278">
        <v>279</v>
      </c>
      <c r="Q123" s="15">
        <v>47</v>
      </c>
      <c r="R123" s="167">
        <v>0.16845878136200718</v>
      </c>
      <c r="S123" s="418">
        <v>1.2340213734638756</v>
      </c>
      <c r="T123" s="168">
        <v>61264.240453562285</v>
      </c>
      <c r="U123" s="168">
        <v>0</v>
      </c>
      <c r="V123" s="168">
        <v>0</v>
      </c>
      <c r="W123" s="168">
        <v>34619.800000000003</v>
      </c>
      <c r="X123" s="168">
        <v>343324.0488612979</v>
      </c>
      <c r="Y123" s="168">
        <v>0</v>
      </c>
      <c r="Z123" s="164">
        <v>0</v>
      </c>
      <c r="AA123" s="168">
        <v>42284.235970289083</v>
      </c>
      <c r="AB123" s="183">
        <f>SUM(Muut[[#This Row],[Työttömyysaste]:[Koulutustausta]])</f>
        <v>481492.32528514927</v>
      </c>
      <c r="AD123" s="67"/>
    </row>
    <row r="124" spans="1:30" s="50" customFormat="1">
      <c r="A124" s="95">
        <v>316</v>
      </c>
      <c r="B124" s="160" t="s">
        <v>125</v>
      </c>
      <c r="C124" s="412">
        <v>4198</v>
      </c>
      <c r="D124" s="142">
        <v>182.5</v>
      </c>
      <c r="E124" s="46">
        <v>1987</v>
      </c>
      <c r="F124" s="344">
        <f t="shared" si="3"/>
        <v>9.1847005535983892E-2</v>
      </c>
      <c r="G124" s="392">
        <f>Muut[[#This Row],[Keskim. työttömyysaste 2022, %]]/$F$12</f>
        <v>0.9677299605902524</v>
      </c>
      <c r="H124" s="175">
        <v>0</v>
      </c>
      <c r="I124" s="399">
        <v>19</v>
      </c>
      <c r="J124" s="405">
        <v>161</v>
      </c>
      <c r="K124" s="278">
        <v>256.5</v>
      </c>
      <c r="L124" s="179">
        <v>16.366471734892787</v>
      </c>
      <c r="M124" s="392">
        <v>1.1180435113859533</v>
      </c>
      <c r="N124" s="175">
        <v>0</v>
      </c>
      <c r="O124" s="414">
        <v>0</v>
      </c>
      <c r="P124" s="278">
        <v>1243</v>
      </c>
      <c r="Q124" s="15">
        <v>266</v>
      </c>
      <c r="R124" s="167">
        <v>0.21399839098954143</v>
      </c>
      <c r="S124" s="418">
        <v>1.5676154500992461</v>
      </c>
      <c r="T124" s="168">
        <v>283605.24544788559</v>
      </c>
      <c r="U124" s="168">
        <v>0</v>
      </c>
      <c r="V124" s="168">
        <v>0</v>
      </c>
      <c r="W124" s="168">
        <v>278689.39</v>
      </c>
      <c r="X124" s="168">
        <v>196471.86322101398</v>
      </c>
      <c r="Y124" s="168">
        <v>0</v>
      </c>
      <c r="Z124" s="164">
        <v>0</v>
      </c>
      <c r="AA124" s="168">
        <v>188541.3427451516</v>
      </c>
      <c r="AB124" s="183">
        <f>SUM(Muut[[#This Row],[Työttömyysaste]:[Koulutustausta]])</f>
        <v>947307.84141405113</v>
      </c>
      <c r="AD124" s="67"/>
    </row>
    <row r="125" spans="1:30" s="50" customFormat="1">
      <c r="A125" s="95">
        <v>317</v>
      </c>
      <c r="B125" s="160" t="s">
        <v>126</v>
      </c>
      <c r="C125" s="412">
        <v>2474</v>
      </c>
      <c r="D125" s="142">
        <v>75.166666666666671</v>
      </c>
      <c r="E125" s="46">
        <v>1016</v>
      </c>
      <c r="F125" s="344">
        <f t="shared" si="3"/>
        <v>7.398293963254593E-2</v>
      </c>
      <c r="G125" s="392">
        <f>Muut[[#This Row],[Keskim. työttömyysaste 2022, %]]/$F$12</f>
        <v>0.77950834474298614</v>
      </c>
      <c r="H125" s="175">
        <v>0</v>
      </c>
      <c r="I125" s="399">
        <v>2</v>
      </c>
      <c r="J125" s="405">
        <v>29</v>
      </c>
      <c r="K125" s="278">
        <v>696.5</v>
      </c>
      <c r="L125" s="179">
        <v>3.552045944005743</v>
      </c>
      <c r="M125" s="392">
        <v>5.1515176931644167</v>
      </c>
      <c r="N125" s="175">
        <v>0</v>
      </c>
      <c r="O125" s="414">
        <v>0</v>
      </c>
      <c r="P125" s="278">
        <v>598</v>
      </c>
      <c r="Q125" s="15">
        <v>100</v>
      </c>
      <c r="R125" s="167">
        <v>0.16722408026755853</v>
      </c>
      <c r="S125" s="418">
        <v>1.224976742319865</v>
      </c>
      <c r="T125" s="168">
        <v>134628.83945006045</v>
      </c>
      <c r="U125" s="168">
        <v>0</v>
      </c>
      <c r="V125" s="168">
        <v>0</v>
      </c>
      <c r="W125" s="168">
        <v>50198.71</v>
      </c>
      <c r="X125" s="168">
        <v>533499.62079312373</v>
      </c>
      <c r="Y125" s="168">
        <v>0</v>
      </c>
      <c r="Z125" s="164">
        <v>0</v>
      </c>
      <c r="AA125" s="168">
        <v>86826.473993306266</v>
      </c>
      <c r="AB125" s="183">
        <f>SUM(Muut[[#This Row],[Työttömyysaste]:[Koulutustausta]])</f>
        <v>805153.64423649048</v>
      </c>
      <c r="AD125" s="67"/>
    </row>
    <row r="126" spans="1:30" s="109" customFormat="1">
      <c r="A126" s="95">
        <v>320</v>
      </c>
      <c r="B126" s="160" t="s">
        <v>127</v>
      </c>
      <c r="C126" s="412">
        <v>6996</v>
      </c>
      <c r="D126" s="142">
        <v>405.83333333333331</v>
      </c>
      <c r="E126" s="46">
        <v>2778</v>
      </c>
      <c r="F126" s="344">
        <f t="shared" si="3"/>
        <v>0.14608831293496519</v>
      </c>
      <c r="G126" s="392">
        <f>Muut[[#This Row],[Keskim. työttömyysaste 2022, %]]/$F$12</f>
        <v>1.5392340391964405</v>
      </c>
      <c r="H126" s="175">
        <v>0</v>
      </c>
      <c r="I126" s="399">
        <v>5</v>
      </c>
      <c r="J126" s="405">
        <v>149</v>
      </c>
      <c r="K126" s="278">
        <v>3504.39</v>
      </c>
      <c r="L126" s="179">
        <v>1.9963531456259149</v>
      </c>
      <c r="M126" s="392">
        <v>9.1659271645254918</v>
      </c>
      <c r="N126" s="175">
        <v>0</v>
      </c>
      <c r="O126" s="414">
        <v>0</v>
      </c>
      <c r="P126" s="278">
        <v>1565</v>
      </c>
      <c r="Q126" s="15">
        <v>194</v>
      </c>
      <c r="R126" s="167">
        <v>0.12396166134185303</v>
      </c>
      <c r="S126" s="418">
        <v>0.90806390945694682</v>
      </c>
      <c r="T126" s="168">
        <v>751747.68222101941</v>
      </c>
      <c r="U126" s="168">
        <v>0</v>
      </c>
      <c r="V126" s="168">
        <v>0</v>
      </c>
      <c r="W126" s="168">
        <v>257917.51</v>
      </c>
      <c r="X126" s="168">
        <v>2684265.2349048313</v>
      </c>
      <c r="Y126" s="168">
        <v>0</v>
      </c>
      <c r="Z126" s="164">
        <v>0</v>
      </c>
      <c r="AA126" s="168">
        <v>182008.15291756691</v>
      </c>
      <c r="AB126" s="183">
        <f>SUM(Muut[[#This Row],[Työttömyysaste]:[Koulutustausta]])</f>
        <v>3875938.5800434174</v>
      </c>
      <c r="AD126" s="365"/>
    </row>
    <row r="127" spans="1:30" s="50" customFormat="1">
      <c r="A127" s="95">
        <v>322</v>
      </c>
      <c r="B127" s="160" t="s">
        <v>128</v>
      </c>
      <c r="C127" s="412">
        <v>6549</v>
      </c>
      <c r="D127" s="142">
        <v>210.33333333333334</v>
      </c>
      <c r="E127" s="46">
        <v>2743</v>
      </c>
      <c r="F127" s="344">
        <f t="shared" si="3"/>
        <v>7.6680034026005595E-2</v>
      </c>
      <c r="G127" s="392">
        <f>Muut[[#This Row],[Keskim. työttömyysaste 2022, %]]/$F$12</f>
        <v>0.80792580958965821</v>
      </c>
      <c r="H127" s="175">
        <v>3</v>
      </c>
      <c r="I127" s="399">
        <v>4396</v>
      </c>
      <c r="J127" s="405">
        <v>207</v>
      </c>
      <c r="K127" s="278">
        <v>686.91</v>
      </c>
      <c r="L127" s="179">
        <v>9.5340000873476871</v>
      </c>
      <c r="M127" s="392">
        <v>1.9192812418537561</v>
      </c>
      <c r="N127" s="175">
        <v>1</v>
      </c>
      <c r="O127" s="414">
        <v>0</v>
      </c>
      <c r="P127" s="278">
        <v>1732</v>
      </c>
      <c r="Q127" s="15">
        <v>312</v>
      </c>
      <c r="R127" s="167">
        <v>0.18013856812933027</v>
      </c>
      <c r="S127" s="418">
        <v>1.3195800269923277</v>
      </c>
      <c r="T127" s="168">
        <v>369372.11872605648</v>
      </c>
      <c r="U127" s="168">
        <v>135837.3933</v>
      </c>
      <c r="V127" s="168">
        <v>1211398.2468000001</v>
      </c>
      <c r="W127" s="168">
        <v>358314.93</v>
      </c>
      <c r="X127" s="168">
        <v>526153.94762240443</v>
      </c>
      <c r="Y127" s="168">
        <v>2671009.6500000004</v>
      </c>
      <c r="Z127" s="164">
        <v>0</v>
      </c>
      <c r="AA127" s="168">
        <v>247591.28294753938</v>
      </c>
      <c r="AB127" s="183">
        <f>SUM(Muut[[#This Row],[Työttömyysaste]:[Koulutustausta]])</f>
        <v>5519677.5693960004</v>
      </c>
      <c r="AD127" s="67"/>
    </row>
    <row r="128" spans="1:30" s="50" customFormat="1">
      <c r="A128" s="160">
        <v>398</v>
      </c>
      <c r="B128" s="160" t="s">
        <v>129</v>
      </c>
      <c r="C128" s="412">
        <v>120175</v>
      </c>
      <c r="D128" s="142">
        <v>7654.5</v>
      </c>
      <c r="E128" s="46">
        <v>55809</v>
      </c>
      <c r="F128" s="344">
        <f t="shared" si="3"/>
        <v>0.13715529753265601</v>
      </c>
      <c r="G128" s="392">
        <f>Muut[[#This Row],[Keskim. työttömyysaste 2022, %]]/$F$12</f>
        <v>1.4451128798534509</v>
      </c>
      <c r="H128" s="175">
        <v>0</v>
      </c>
      <c r="I128" s="399">
        <v>506</v>
      </c>
      <c r="J128" s="405">
        <v>10018</v>
      </c>
      <c r="K128" s="278">
        <v>459.5</v>
      </c>
      <c r="L128" s="179">
        <v>261.53427638737759</v>
      </c>
      <c r="M128" s="392">
        <v>6.9965695434793973E-2</v>
      </c>
      <c r="N128" s="175">
        <v>0</v>
      </c>
      <c r="O128" s="414">
        <v>0</v>
      </c>
      <c r="P128" s="278">
        <v>36518</v>
      </c>
      <c r="Q128" s="15">
        <v>5584</v>
      </c>
      <c r="R128" s="167">
        <v>0.1529108932581193</v>
      </c>
      <c r="S128" s="418">
        <v>1.1201274815735385</v>
      </c>
      <c r="T128" s="168">
        <v>12123654.199883278</v>
      </c>
      <c r="U128" s="168">
        <v>0</v>
      </c>
      <c r="V128" s="168">
        <v>0</v>
      </c>
      <c r="W128" s="168">
        <v>17341057.82</v>
      </c>
      <c r="X128" s="168">
        <v>351964.21500996471</v>
      </c>
      <c r="Y128" s="168">
        <v>0</v>
      </c>
      <c r="Z128" s="164">
        <v>0</v>
      </c>
      <c r="AA128" s="168">
        <v>3856614.3208105648</v>
      </c>
      <c r="AB128" s="183">
        <f>SUM(Muut[[#This Row],[Työttömyysaste]:[Koulutustausta]])</f>
        <v>33673290.555703811</v>
      </c>
      <c r="AD128" s="67"/>
    </row>
    <row r="129" spans="1:30" s="50" customFormat="1">
      <c r="A129" s="95">
        <v>399</v>
      </c>
      <c r="B129" s="160" t="s">
        <v>130</v>
      </c>
      <c r="C129" s="412">
        <v>7817</v>
      </c>
      <c r="D129" s="142">
        <v>188.66666666666666</v>
      </c>
      <c r="E129" s="46">
        <v>3656</v>
      </c>
      <c r="F129" s="344">
        <f t="shared" si="3"/>
        <v>5.1604668125455867E-2</v>
      </c>
      <c r="G129" s="392">
        <f>Muut[[#This Row],[Keskim. työttömyysaste 2022, %]]/$F$12</f>
        <v>0.54372358859054115</v>
      </c>
      <c r="H129" s="175">
        <v>0</v>
      </c>
      <c r="I129" s="399">
        <v>90</v>
      </c>
      <c r="J129" s="405">
        <v>140</v>
      </c>
      <c r="K129" s="278">
        <v>505.16</v>
      </c>
      <c r="L129" s="179">
        <v>15.474305170639004</v>
      </c>
      <c r="M129" s="392">
        <v>1.1825039848766834</v>
      </c>
      <c r="N129" s="175">
        <v>0</v>
      </c>
      <c r="O129" s="414">
        <v>0</v>
      </c>
      <c r="P129" s="278">
        <v>2581</v>
      </c>
      <c r="Q129" s="15">
        <v>197</v>
      </c>
      <c r="R129" s="167">
        <v>7.6327005036807435E-2</v>
      </c>
      <c r="S129" s="418">
        <v>0.55912285976650145</v>
      </c>
      <c r="T129" s="168">
        <v>296712.55585537589</v>
      </c>
      <c r="U129" s="168">
        <v>0</v>
      </c>
      <c r="V129" s="168">
        <v>0</v>
      </c>
      <c r="W129" s="168">
        <v>242338.6</v>
      </c>
      <c r="X129" s="168">
        <v>386938.50457983406</v>
      </c>
      <c r="Y129" s="168">
        <v>0</v>
      </c>
      <c r="Z129" s="164">
        <v>0</v>
      </c>
      <c r="AA129" s="168">
        <v>125219.50626086936</v>
      </c>
      <c r="AB129" s="183">
        <f>SUM(Muut[[#This Row],[Työttömyysaste]:[Koulutustausta]])</f>
        <v>1051209.1666960793</v>
      </c>
      <c r="AD129" s="67"/>
    </row>
    <row r="130" spans="1:30" s="50" customFormat="1">
      <c r="A130" s="95">
        <v>400</v>
      </c>
      <c r="B130" s="160" t="s">
        <v>131</v>
      </c>
      <c r="C130" s="412">
        <v>8366</v>
      </c>
      <c r="D130" s="142">
        <v>281.91666666666669</v>
      </c>
      <c r="E130" s="46">
        <v>3930</v>
      </c>
      <c r="F130" s="344">
        <f t="shared" si="3"/>
        <v>7.1734520780322317E-2</v>
      </c>
      <c r="G130" s="392">
        <f>Muut[[#This Row],[Keskim. työttömyysaste 2022, %]]/$F$12</f>
        <v>0.75581827151136327</v>
      </c>
      <c r="H130" s="175">
        <v>0</v>
      </c>
      <c r="I130" s="399">
        <v>25</v>
      </c>
      <c r="J130" s="405">
        <v>821</v>
      </c>
      <c r="K130" s="278">
        <v>531.88</v>
      </c>
      <c r="L130" s="179">
        <v>15.729111829736031</v>
      </c>
      <c r="M130" s="392">
        <v>1.1633477926506404</v>
      </c>
      <c r="N130" s="175">
        <v>0</v>
      </c>
      <c r="O130" s="414">
        <v>0</v>
      </c>
      <c r="P130" s="278">
        <v>2608</v>
      </c>
      <c r="Q130" s="15">
        <v>531</v>
      </c>
      <c r="R130" s="167">
        <v>0.2036042944785276</v>
      </c>
      <c r="S130" s="418">
        <v>1.4914749417283946</v>
      </c>
      <c r="T130" s="168">
        <v>441420.89278718637</v>
      </c>
      <c r="U130" s="168">
        <v>0</v>
      </c>
      <c r="V130" s="168">
        <v>0</v>
      </c>
      <c r="W130" s="168">
        <v>1421142.79</v>
      </c>
      <c r="X130" s="168">
        <v>407405.28113057662</v>
      </c>
      <c r="Y130" s="168">
        <v>0</v>
      </c>
      <c r="Z130" s="164">
        <v>0</v>
      </c>
      <c r="AA130" s="168">
        <v>357485.51373561774</v>
      </c>
      <c r="AB130" s="183">
        <f>SUM(Muut[[#This Row],[Työttömyysaste]:[Koulutustausta]])</f>
        <v>2627454.4776533805</v>
      </c>
      <c r="AD130" s="67"/>
    </row>
    <row r="131" spans="1:30" s="50" customFormat="1">
      <c r="A131" s="95">
        <v>402</v>
      </c>
      <c r="B131" s="160" t="s">
        <v>132</v>
      </c>
      <c r="C131" s="412">
        <v>9099</v>
      </c>
      <c r="D131" s="142">
        <v>393.08333333333331</v>
      </c>
      <c r="E131" s="46">
        <v>4072</v>
      </c>
      <c r="F131" s="344">
        <f t="shared" si="3"/>
        <v>9.6533235101506215E-2</v>
      </c>
      <c r="G131" s="392">
        <f>Muut[[#This Row],[Keskim. työttömyysaste 2022, %]]/$F$12</f>
        <v>1.0171056013778343</v>
      </c>
      <c r="H131" s="175">
        <v>0</v>
      </c>
      <c r="I131" s="399">
        <v>11</v>
      </c>
      <c r="J131" s="405">
        <v>214</v>
      </c>
      <c r="K131" s="278">
        <v>1096.71</v>
      </c>
      <c r="L131" s="179">
        <v>8.2966326558525036</v>
      </c>
      <c r="M131" s="392">
        <v>2.2055246129971353</v>
      </c>
      <c r="N131" s="175">
        <v>0</v>
      </c>
      <c r="O131" s="414">
        <v>0</v>
      </c>
      <c r="P131" s="278">
        <v>2585</v>
      </c>
      <c r="Q131" s="15">
        <v>336</v>
      </c>
      <c r="R131" s="167">
        <v>0.12998065764023212</v>
      </c>
      <c r="S131" s="418">
        <v>0.95215522971313682</v>
      </c>
      <c r="T131" s="168">
        <v>646066.68835086608</v>
      </c>
      <c r="U131" s="168">
        <v>0</v>
      </c>
      <c r="V131" s="168">
        <v>0</v>
      </c>
      <c r="W131" s="168">
        <v>370431.86</v>
      </c>
      <c r="X131" s="168">
        <v>840049.34547024663</v>
      </c>
      <c r="Y131" s="168">
        <v>0</v>
      </c>
      <c r="Z131" s="164">
        <v>0</v>
      </c>
      <c r="AA131" s="168">
        <v>248213.87146732918</v>
      </c>
      <c r="AB131" s="183">
        <f>SUM(Muut[[#This Row],[Työttömyysaste]:[Koulutustausta]])</f>
        <v>2104761.7652884419</v>
      </c>
      <c r="AD131" s="67"/>
    </row>
    <row r="132" spans="1:30" s="50" customFormat="1">
      <c r="A132" s="95">
        <v>403</v>
      </c>
      <c r="B132" s="160" t="s">
        <v>133</v>
      </c>
      <c r="C132" s="412">
        <v>2820</v>
      </c>
      <c r="D132" s="142">
        <v>67.083333333333329</v>
      </c>
      <c r="E132" s="46">
        <v>1103</v>
      </c>
      <c r="F132" s="344">
        <f t="shared" si="3"/>
        <v>6.081897854336657E-2</v>
      </c>
      <c r="G132" s="392">
        <f>Muut[[#This Row],[Keskim. työttömyysaste 2022, %]]/$F$12</f>
        <v>0.64080856382250528</v>
      </c>
      <c r="H132" s="175">
        <v>0</v>
      </c>
      <c r="I132" s="399">
        <v>11</v>
      </c>
      <c r="J132" s="405">
        <v>140</v>
      </c>
      <c r="K132" s="278">
        <v>420.89</v>
      </c>
      <c r="L132" s="179">
        <v>6.700087908954834</v>
      </c>
      <c r="M132" s="392">
        <v>2.731072752496603</v>
      </c>
      <c r="N132" s="175">
        <v>0</v>
      </c>
      <c r="O132" s="414">
        <v>0</v>
      </c>
      <c r="P132" s="278">
        <v>654</v>
      </c>
      <c r="Q132" s="15">
        <v>80</v>
      </c>
      <c r="R132" s="167">
        <v>0.12232415902140673</v>
      </c>
      <c r="S132" s="418">
        <v>0.89606861395385851</v>
      </c>
      <c r="T132" s="168">
        <v>126152.26527006645</v>
      </c>
      <c r="U132" s="168">
        <v>0</v>
      </c>
      <c r="V132" s="168">
        <v>0</v>
      </c>
      <c r="W132" s="168">
        <v>242338.6</v>
      </c>
      <c r="X132" s="168">
        <v>322390.02928301197</v>
      </c>
      <c r="Y132" s="168">
        <v>0</v>
      </c>
      <c r="Z132" s="164">
        <v>0</v>
      </c>
      <c r="AA132" s="168">
        <v>72396.071527174092</v>
      </c>
      <c r="AB132" s="183">
        <f>SUM(Muut[[#This Row],[Työttömyysaste]:[Koulutustausta]])</f>
        <v>763276.96608025243</v>
      </c>
      <c r="AD132" s="67"/>
    </row>
    <row r="133" spans="1:30" s="50" customFormat="1">
      <c r="A133" s="95">
        <v>405</v>
      </c>
      <c r="B133" s="160" t="s">
        <v>134</v>
      </c>
      <c r="C133" s="412">
        <v>72650</v>
      </c>
      <c r="D133" s="142">
        <v>3364.1666666666665</v>
      </c>
      <c r="E133" s="46">
        <v>33319</v>
      </c>
      <c r="F133" s="344">
        <f t="shared" si="3"/>
        <v>0.10096841641906019</v>
      </c>
      <c r="G133" s="392">
        <f>Muut[[#This Row],[Keskim. työttömyysaste 2022, %]]/$F$12</f>
        <v>1.0638361160701788</v>
      </c>
      <c r="H133" s="175">
        <v>0</v>
      </c>
      <c r="I133" s="399">
        <v>124</v>
      </c>
      <c r="J133" s="405">
        <v>6446</v>
      </c>
      <c r="K133" s="278">
        <v>1433.99</v>
      </c>
      <c r="L133" s="179">
        <v>50.662835863569484</v>
      </c>
      <c r="M133" s="392">
        <v>0.36118048300246214</v>
      </c>
      <c r="N133" s="175">
        <v>0</v>
      </c>
      <c r="O133" s="414">
        <v>0</v>
      </c>
      <c r="P133" s="278">
        <v>21579</v>
      </c>
      <c r="Q133" s="15">
        <v>2580</v>
      </c>
      <c r="R133" s="167">
        <v>0.11956068399833171</v>
      </c>
      <c r="S133" s="418">
        <v>0.87582516201899097</v>
      </c>
      <c r="T133" s="168">
        <v>5395453.9064467195</v>
      </c>
      <c r="U133" s="168">
        <v>0</v>
      </c>
      <c r="V133" s="168">
        <v>0</v>
      </c>
      <c r="W133" s="168">
        <v>11157961.540000001</v>
      </c>
      <c r="X133" s="168">
        <v>1098396.4410927948</v>
      </c>
      <c r="Y133" s="168">
        <v>0</v>
      </c>
      <c r="Z133" s="164">
        <v>0</v>
      </c>
      <c r="AA133" s="168">
        <v>1822962.1982924731</v>
      </c>
      <c r="AB133" s="183">
        <f>SUM(Muut[[#This Row],[Työttömyysaste]:[Koulutustausta]])</f>
        <v>19474774.085831985</v>
      </c>
      <c r="AD133" s="67"/>
    </row>
    <row r="134" spans="1:30" s="50" customFormat="1">
      <c r="A134" s="95">
        <v>407</v>
      </c>
      <c r="B134" s="160" t="s">
        <v>135</v>
      </c>
      <c r="C134" s="412">
        <v>2518</v>
      </c>
      <c r="D134" s="142">
        <v>115.08333333333333</v>
      </c>
      <c r="E134" s="46">
        <v>1169</v>
      </c>
      <c r="F134" s="344">
        <f t="shared" si="3"/>
        <v>9.8445965212432276E-2</v>
      </c>
      <c r="G134" s="392">
        <f>Muut[[#This Row],[Keskim. työttömyysaste 2022, %]]/$F$12</f>
        <v>1.0372587487130631</v>
      </c>
      <c r="H134" s="175">
        <v>1</v>
      </c>
      <c r="I134" s="399">
        <v>751</v>
      </c>
      <c r="J134" s="405">
        <v>173</v>
      </c>
      <c r="K134" s="278">
        <v>329.89</v>
      </c>
      <c r="L134" s="179">
        <v>7.6328473127406111</v>
      </c>
      <c r="M134" s="392">
        <v>2.3973265516441136</v>
      </c>
      <c r="N134" s="175">
        <v>0</v>
      </c>
      <c r="O134" s="414">
        <v>0</v>
      </c>
      <c r="P134" s="278">
        <v>761</v>
      </c>
      <c r="Q134" s="15">
        <v>176</v>
      </c>
      <c r="R134" s="167">
        <v>0.23127463863337713</v>
      </c>
      <c r="S134" s="418">
        <v>1.6941701994176237</v>
      </c>
      <c r="T134" s="168">
        <v>182330.98171760523</v>
      </c>
      <c r="U134" s="168">
        <v>52227.600600000005</v>
      </c>
      <c r="V134" s="168">
        <v>206951.79330000002</v>
      </c>
      <c r="W134" s="168">
        <v>299461.27</v>
      </c>
      <c r="X134" s="168">
        <v>252686.5612396893</v>
      </c>
      <c r="Y134" s="168">
        <v>0</v>
      </c>
      <c r="Z134" s="164">
        <v>0</v>
      </c>
      <c r="AA134" s="168">
        <v>122218.62410512698</v>
      </c>
      <c r="AB134" s="183">
        <f>SUM(Muut[[#This Row],[Työttömyysaste]:[Koulutustausta]])</f>
        <v>1115876.8309624216</v>
      </c>
      <c r="AD134" s="67"/>
    </row>
    <row r="135" spans="1:30" s="50" customFormat="1">
      <c r="A135" s="95">
        <v>408</v>
      </c>
      <c r="B135" s="160" t="s">
        <v>136</v>
      </c>
      <c r="C135" s="412">
        <v>14099</v>
      </c>
      <c r="D135" s="142">
        <v>342.75</v>
      </c>
      <c r="E135" s="46">
        <v>6270</v>
      </c>
      <c r="F135" s="344">
        <f t="shared" si="3"/>
        <v>5.466507177033493E-2</v>
      </c>
      <c r="G135" s="392">
        <f>Muut[[#This Row],[Keskim. työttömyysaste 2022, %]]/$F$12</f>
        <v>0.57596899802295609</v>
      </c>
      <c r="H135" s="175">
        <v>0</v>
      </c>
      <c r="I135" s="399">
        <v>22</v>
      </c>
      <c r="J135" s="405">
        <v>411</v>
      </c>
      <c r="K135" s="278">
        <v>737.16</v>
      </c>
      <c r="L135" s="179">
        <v>19.126105594443541</v>
      </c>
      <c r="M135" s="392">
        <v>0.95672521711866387</v>
      </c>
      <c r="N135" s="175">
        <v>0</v>
      </c>
      <c r="O135" s="414">
        <v>0</v>
      </c>
      <c r="P135" s="278">
        <v>4275</v>
      </c>
      <c r="Q135" s="15">
        <v>433</v>
      </c>
      <c r="R135" s="167">
        <v>0.10128654970760234</v>
      </c>
      <c r="S135" s="418">
        <v>0.741960532855794</v>
      </c>
      <c r="T135" s="168">
        <v>566898.17170720221</v>
      </c>
      <c r="U135" s="168">
        <v>0</v>
      </c>
      <c r="V135" s="168">
        <v>0</v>
      </c>
      <c r="W135" s="168">
        <v>711436.89</v>
      </c>
      <c r="X135" s="168">
        <v>564644.04948149191</v>
      </c>
      <c r="Y135" s="168">
        <v>0</v>
      </c>
      <c r="Z135" s="164">
        <v>0</v>
      </c>
      <c r="AA135" s="168">
        <v>299704.82948582451</v>
      </c>
      <c r="AB135" s="183">
        <f>SUM(Muut[[#This Row],[Työttömyysaste]:[Koulutustausta]])</f>
        <v>2142683.9406745187</v>
      </c>
      <c r="AD135" s="67"/>
    </row>
    <row r="136" spans="1:30" s="50" customFormat="1">
      <c r="A136" s="95">
        <v>410</v>
      </c>
      <c r="B136" s="160" t="s">
        <v>137</v>
      </c>
      <c r="C136" s="412">
        <v>18775</v>
      </c>
      <c r="D136" s="142">
        <v>736.83333333333337</v>
      </c>
      <c r="E136" s="46">
        <v>8460</v>
      </c>
      <c r="F136" s="344">
        <f t="shared" si="3"/>
        <v>8.7096138691883374E-2</v>
      </c>
      <c r="G136" s="392">
        <f>Muut[[#This Row],[Keskim. työttömyysaste 2022, %]]/$F$12</f>
        <v>0.91767328038623963</v>
      </c>
      <c r="H136" s="175">
        <v>0</v>
      </c>
      <c r="I136" s="399">
        <v>26</v>
      </c>
      <c r="J136" s="405">
        <v>277</v>
      </c>
      <c r="K136" s="278">
        <v>648.51</v>
      </c>
      <c r="L136" s="179">
        <v>28.950979938628549</v>
      </c>
      <c r="M136" s="392">
        <v>0.63204864105699465</v>
      </c>
      <c r="N136" s="175">
        <v>0</v>
      </c>
      <c r="O136" s="414">
        <v>0</v>
      </c>
      <c r="P136" s="278">
        <v>6006</v>
      </c>
      <c r="Q136" s="15">
        <v>512</v>
      </c>
      <c r="R136" s="167">
        <v>8.5248085248085248E-2</v>
      </c>
      <c r="S136" s="418">
        <v>0.6244729921021096</v>
      </c>
      <c r="T136" s="168">
        <v>1202778.5387381576</v>
      </c>
      <c r="U136" s="168">
        <v>0</v>
      </c>
      <c r="V136" s="168">
        <v>0</v>
      </c>
      <c r="W136" s="168">
        <v>479484.23</v>
      </c>
      <c r="X136" s="168">
        <v>496740.61605247483</v>
      </c>
      <c r="Y136" s="168">
        <v>0</v>
      </c>
      <c r="Z136" s="164">
        <v>0</v>
      </c>
      <c r="AA136" s="168">
        <v>335906.36422544514</v>
      </c>
      <c r="AB136" s="183">
        <f>SUM(Muut[[#This Row],[Työttömyysaste]:[Koulutustausta]])</f>
        <v>2514909.7490160777</v>
      </c>
      <c r="AD136" s="67"/>
    </row>
    <row r="137" spans="1:30" s="50" customFormat="1">
      <c r="A137" s="95">
        <v>416</v>
      </c>
      <c r="B137" s="160" t="s">
        <v>138</v>
      </c>
      <c r="C137" s="412">
        <v>2886</v>
      </c>
      <c r="D137" s="142">
        <v>103.41666666666667</v>
      </c>
      <c r="E137" s="46">
        <v>1342</v>
      </c>
      <c r="F137" s="344">
        <f t="shared" si="3"/>
        <v>7.7061599602583214E-2</v>
      </c>
      <c r="G137" s="392">
        <f>Muut[[#This Row],[Keskim. työttömyysaste 2022, %]]/$F$12</f>
        <v>0.81194610876249718</v>
      </c>
      <c r="H137" s="175">
        <v>0</v>
      </c>
      <c r="I137" s="399">
        <v>3</v>
      </c>
      <c r="J137" s="405">
        <v>76</v>
      </c>
      <c r="K137" s="278">
        <v>217.96</v>
      </c>
      <c r="L137" s="179">
        <v>13.240961644338411</v>
      </c>
      <c r="M137" s="392">
        <v>1.3819560858936977</v>
      </c>
      <c r="N137" s="175">
        <v>0</v>
      </c>
      <c r="O137" s="414">
        <v>0</v>
      </c>
      <c r="P137" s="278">
        <v>885</v>
      </c>
      <c r="Q137" s="15">
        <v>99</v>
      </c>
      <c r="R137" s="167">
        <v>0.11186440677966102</v>
      </c>
      <c r="S137" s="418">
        <v>0.81944715365899046</v>
      </c>
      <c r="T137" s="168">
        <v>163584.13036292084</v>
      </c>
      <c r="U137" s="168">
        <v>0</v>
      </c>
      <c r="V137" s="168">
        <v>0</v>
      </c>
      <c r="W137" s="168">
        <v>131555.24</v>
      </c>
      <c r="X137" s="168">
        <v>166951.2955464024</v>
      </c>
      <c r="Y137" s="168">
        <v>0</v>
      </c>
      <c r="Z137" s="164">
        <v>0</v>
      </c>
      <c r="AA137" s="168">
        <v>67755.086508424603</v>
      </c>
      <c r="AB137" s="183">
        <f>SUM(Muut[[#This Row],[Työttömyysaste]:[Koulutustausta]])</f>
        <v>529845.75241774786</v>
      </c>
      <c r="AD137" s="67"/>
    </row>
    <row r="138" spans="1:30" s="50" customFormat="1">
      <c r="A138" s="95">
        <v>418</v>
      </c>
      <c r="B138" s="160" t="s">
        <v>139</v>
      </c>
      <c r="C138" s="412">
        <v>24580</v>
      </c>
      <c r="D138" s="142">
        <v>692.75</v>
      </c>
      <c r="E138" s="46">
        <v>11603</v>
      </c>
      <c r="F138" s="344">
        <f t="shared" si="3"/>
        <v>5.9704386796518141E-2</v>
      </c>
      <c r="G138" s="392">
        <f>Muut[[#This Row],[Keskim. työttömyysaste 2022, %]]/$F$12</f>
        <v>0.62906486220743996</v>
      </c>
      <c r="H138" s="175">
        <v>0</v>
      </c>
      <c r="I138" s="399">
        <v>70</v>
      </c>
      <c r="J138" s="405">
        <v>725</v>
      </c>
      <c r="K138" s="278">
        <v>269.58</v>
      </c>
      <c r="L138" s="179">
        <v>91.178870836115451</v>
      </c>
      <c r="M138" s="392">
        <v>0.20068714779730065</v>
      </c>
      <c r="N138" s="175">
        <v>0</v>
      </c>
      <c r="O138" s="414">
        <v>0</v>
      </c>
      <c r="P138" s="278">
        <v>8458</v>
      </c>
      <c r="Q138" s="15">
        <v>564</v>
      </c>
      <c r="R138" s="167">
        <v>6.6682430834712703E-2</v>
      </c>
      <c r="S138" s="418">
        <v>0.48847287282537899</v>
      </c>
      <c r="T138" s="168">
        <v>1079431.1431946401</v>
      </c>
      <c r="U138" s="168">
        <v>0</v>
      </c>
      <c r="V138" s="168">
        <v>0</v>
      </c>
      <c r="W138" s="168">
        <v>1254967.75</v>
      </c>
      <c r="X138" s="168">
        <v>206490.77928702126</v>
      </c>
      <c r="Y138" s="168">
        <v>0</v>
      </c>
      <c r="Z138" s="164">
        <v>0</v>
      </c>
      <c r="AA138" s="168">
        <v>343990.90108246991</v>
      </c>
      <c r="AB138" s="183">
        <f>SUM(Muut[[#This Row],[Työttömyysaste]:[Koulutustausta]])</f>
        <v>2884880.5735641313</v>
      </c>
      <c r="AD138" s="67"/>
    </row>
    <row r="139" spans="1:30" s="50" customFormat="1">
      <c r="A139" s="95">
        <v>420</v>
      </c>
      <c r="B139" s="160" t="s">
        <v>140</v>
      </c>
      <c r="C139" s="412">
        <v>9177</v>
      </c>
      <c r="D139" s="142">
        <v>321.33333333333331</v>
      </c>
      <c r="E139" s="46">
        <v>4034</v>
      </c>
      <c r="F139" s="344">
        <f t="shared" si="3"/>
        <v>7.9656255164435627E-2</v>
      </c>
      <c r="G139" s="392">
        <f>Muut[[#This Row],[Keskim. työttömyysaste 2022, %]]/$F$12</f>
        <v>0.83928424471983099</v>
      </c>
      <c r="H139" s="175">
        <v>0</v>
      </c>
      <c r="I139" s="399">
        <v>15</v>
      </c>
      <c r="J139" s="405">
        <v>208</v>
      </c>
      <c r="K139" s="278">
        <v>1136.26</v>
      </c>
      <c r="L139" s="179">
        <v>8.0764965764877754</v>
      </c>
      <c r="M139" s="392">
        <v>2.2656392353026815</v>
      </c>
      <c r="N139" s="175">
        <v>0</v>
      </c>
      <c r="O139" s="414">
        <v>0</v>
      </c>
      <c r="P139" s="278">
        <v>2487</v>
      </c>
      <c r="Q139" s="15">
        <v>268</v>
      </c>
      <c r="R139" s="167">
        <v>0.10776035383996783</v>
      </c>
      <c r="S139" s="418">
        <v>0.78938348464475616</v>
      </c>
      <c r="T139" s="168">
        <v>537684.40477795142</v>
      </c>
      <c r="U139" s="168">
        <v>0</v>
      </c>
      <c r="V139" s="168">
        <v>0</v>
      </c>
      <c r="W139" s="168">
        <v>360045.92</v>
      </c>
      <c r="X139" s="168">
        <v>870343.54504292156</v>
      </c>
      <c r="Y139" s="168">
        <v>0</v>
      </c>
      <c r="Z139" s="164">
        <v>0</v>
      </c>
      <c r="AA139" s="168">
        <v>207545.53463545814</v>
      </c>
      <c r="AB139" s="183">
        <f>SUM(Muut[[#This Row],[Työttömyysaste]:[Koulutustausta]])</f>
        <v>1975619.4044563312</v>
      </c>
      <c r="AD139" s="67"/>
    </row>
    <row r="140" spans="1:30" s="50" customFormat="1">
      <c r="A140" s="95">
        <v>421</v>
      </c>
      <c r="B140" s="160" t="s">
        <v>141</v>
      </c>
      <c r="C140" s="412">
        <v>695</v>
      </c>
      <c r="D140" s="142">
        <v>23.583333333333332</v>
      </c>
      <c r="E140" s="46">
        <v>277</v>
      </c>
      <c r="F140" s="344">
        <f t="shared" si="3"/>
        <v>8.5138387484957875E-2</v>
      </c>
      <c r="G140" s="392">
        <f>Muut[[#This Row],[Keskim. työttömyysaste 2022, %]]/$F$12</f>
        <v>0.89704577612230074</v>
      </c>
      <c r="H140" s="175">
        <v>0</v>
      </c>
      <c r="I140" s="399">
        <v>1</v>
      </c>
      <c r="J140" s="405">
        <v>11</v>
      </c>
      <c r="K140" s="278">
        <v>480.06</v>
      </c>
      <c r="L140" s="179">
        <v>1.4477356997042037</v>
      </c>
      <c r="M140" s="392">
        <v>12.639342617037874</v>
      </c>
      <c r="N140" s="175">
        <v>0</v>
      </c>
      <c r="O140" s="414">
        <v>0</v>
      </c>
      <c r="P140" s="278">
        <v>156</v>
      </c>
      <c r="Q140" s="15">
        <v>17</v>
      </c>
      <c r="R140" s="167">
        <v>0.10897435897435898</v>
      </c>
      <c r="S140" s="418">
        <v>0.79827651041177872</v>
      </c>
      <c r="T140" s="168">
        <v>43522.822113612987</v>
      </c>
      <c r="U140" s="168">
        <v>0</v>
      </c>
      <c r="V140" s="168">
        <v>0</v>
      </c>
      <c r="W140" s="168">
        <v>19040.89</v>
      </c>
      <c r="X140" s="168">
        <v>367712.6029546978</v>
      </c>
      <c r="Y140" s="168">
        <v>0</v>
      </c>
      <c r="Z140" s="164">
        <v>0</v>
      </c>
      <c r="AA140" s="168">
        <v>15895.082306191734</v>
      </c>
      <c r="AB140" s="183">
        <f>SUM(Muut[[#This Row],[Työttömyysaste]:[Koulutustausta]])</f>
        <v>446171.3973745025</v>
      </c>
      <c r="AD140" s="67"/>
    </row>
    <row r="141" spans="1:30" s="50" customFormat="1">
      <c r="A141" s="95">
        <v>422</v>
      </c>
      <c r="B141" s="160" t="s">
        <v>142</v>
      </c>
      <c r="C141" s="412">
        <v>10372</v>
      </c>
      <c r="D141" s="142">
        <v>567.16666666666663</v>
      </c>
      <c r="E141" s="46">
        <v>4026</v>
      </c>
      <c r="F141" s="344">
        <f t="shared" ref="F141:F204" si="4">D141/E141</f>
        <v>0.14087597284318595</v>
      </c>
      <c r="G141" s="392">
        <f>Muut[[#This Row],[Keskim. työttömyysaste 2022, %]]/$F$12</f>
        <v>1.4843151265746859</v>
      </c>
      <c r="H141" s="175">
        <v>0</v>
      </c>
      <c r="I141" s="399">
        <v>11</v>
      </c>
      <c r="J141" s="405">
        <v>545</v>
      </c>
      <c r="K141" s="278">
        <v>3417.86</v>
      </c>
      <c r="L141" s="179">
        <v>3.0346474109530526</v>
      </c>
      <c r="M141" s="392">
        <v>6.0298364355059411</v>
      </c>
      <c r="N141" s="175">
        <v>3</v>
      </c>
      <c r="O141" s="414">
        <v>240</v>
      </c>
      <c r="P141" s="278">
        <v>2365</v>
      </c>
      <c r="Q141" s="15">
        <v>399</v>
      </c>
      <c r="R141" s="167">
        <v>0.16871035940803383</v>
      </c>
      <c r="S141" s="418">
        <v>1.235864273450336</v>
      </c>
      <c r="T141" s="168">
        <v>1074747.0443646468</v>
      </c>
      <c r="U141" s="168">
        <v>0</v>
      </c>
      <c r="V141" s="168">
        <v>0</v>
      </c>
      <c r="W141" s="168">
        <v>943389.55</v>
      </c>
      <c r="X141" s="168">
        <v>2617985.6624895707</v>
      </c>
      <c r="Y141" s="168">
        <v>0</v>
      </c>
      <c r="Z141" s="164">
        <v>71601.599999999991</v>
      </c>
      <c r="AA141" s="168">
        <v>367246.70859710022</v>
      </c>
      <c r="AB141" s="183">
        <f>SUM(Muut[[#This Row],[Työttömyysaste]:[Koulutustausta]])</f>
        <v>5074970.5654513175</v>
      </c>
      <c r="AD141" s="67"/>
    </row>
    <row r="142" spans="1:30" s="50" customFormat="1">
      <c r="A142" s="160">
        <v>423</v>
      </c>
      <c r="B142" s="160" t="s">
        <v>143</v>
      </c>
      <c r="C142" s="412">
        <v>20497</v>
      </c>
      <c r="D142" s="142">
        <v>472.5</v>
      </c>
      <c r="E142" s="46">
        <v>9961</v>
      </c>
      <c r="F142" s="344">
        <f t="shared" si="4"/>
        <v>4.7434996486296559E-2</v>
      </c>
      <c r="G142" s="392">
        <f>Muut[[#This Row],[Keskim. työttömyysaste 2022, %]]/$F$12</f>
        <v>0.4997905703338158</v>
      </c>
      <c r="H142" s="175">
        <v>0</v>
      </c>
      <c r="I142" s="399">
        <v>303</v>
      </c>
      <c r="J142" s="405">
        <v>846</v>
      </c>
      <c r="K142" s="278">
        <v>300.54000000000002</v>
      </c>
      <c r="L142" s="179">
        <v>68.200572303187585</v>
      </c>
      <c r="M142" s="392">
        <v>0.26830313748882206</v>
      </c>
      <c r="N142" s="175">
        <v>0</v>
      </c>
      <c r="O142" s="414">
        <v>0</v>
      </c>
      <c r="P142" s="278">
        <v>7024</v>
      </c>
      <c r="Q142" s="15">
        <v>609</v>
      </c>
      <c r="R142" s="167">
        <v>8.6702733485193625E-2</v>
      </c>
      <c r="S142" s="418">
        <v>0.6351288154492214</v>
      </c>
      <c r="T142" s="168">
        <v>715148.11301843054</v>
      </c>
      <c r="U142" s="168">
        <v>0</v>
      </c>
      <c r="V142" s="168">
        <v>0</v>
      </c>
      <c r="W142" s="168">
        <v>1464417.54</v>
      </c>
      <c r="X142" s="168">
        <v>230205.27786527705</v>
      </c>
      <c r="Y142" s="168">
        <v>0</v>
      </c>
      <c r="Z142" s="164">
        <v>0</v>
      </c>
      <c r="AA142" s="168">
        <v>372972.44221202604</v>
      </c>
      <c r="AB142" s="183">
        <f>SUM(Muut[[#This Row],[Työttömyysaste]:[Koulutustausta]])</f>
        <v>2782743.373095734</v>
      </c>
      <c r="AD142" s="67"/>
    </row>
    <row r="143" spans="1:30" s="50" customFormat="1">
      <c r="A143" s="95">
        <v>425</v>
      </c>
      <c r="B143" s="160" t="s">
        <v>144</v>
      </c>
      <c r="C143" s="412">
        <v>10258</v>
      </c>
      <c r="D143" s="142">
        <v>228.16666666666666</v>
      </c>
      <c r="E143" s="46">
        <v>4480</v>
      </c>
      <c r="F143" s="344">
        <f t="shared" si="4"/>
        <v>5.0930059523809523E-2</v>
      </c>
      <c r="G143" s="392">
        <f>Muut[[#This Row],[Keskim. työttömyysaste 2022, %]]/$F$12</f>
        <v>0.53661569267520515</v>
      </c>
      <c r="H143" s="175">
        <v>0</v>
      </c>
      <c r="I143" s="399">
        <v>11</v>
      </c>
      <c r="J143" s="405">
        <v>82</v>
      </c>
      <c r="K143" s="278">
        <v>637.30999999999995</v>
      </c>
      <c r="L143" s="179">
        <v>16.095777565078222</v>
      </c>
      <c r="M143" s="392">
        <v>1.1368464464356904</v>
      </c>
      <c r="N143" s="175">
        <v>0</v>
      </c>
      <c r="O143" s="414">
        <v>0</v>
      </c>
      <c r="P143" s="278">
        <v>3416</v>
      </c>
      <c r="Q143" s="15">
        <v>184</v>
      </c>
      <c r="R143" s="167">
        <v>5.3864168618266976E-2</v>
      </c>
      <c r="S143" s="418">
        <v>0.39457447573460008</v>
      </c>
      <c r="T143" s="168">
        <v>384276.38956501998</v>
      </c>
      <c r="U143" s="168">
        <v>0</v>
      </c>
      <c r="V143" s="168">
        <v>0</v>
      </c>
      <c r="W143" s="168">
        <v>141941.18</v>
      </c>
      <c r="X143" s="168">
        <v>488161.72767791193</v>
      </c>
      <c r="Y143" s="168">
        <v>0</v>
      </c>
      <c r="Z143" s="164">
        <v>0</v>
      </c>
      <c r="AA143" s="168">
        <v>115962.16345025036</v>
      </c>
      <c r="AB143" s="183">
        <f>SUM(Muut[[#This Row],[Työttömyysaste]:[Koulutustausta]])</f>
        <v>1130341.4606931824</v>
      </c>
      <c r="AD143" s="67"/>
    </row>
    <row r="144" spans="1:30" s="50" customFormat="1">
      <c r="A144" s="95">
        <v>426</v>
      </c>
      <c r="B144" s="160" t="s">
        <v>145</v>
      </c>
      <c r="C144" s="412">
        <v>11962</v>
      </c>
      <c r="D144" s="142">
        <v>546.41666666666663</v>
      </c>
      <c r="E144" s="46">
        <v>5639</v>
      </c>
      <c r="F144" s="344">
        <f t="shared" si="4"/>
        <v>9.6899568481409223E-2</v>
      </c>
      <c r="G144" s="392">
        <f>Muut[[#This Row],[Keskim. työttömyysaste 2022, %]]/$F$12</f>
        <v>1.0209654091660973</v>
      </c>
      <c r="H144" s="175">
        <v>0</v>
      </c>
      <c r="I144" s="399">
        <v>7</v>
      </c>
      <c r="J144" s="405">
        <v>257</v>
      </c>
      <c r="K144" s="278">
        <v>727.19</v>
      </c>
      <c r="L144" s="179">
        <v>16.449621144405175</v>
      </c>
      <c r="M144" s="392">
        <v>1.1123920342507174</v>
      </c>
      <c r="N144" s="175">
        <v>3</v>
      </c>
      <c r="O144" s="414">
        <v>468</v>
      </c>
      <c r="P144" s="278">
        <v>3742</v>
      </c>
      <c r="Q144" s="15">
        <v>304</v>
      </c>
      <c r="R144" s="167">
        <v>8.1239978621058251E-2</v>
      </c>
      <c r="S144" s="418">
        <v>0.59511216445700932</v>
      </c>
      <c r="T144" s="168">
        <v>852574.74594849546</v>
      </c>
      <c r="U144" s="168">
        <v>0</v>
      </c>
      <c r="V144" s="168">
        <v>0</v>
      </c>
      <c r="W144" s="168">
        <v>444864.43</v>
      </c>
      <c r="X144" s="168">
        <v>557007.30688377842</v>
      </c>
      <c r="Y144" s="168">
        <v>0</v>
      </c>
      <c r="Z144" s="164">
        <v>139623.12</v>
      </c>
      <c r="AA144" s="168">
        <v>203951.66352687546</v>
      </c>
      <c r="AB144" s="183">
        <f>SUM(Muut[[#This Row],[Työttömyysaste]:[Koulutustausta]])</f>
        <v>2198021.2663591495</v>
      </c>
      <c r="AD144" s="67"/>
    </row>
    <row r="145" spans="1:30" s="50" customFormat="1">
      <c r="A145" s="95">
        <v>430</v>
      </c>
      <c r="B145" s="160" t="s">
        <v>146</v>
      </c>
      <c r="C145" s="412">
        <v>15392</v>
      </c>
      <c r="D145" s="142">
        <v>545.58333333333337</v>
      </c>
      <c r="E145" s="46">
        <v>6664</v>
      </c>
      <c r="F145" s="344">
        <f t="shared" si="4"/>
        <v>8.1870248099239706E-2</v>
      </c>
      <c r="G145" s="392">
        <f>Muut[[#This Row],[Keskim. työttömyysaste 2022, %]]/$F$12</f>
        <v>0.86261159527461462</v>
      </c>
      <c r="H145" s="175">
        <v>0</v>
      </c>
      <c r="I145" s="399">
        <v>33</v>
      </c>
      <c r="J145" s="405">
        <v>660</v>
      </c>
      <c r="K145" s="278">
        <v>848.09</v>
      </c>
      <c r="L145" s="179">
        <v>18.149017203362849</v>
      </c>
      <c r="M145" s="392">
        <v>1.008232419554264</v>
      </c>
      <c r="N145" s="175">
        <v>0</v>
      </c>
      <c r="O145" s="414">
        <v>0</v>
      </c>
      <c r="P145" s="278">
        <v>4241</v>
      </c>
      <c r="Q145" s="15">
        <v>659</v>
      </c>
      <c r="R145" s="167">
        <v>0.15538788021692998</v>
      </c>
      <c r="S145" s="418">
        <v>1.1382723050386634</v>
      </c>
      <c r="T145" s="168">
        <v>926889.54685453209</v>
      </c>
      <c r="U145" s="168">
        <v>0</v>
      </c>
      <c r="V145" s="168">
        <v>0</v>
      </c>
      <c r="W145" s="168">
        <v>1142453.3999999999</v>
      </c>
      <c r="X145" s="168">
        <v>649613.34299847868</v>
      </c>
      <c r="Y145" s="168">
        <v>0</v>
      </c>
      <c r="Z145" s="164">
        <v>0</v>
      </c>
      <c r="AA145" s="168">
        <v>501956.23169379384</v>
      </c>
      <c r="AB145" s="183">
        <f>SUM(Muut[[#This Row],[Työttömyysaste]:[Koulutustausta]])</f>
        <v>3220912.5215468048</v>
      </c>
      <c r="AD145" s="67"/>
    </row>
    <row r="146" spans="1:30" s="50" customFormat="1">
      <c r="A146" s="95">
        <v>433</v>
      </c>
      <c r="B146" s="160" t="s">
        <v>147</v>
      </c>
      <c r="C146" s="412">
        <v>7749</v>
      </c>
      <c r="D146" s="142">
        <v>204.33333333333334</v>
      </c>
      <c r="E146" s="46">
        <v>3611</v>
      </c>
      <c r="F146" s="344">
        <f t="shared" si="4"/>
        <v>5.6586356503277029E-2</v>
      </c>
      <c r="G146" s="392">
        <f>Muut[[#This Row],[Keskim. työttömyysaste 2022, %]]/$F$12</f>
        <v>0.59621227964158519</v>
      </c>
      <c r="H146" s="175">
        <v>0</v>
      </c>
      <c r="I146" s="399">
        <v>37</v>
      </c>
      <c r="J146" s="405">
        <v>246</v>
      </c>
      <c r="K146" s="278">
        <v>597.69000000000005</v>
      </c>
      <c r="L146" s="179">
        <v>12.964914922451436</v>
      </c>
      <c r="M146" s="392">
        <v>1.4113804554005187</v>
      </c>
      <c r="N146" s="175">
        <v>0</v>
      </c>
      <c r="O146" s="414">
        <v>0</v>
      </c>
      <c r="P146" s="278">
        <v>2353</v>
      </c>
      <c r="Q146" s="15">
        <v>307</v>
      </c>
      <c r="R146" s="167">
        <v>0.13047173820654484</v>
      </c>
      <c r="S146" s="418">
        <v>0.95575257210172015</v>
      </c>
      <c r="T146" s="168">
        <v>322525.61754454597</v>
      </c>
      <c r="U146" s="168">
        <v>0</v>
      </c>
      <c r="V146" s="168">
        <v>0</v>
      </c>
      <c r="W146" s="168">
        <v>425823.54</v>
      </c>
      <c r="X146" s="168">
        <v>457813.91005289624</v>
      </c>
      <c r="Y146" s="168">
        <v>0</v>
      </c>
      <c r="Z146" s="164">
        <v>0</v>
      </c>
      <c r="AA146" s="168">
        <v>212185.52941684495</v>
      </c>
      <c r="AB146" s="183">
        <f>SUM(Muut[[#This Row],[Työttömyysaste]:[Koulutustausta]])</f>
        <v>1418348.5970142873</v>
      </c>
      <c r="AD146" s="67"/>
    </row>
    <row r="147" spans="1:30" s="50" customFormat="1">
      <c r="A147" s="95">
        <v>434</v>
      </c>
      <c r="B147" s="160" t="s">
        <v>148</v>
      </c>
      <c r="C147" s="412">
        <v>14568</v>
      </c>
      <c r="D147" s="142">
        <v>702</v>
      </c>
      <c r="E147" s="46">
        <v>6745</v>
      </c>
      <c r="F147" s="344">
        <f t="shared" si="4"/>
        <v>0.10407709414381024</v>
      </c>
      <c r="G147" s="392">
        <f>Muut[[#This Row],[Keskim. työttömyysaste 2022, %]]/$F$12</f>
        <v>1.0965901569287186</v>
      </c>
      <c r="H147" s="175">
        <v>1</v>
      </c>
      <c r="I147" s="399">
        <v>5747</v>
      </c>
      <c r="J147" s="405">
        <v>720</v>
      </c>
      <c r="K147" s="278">
        <v>819.82</v>
      </c>
      <c r="L147" s="179">
        <v>17.769754336317728</v>
      </c>
      <c r="M147" s="392">
        <v>1.0297512943147593</v>
      </c>
      <c r="N147" s="175">
        <v>3</v>
      </c>
      <c r="O147" s="414">
        <v>715</v>
      </c>
      <c r="P147" s="278">
        <v>4224</v>
      </c>
      <c r="Q147" s="15">
        <v>678</v>
      </c>
      <c r="R147" s="167">
        <v>0.16051136363636365</v>
      </c>
      <c r="S147" s="418">
        <v>1.1758036702489001</v>
      </c>
      <c r="T147" s="168">
        <v>1115223.5046024641</v>
      </c>
      <c r="U147" s="168">
        <v>302165.08560000005</v>
      </c>
      <c r="V147" s="168">
        <v>1583691.0201000001</v>
      </c>
      <c r="W147" s="168">
        <v>1246312.8</v>
      </c>
      <c r="X147" s="168">
        <v>627959.30957447051</v>
      </c>
      <c r="Y147" s="168">
        <v>0</v>
      </c>
      <c r="Z147" s="164">
        <v>213313.09999999998</v>
      </c>
      <c r="AA147" s="168">
        <v>490748.9404235282</v>
      </c>
      <c r="AB147" s="183">
        <f>SUM(Muut[[#This Row],[Työttömyysaste]:[Koulutustausta]])</f>
        <v>5579413.7603004631</v>
      </c>
      <c r="AD147" s="67"/>
    </row>
    <row r="148" spans="1:30" s="50" customFormat="1">
      <c r="A148" s="95">
        <v>435</v>
      </c>
      <c r="B148" s="160" t="s">
        <v>149</v>
      </c>
      <c r="C148" s="412">
        <v>692</v>
      </c>
      <c r="D148" s="142">
        <v>28.666666666666668</v>
      </c>
      <c r="E148" s="46">
        <v>284</v>
      </c>
      <c r="F148" s="344">
        <f t="shared" si="4"/>
        <v>0.10093896713615023</v>
      </c>
      <c r="G148" s="392">
        <f>Muut[[#This Row],[Keskim. työttömyysaste 2022, %]]/$F$12</f>
        <v>1.0635258288351888</v>
      </c>
      <c r="H148" s="175">
        <v>0</v>
      </c>
      <c r="I148" s="399">
        <v>0</v>
      </c>
      <c r="J148" s="405">
        <v>4</v>
      </c>
      <c r="K148" s="278">
        <v>214.5</v>
      </c>
      <c r="L148" s="179">
        <v>3.2261072261072261</v>
      </c>
      <c r="M148" s="392">
        <v>5.6719836772314096</v>
      </c>
      <c r="N148" s="175">
        <v>3</v>
      </c>
      <c r="O148" s="414">
        <v>314</v>
      </c>
      <c r="P148" s="278">
        <v>147</v>
      </c>
      <c r="Q148" s="15">
        <v>27</v>
      </c>
      <c r="R148" s="167">
        <v>0.18367346938775511</v>
      </c>
      <c r="S148" s="418">
        <v>1.3454744545235744</v>
      </c>
      <c r="T148" s="168">
        <v>51377.358772801294</v>
      </c>
      <c r="U148" s="168">
        <v>0</v>
      </c>
      <c r="V148" s="168">
        <v>0</v>
      </c>
      <c r="W148" s="168">
        <v>6923.96</v>
      </c>
      <c r="X148" s="168">
        <v>164301.0318164035</v>
      </c>
      <c r="Y148" s="168">
        <v>0</v>
      </c>
      <c r="Z148" s="164">
        <v>93678.76</v>
      </c>
      <c r="AA148" s="168">
        <v>26675.107440493481</v>
      </c>
      <c r="AB148" s="183">
        <f>SUM(Muut[[#This Row],[Työttömyysaste]:[Koulutustausta]])</f>
        <v>342956.21802969824</v>
      </c>
      <c r="AD148" s="67"/>
    </row>
    <row r="149" spans="1:30" s="50" customFormat="1">
      <c r="A149" s="95">
        <v>436</v>
      </c>
      <c r="B149" s="160" t="s">
        <v>150</v>
      </c>
      <c r="C149" s="412">
        <v>1988</v>
      </c>
      <c r="D149" s="142">
        <v>49.666666666666664</v>
      </c>
      <c r="E149" s="46">
        <v>824</v>
      </c>
      <c r="F149" s="344">
        <f t="shared" si="4"/>
        <v>6.0275080906148866E-2</v>
      </c>
      <c r="G149" s="392">
        <f>Muut[[#This Row],[Keskim. työttömyysaste 2022, %]]/$F$12</f>
        <v>0.63507788119482178</v>
      </c>
      <c r="H149" s="175">
        <v>0</v>
      </c>
      <c r="I149" s="399">
        <v>3</v>
      </c>
      <c r="J149" s="405">
        <v>33</v>
      </c>
      <c r="K149" s="278">
        <v>214.12</v>
      </c>
      <c r="L149" s="179">
        <v>9.2845133569960776</v>
      </c>
      <c r="M149" s="392">
        <v>1.9708547797704696</v>
      </c>
      <c r="N149" s="175">
        <v>0</v>
      </c>
      <c r="O149" s="414">
        <v>0</v>
      </c>
      <c r="P149" s="278">
        <v>546</v>
      </c>
      <c r="Q149" s="15">
        <v>54</v>
      </c>
      <c r="R149" s="167">
        <v>9.8901098901098897E-2</v>
      </c>
      <c r="S149" s="418">
        <v>0.72448624474346301</v>
      </c>
      <c r="T149" s="168">
        <v>88137.556329786486</v>
      </c>
      <c r="U149" s="168">
        <v>0</v>
      </c>
      <c r="V149" s="168">
        <v>0</v>
      </c>
      <c r="W149" s="168">
        <v>57122.67</v>
      </c>
      <c r="X149" s="168">
        <v>164009.9623894094</v>
      </c>
      <c r="Y149" s="168">
        <v>0</v>
      </c>
      <c r="Z149" s="164">
        <v>0</v>
      </c>
      <c r="AA149" s="168">
        <v>41263.983452857625</v>
      </c>
      <c r="AB149" s="183">
        <f>SUM(Muut[[#This Row],[Työttömyysaste]:[Koulutustausta]])</f>
        <v>350534.17217205354</v>
      </c>
      <c r="AD149" s="67"/>
    </row>
    <row r="150" spans="1:30" s="50" customFormat="1">
      <c r="A150" s="95">
        <v>440</v>
      </c>
      <c r="B150" s="160" t="s">
        <v>151</v>
      </c>
      <c r="C150" s="412">
        <v>5732</v>
      </c>
      <c r="D150" s="142">
        <v>50.333333333333336</v>
      </c>
      <c r="E150" s="46">
        <v>2443</v>
      </c>
      <c r="F150" s="344">
        <f t="shared" si="4"/>
        <v>2.0603083640332923E-2</v>
      </c>
      <c r="G150" s="392">
        <f>Muut[[#This Row],[Keskim. työttömyysaste 2022, %]]/$F$12</f>
        <v>0.21708079869283969</v>
      </c>
      <c r="H150" s="400">
        <v>3</v>
      </c>
      <c r="I150" s="399">
        <v>5277</v>
      </c>
      <c r="J150" s="405">
        <v>152</v>
      </c>
      <c r="K150" s="278">
        <v>142.74</v>
      </c>
      <c r="L150" s="179">
        <v>40.156928681518842</v>
      </c>
      <c r="M150" s="392">
        <v>0.45567298417171659</v>
      </c>
      <c r="N150" s="175">
        <v>3</v>
      </c>
      <c r="O150" s="414">
        <v>2104</v>
      </c>
      <c r="P150" s="278">
        <v>1494</v>
      </c>
      <c r="Q150" s="15">
        <v>133</v>
      </c>
      <c r="R150" s="167">
        <v>8.9022757697456489E-2</v>
      </c>
      <c r="S150" s="418">
        <v>0.65212383014503439</v>
      </c>
      <c r="T150" s="168">
        <v>86865.081311274611</v>
      </c>
      <c r="U150" s="168">
        <v>118891.4244</v>
      </c>
      <c r="V150" s="168">
        <v>1454173.9191000001</v>
      </c>
      <c r="W150" s="168">
        <v>263110.48</v>
      </c>
      <c r="X150" s="168">
        <v>109334.86844509761</v>
      </c>
      <c r="Y150" s="168">
        <v>0</v>
      </c>
      <c r="Z150" s="164">
        <v>627707.36</v>
      </c>
      <c r="AA150" s="168">
        <v>107092.9492093118</v>
      </c>
      <c r="AB150" s="183">
        <f>SUM(Muut[[#This Row],[Työttömyysaste]:[Koulutustausta]])</f>
        <v>2767176.0824656845</v>
      </c>
      <c r="AD150" s="67"/>
    </row>
    <row r="151" spans="1:30" s="50" customFormat="1">
      <c r="A151" s="95">
        <v>441</v>
      </c>
      <c r="B151" s="160" t="s">
        <v>152</v>
      </c>
      <c r="C151" s="412">
        <v>4421</v>
      </c>
      <c r="D151" s="142">
        <v>196.58333333333334</v>
      </c>
      <c r="E151" s="46">
        <v>1911</v>
      </c>
      <c r="F151" s="344">
        <f t="shared" si="4"/>
        <v>0.10286935286935288</v>
      </c>
      <c r="G151" s="392">
        <f>Muut[[#This Row],[Keskim. työttömyysaste 2022, %]]/$F$12</f>
        <v>1.083865001556332</v>
      </c>
      <c r="H151" s="175">
        <v>0</v>
      </c>
      <c r="I151" s="399">
        <v>13</v>
      </c>
      <c r="J151" s="405">
        <v>209</v>
      </c>
      <c r="K151" s="278">
        <v>750.16</v>
      </c>
      <c r="L151" s="179">
        <v>5.8934094059933884</v>
      </c>
      <c r="M151" s="392">
        <v>3.1048967188448908</v>
      </c>
      <c r="N151" s="175">
        <v>0</v>
      </c>
      <c r="O151" s="414">
        <v>0</v>
      </c>
      <c r="P151" s="278">
        <v>1126</v>
      </c>
      <c r="Q151" s="15">
        <v>143</v>
      </c>
      <c r="R151" s="167">
        <v>0.12699822380106571</v>
      </c>
      <c r="S151" s="418">
        <v>0.93030782542398693</v>
      </c>
      <c r="T151" s="168">
        <v>334513.26626898081</v>
      </c>
      <c r="U151" s="168">
        <v>0</v>
      </c>
      <c r="V151" s="168">
        <v>0</v>
      </c>
      <c r="W151" s="168">
        <v>361776.91</v>
      </c>
      <c r="X151" s="168">
        <v>574601.68777339521</v>
      </c>
      <c r="Y151" s="168">
        <v>0</v>
      </c>
      <c r="Z151" s="164">
        <v>0</v>
      </c>
      <c r="AA151" s="168">
        <v>117834.32417611414</v>
      </c>
      <c r="AB151" s="183">
        <f>SUM(Muut[[#This Row],[Työttömyysaste]:[Koulutustausta]])</f>
        <v>1388726.1882184902</v>
      </c>
      <c r="AD151" s="67"/>
    </row>
    <row r="152" spans="1:30" s="50" customFormat="1">
      <c r="A152" s="95">
        <v>444</v>
      </c>
      <c r="B152" s="160" t="s">
        <v>153</v>
      </c>
      <c r="C152" s="412">
        <v>45811</v>
      </c>
      <c r="D152" s="142">
        <v>1796.6666666666667</v>
      </c>
      <c r="E152" s="46">
        <v>21411</v>
      </c>
      <c r="F152" s="344">
        <f t="shared" si="4"/>
        <v>8.3913253312160416E-2</v>
      </c>
      <c r="G152" s="392">
        <f>Muut[[#This Row],[Keskim. työttömyysaste 2022, %]]/$F$12</f>
        <v>0.88413736350895145</v>
      </c>
      <c r="H152" s="175">
        <v>1</v>
      </c>
      <c r="I152" s="399">
        <v>1602</v>
      </c>
      <c r="J152" s="405">
        <v>2567</v>
      </c>
      <c r="K152" s="278">
        <v>940.16</v>
      </c>
      <c r="L152" s="179">
        <v>48.726812457454052</v>
      </c>
      <c r="M152" s="392">
        <v>0.37553097780520345</v>
      </c>
      <c r="N152" s="175">
        <v>0</v>
      </c>
      <c r="O152" s="414">
        <v>0</v>
      </c>
      <c r="P152" s="278">
        <v>13928</v>
      </c>
      <c r="Q152" s="15">
        <v>2190</v>
      </c>
      <c r="R152" s="167">
        <v>0.15723721998851234</v>
      </c>
      <c r="S152" s="418">
        <v>1.1518193863274997</v>
      </c>
      <c r="T152" s="168">
        <v>2827529.5619952558</v>
      </c>
      <c r="U152" s="168">
        <v>950198.01870000002</v>
      </c>
      <c r="V152" s="168">
        <v>441460.41660000006</v>
      </c>
      <c r="W152" s="168">
        <v>4443451.33</v>
      </c>
      <c r="X152" s="168">
        <v>720136.40127044253</v>
      </c>
      <c r="Y152" s="168">
        <v>0</v>
      </c>
      <c r="Z152" s="164">
        <v>0</v>
      </c>
      <c r="AA152" s="168">
        <v>1511745.8400369564</v>
      </c>
      <c r="AB152" s="183">
        <f>SUM(Muut[[#This Row],[Työttömyysaste]:[Koulutustausta]])</f>
        <v>10894521.568602653</v>
      </c>
      <c r="AD152" s="67"/>
    </row>
    <row r="153" spans="1:30" s="50" customFormat="1">
      <c r="A153" s="95">
        <v>445</v>
      </c>
      <c r="B153" s="160" t="s">
        <v>154</v>
      </c>
      <c r="C153" s="412">
        <v>14991</v>
      </c>
      <c r="D153" s="142">
        <v>376.66666666666669</v>
      </c>
      <c r="E153" s="46">
        <v>6791</v>
      </c>
      <c r="F153" s="344">
        <f t="shared" si="4"/>
        <v>5.5465567172237766E-2</v>
      </c>
      <c r="G153" s="392">
        <f>Muut[[#This Row],[Keskim. työttömyysaste 2022, %]]/$F$12</f>
        <v>0.58440327826122263</v>
      </c>
      <c r="H153" s="175">
        <v>3</v>
      </c>
      <c r="I153" s="399">
        <v>8181</v>
      </c>
      <c r="J153" s="405">
        <v>587</v>
      </c>
      <c r="K153" s="278">
        <v>883.98</v>
      </c>
      <c r="L153" s="179">
        <v>16.958528473494876</v>
      </c>
      <c r="M153" s="392">
        <v>1.0790103372517132</v>
      </c>
      <c r="N153" s="175">
        <v>1</v>
      </c>
      <c r="O153" s="414">
        <v>0</v>
      </c>
      <c r="P153" s="278">
        <v>4454</v>
      </c>
      <c r="Q153" s="15">
        <v>544</v>
      </c>
      <c r="R153" s="167">
        <v>0.12213740458015267</v>
      </c>
      <c r="S153" s="418">
        <v>0.89470057026843275</v>
      </c>
      <c r="T153" s="168">
        <v>611590.71809554053</v>
      </c>
      <c r="U153" s="168">
        <v>310938.8247</v>
      </c>
      <c r="V153" s="168">
        <v>2254424.2623000001</v>
      </c>
      <c r="W153" s="168">
        <v>1016091.13</v>
      </c>
      <c r="X153" s="168">
        <v>677104.08440589451</v>
      </c>
      <c r="Y153" s="168">
        <v>6114079.3500000006</v>
      </c>
      <c r="Z153" s="164">
        <v>0</v>
      </c>
      <c r="AA153" s="168">
        <v>384266.87153081526</v>
      </c>
      <c r="AB153" s="183">
        <f>SUM(Muut[[#This Row],[Työttömyysaste]:[Koulutustausta]])</f>
        <v>11368495.24103225</v>
      </c>
      <c r="AD153" s="67"/>
    </row>
    <row r="154" spans="1:30" s="50" customFormat="1">
      <c r="A154" s="95">
        <v>475</v>
      </c>
      <c r="B154" s="160" t="s">
        <v>155</v>
      </c>
      <c r="C154" s="412">
        <v>5479</v>
      </c>
      <c r="D154" s="142">
        <v>93.25</v>
      </c>
      <c r="E154" s="46">
        <v>2583</v>
      </c>
      <c r="F154" s="344">
        <f t="shared" si="4"/>
        <v>3.6101432442895855E-2</v>
      </c>
      <c r="G154" s="392">
        <f>Muut[[#This Row],[Keskim. työttömyysaste 2022, %]]/$F$12</f>
        <v>0.38037644876215193</v>
      </c>
      <c r="H154" s="175">
        <v>3</v>
      </c>
      <c r="I154" s="399">
        <v>4671</v>
      </c>
      <c r="J154" s="405">
        <v>283</v>
      </c>
      <c r="K154" s="278">
        <v>522.11</v>
      </c>
      <c r="L154" s="179">
        <v>10.493957212081744</v>
      </c>
      <c r="M154" s="392">
        <v>1.7437108954867302</v>
      </c>
      <c r="N154" s="175">
        <v>1</v>
      </c>
      <c r="O154" s="414">
        <v>0</v>
      </c>
      <c r="P154" s="278">
        <v>1608</v>
      </c>
      <c r="Q154" s="15">
        <v>169</v>
      </c>
      <c r="R154" s="167">
        <v>0.10509950248756218</v>
      </c>
      <c r="S154" s="418">
        <v>0.76989178813638182</v>
      </c>
      <c r="T154" s="168">
        <v>145489.80370682225</v>
      </c>
      <c r="U154" s="168">
        <v>113643.7743</v>
      </c>
      <c r="V154" s="168">
        <v>1287179.5293000001</v>
      </c>
      <c r="W154" s="168">
        <v>489870.17</v>
      </c>
      <c r="X154" s="168">
        <v>399921.73296812328</v>
      </c>
      <c r="Y154" s="168">
        <v>2234610.15</v>
      </c>
      <c r="Z154" s="164">
        <v>0</v>
      </c>
      <c r="AA154" s="168">
        <v>120852.4931212581</v>
      </c>
      <c r="AB154" s="183">
        <f>SUM(Muut[[#This Row],[Työttömyysaste]:[Koulutustausta]])</f>
        <v>4791567.6533962032</v>
      </c>
      <c r="AD154" s="67"/>
    </row>
    <row r="155" spans="1:30" s="50" customFormat="1">
      <c r="A155" s="95">
        <v>480</v>
      </c>
      <c r="B155" s="160" t="s">
        <v>156</v>
      </c>
      <c r="C155" s="412">
        <v>1978</v>
      </c>
      <c r="D155" s="142">
        <v>53.916666666666664</v>
      </c>
      <c r="E155" s="46">
        <v>906</v>
      </c>
      <c r="F155" s="344">
        <f t="shared" si="4"/>
        <v>5.9510669610007352E-2</v>
      </c>
      <c r="G155" s="392">
        <f>Muut[[#This Row],[Keskim. työttömyysaste 2022, %]]/$F$12</f>
        <v>0.62702379484575776</v>
      </c>
      <c r="H155" s="175">
        <v>0</v>
      </c>
      <c r="I155" s="399">
        <v>19</v>
      </c>
      <c r="J155" s="405">
        <v>58</v>
      </c>
      <c r="K155" s="278">
        <v>195.31</v>
      </c>
      <c r="L155" s="179">
        <v>10.127489631867288</v>
      </c>
      <c r="M155" s="392">
        <v>1.8068078262850473</v>
      </c>
      <c r="N155" s="175">
        <v>0</v>
      </c>
      <c r="O155" s="414">
        <v>0</v>
      </c>
      <c r="P155" s="278">
        <v>605</v>
      </c>
      <c r="Q155" s="15">
        <v>93</v>
      </c>
      <c r="R155" s="167">
        <v>0.1537190082644628</v>
      </c>
      <c r="S155" s="418">
        <v>1.1260472156591235</v>
      </c>
      <c r="T155" s="168">
        <v>86582.066551764685</v>
      </c>
      <c r="U155" s="168">
        <v>0</v>
      </c>
      <c r="V155" s="168">
        <v>0</v>
      </c>
      <c r="W155" s="168">
        <v>100397.42</v>
      </c>
      <c r="X155" s="168">
        <v>149602.02575320174</v>
      </c>
      <c r="Y155" s="168">
        <v>0</v>
      </c>
      <c r="Z155" s="164">
        <v>0</v>
      </c>
      <c r="AA155" s="168">
        <v>63812.757897237832</v>
      </c>
      <c r="AB155" s="183">
        <f>SUM(Muut[[#This Row],[Työttömyysaste]:[Koulutustausta]])</f>
        <v>400394.27020220429</v>
      </c>
      <c r="AD155" s="67"/>
    </row>
    <row r="156" spans="1:30" s="50" customFormat="1">
      <c r="A156" s="95">
        <v>481</v>
      </c>
      <c r="B156" s="160" t="s">
        <v>157</v>
      </c>
      <c r="C156" s="412">
        <v>9642</v>
      </c>
      <c r="D156" s="142">
        <v>221.25</v>
      </c>
      <c r="E156" s="46">
        <v>4789</v>
      </c>
      <c r="F156" s="344">
        <f t="shared" si="4"/>
        <v>4.6199624138651078E-2</v>
      </c>
      <c r="G156" s="392">
        <f>Muut[[#This Row],[Keskim. työttömyysaste 2022, %]]/$F$12</f>
        <v>0.48677428497617425</v>
      </c>
      <c r="H156" s="175">
        <v>0</v>
      </c>
      <c r="I156" s="399">
        <v>123</v>
      </c>
      <c r="J156" s="405">
        <v>241</v>
      </c>
      <c r="K156" s="278">
        <v>174.89</v>
      </c>
      <c r="L156" s="179">
        <v>55.131797129624339</v>
      </c>
      <c r="M156" s="392">
        <v>0.33190333854809301</v>
      </c>
      <c r="N156" s="175">
        <v>0</v>
      </c>
      <c r="O156" s="414">
        <v>0</v>
      </c>
      <c r="P156" s="278">
        <v>3351</v>
      </c>
      <c r="Q156" s="15">
        <v>280</v>
      </c>
      <c r="R156" s="167">
        <v>8.3557147120262604E-2</v>
      </c>
      <c r="S156" s="418">
        <v>0.61208626002398747</v>
      </c>
      <c r="T156" s="168">
        <v>327651.67514722841</v>
      </c>
      <c r="U156" s="168">
        <v>0</v>
      </c>
      <c r="V156" s="168">
        <v>0</v>
      </c>
      <c r="W156" s="168">
        <v>417168.59</v>
      </c>
      <c r="X156" s="168">
        <v>133960.87391315063</v>
      </c>
      <c r="Y156" s="168">
        <v>0</v>
      </c>
      <c r="Z156" s="164">
        <v>0</v>
      </c>
      <c r="AA156" s="168">
        <v>169084.72835368439</v>
      </c>
      <c r="AB156" s="183">
        <f>SUM(Muut[[#This Row],[Työttömyysaste]:[Koulutustausta]])</f>
        <v>1047865.8674140635</v>
      </c>
      <c r="AD156" s="67"/>
    </row>
    <row r="157" spans="1:30" s="50" customFormat="1">
      <c r="A157" s="95">
        <v>483</v>
      </c>
      <c r="B157" s="160" t="s">
        <v>158</v>
      </c>
      <c r="C157" s="412">
        <v>1067</v>
      </c>
      <c r="D157" s="142">
        <v>30.416666666666668</v>
      </c>
      <c r="E157" s="46">
        <v>413</v>
      </c>
      <c r="F157" s="344">
        <f t="shared" si="4"/>
        <v>7.3648103309120264E-2</v>
      </c>
      <c r="G157" s="392">
        <f>Muut[[#This Row],[Keskim. työttömyysaste 2022, %]]/$F$12</f>
        <v>0.77598040019888281</v>
      </c>
      <c r="H157" s="175">
        <v>0</v>
      </c>
      <c r="I157" s="399">
        <v>3</v>
      </c>
      <c r="J157" s="405">
        <v>3</v>
      </c>
      <c r="K157" s="278">
        <v>229.97</v>
      </c>
      <c r="L157" s="179">
        <v>4.6397356176892641</v>
      </c>
      <c r="M157" s="392">
        <v>3.943851338794965</v>
      </c>
      <c r="N157" s="175">
        <v>0</v>
      </c>
      <c r="O157" s="414">
        <v>0</v>
      </c>
      <c r="P157" s="278">
        <v>228</v>
      </c>
      <c r="Q157" s="15">
        <v>24</v>
      </c>
      <c r="R157" s="167">
        <v>0.10526315789473684</v>
      </c>
      <c r="S157" s="418">
        <v>0.77109062306029397</v>
      </c>
      <c r="T157" s="168">
        <v>57800.661584322239</v>
      </c>
      <c r="U157" s="168">
        <v>0</v>
      </c>
      <c r="V157" s="168">
        <v>0</v>
      </c>
      <c r="W157" s="168">
        <v>5192.97</v>
      </c>
      <c r="X157" s="168">
        <v>176150.62138376836</v>
      </c>
      <c r="Y157" s="168">
        <v>0</v>
      </c>
      <c r="Z157" s="164">
        <v>0</v>
      </c>
      <c r="AA157" s="168">
        <v>23571.893356172808</v>
      </c>
      <c r="AB157" s="183">
        <f>SUM(Muut[[#This Row],[Työttömyysaste]:[Koulutustausta]])</f>
        <v>262716.14632426342</v>
      </c>
      <c r="AD157" s="67"/>
    </row>
    <row r="158" spans="1:30" s="50" customFormat="1">
      <c r="A158" s="95">
        <v>484</v>
      </c>
      <c r="B158" s="160" t="s">
        <v>159</v>
      </c>
      <c r="C158" s="412">
        <v>2967</v>
      </c>
      <c r="D158" s="142">
        <v>102.5</v>
      </c>
      <c r="E158" s="46">
        <v>1195</v>
      </c>
      <c r="F158" s="344">
        <f t="shared" si="4"/>
        <v>8.5774058577405859E-2</v>
      </c>
      <c r="G158" s="392">
        <f>Muut[[#This Row],[Keskim. työttömyysaste 2022, %]]/$F$12</f>
        <v>0.90374341376060174</v>
      </c>
      <c r="H158" s="175">
        <v>0</v>
      </c>
      <c r="I158" s="399">
        <v>15</v>
      </c>
      <c r="J158" s="405">
        <v>59</v>
      </c>
      <c r="K158" s="278">
        <v>446.28</v>
      </c>
      <c r="L158" s="179">
        <v>6.6482925517612266</v>
      </c>
      <c r="M158" s="392">
        <v>2.7523499281978765</v>
      </c>
      <c r="N158" s="175">
        <v>0</v>
      </c>
      <c r="O158" s="414">
        <v>0</v>
      </c>
      <c r="P158" s="278">
        <v>724</v>
      </c>
      <c r="Q158" s="15">
        <v>125</v>
      </c>
      <c r="R158" s="167">
        <v>0.17265193370165746</v>
      </c>
      <c r="S158" s="418">
        <v>1.2647377277404686</v>
      </c>
      <c r="T158" s="168">
        <v>187189.00232930013</v>
      </c>
      <c r="U158" s="168">
        <v>0</v>
      </c>
      <c r="V158" s="168">
        <v>0</v>
      </c>
      <c r="W158" s="168">
        <v>102128.41</v>
      </c>
      <c r="X158" s="168">
        <v>341838.06283927534</v>
      </c>
      <c r="Y158" s="168">
        <v>0</v>
      </c>
      <c r="Z158" s="164">
        <v>0</v>
      </c>
      <c r="AA158" s="168">
        <v>107508.46141460104</v>
      </c>
      <c r="AB158" s="183">
        <f>SUM(Muut[[#This Row],[Työttömyysaste]:[Koulutustausta]])</f>
        <v>738663.9365831766</v>
      </c>
      <c r="AD158" s="67"/>
    </row>
    <row r="159" spans="1:30" s="50" customFormat="1">
      <c r="A159" s="95">
        <v>489</v>
      </c>
      <c r="B159" s="160" t="s">
        <v>160</v>
      </c>
      <c r="C159" s="412">
        <v>1791</v>
      </c>
      <c r="D159" s="142">
        <v>74</v>
      </c>
      <c r="E159" s="46">
        <v>756</v>
      </c>
      <c r="F159" s="344">
        <f t="shared" si="4"/>
        <v>9.7883597883597878E-2</v>
      </c>
      <c r="G159" s="392">
        <f>Muut[[#This Row],[Keskim. työttömyysaste 2022, %]]/$F$12</f>
        <v>1.0313334633997937</v>
      </c>
      <c r="H159" s="175">
        <v>0</v>
      </c>
      <c r="I159" s="399">
        <v>6</v>
      </c>
      <c r="J159" s="405">
        <v>90</v>
      </c>
      <c r="K159" s="278">
        <v>422.63</v>
      </c>
      <c r="L159" s="179">
        <v>4.2377493315666186</v>
      </c>
      <c r="M159" s="392">
        <v>4.3179589201218498</v>
      </c>
      <c r="N159" s="175">
        <v>0</v>
      </c>
      <c r="O159" s="414">
        <v>0</v>
      </c>
      <c r="P159" s="278">
        <v>466</v>
      </c>
      <c r="Q159" s="15">
        <v>83</v>
      </c>
      <c r="R159" s="167">
        <v>0.17811158798283261</v>
      </c>
      <c r="S159" s="418">
        <v>1.3047316658434374</v>
      </c>
      <c r="T159" s="168">
        <v>128947.32384217183</v>
      </c>
      <c r="U159" s="168">
        <v>0</v>
      </c>
      <c r="V159" s="168">
        <v>0</v>
      </c>
      <c r="W159" s="168">
        <v>155789.1</v>
      </c>
      <c r="X159" s="168">
        <v>323722.82086977444</v>
      </c>
      <c r="Y159" s="168">
        <v>0</v>
      </c>
      <c r="Z159" s="164">
        <v>0</v>
      </c>
      <c r="AA159" s="168">
        <v>66948.586947508331</v>
      </c>
      <c r="AB159" s="183">
        <f>SUM(Muut[[#This Row],[Työttömyysaste]:[Koulutustausta]])</f>
        <v>675407.83165945462</v>
      </c>
      <c r="AD159" s="67"/>
    </row>
    <row r="160" spans="1:30" s="50" customFormat="1">
      <c r="A160" s="95">
        <v>491</v>
      </c>
      <c r="B160" s="160" t="s">
        <v>161</v>
      </c>
      <c r="C160" s="412">
        <v>51980</v>
      </c>
      <c r="D160" s="142">
        <v>2312.75</v>
      </c>
      <c r="E160" s="46">
        <v>23508</v>
      </c>
      <c r="F160" s="344">
        <f t="shared" si="4"/>
        <v>9.8381402075889066E-2</v>
      </c>
      <c r="G160" s="392">
        <f>Muut[[#This Row],[Keskim. työttömyysaste 2022, %]]/$F$12</f>
        <v>1.0365784904812576</v>
      </c>
      <c r="H160" s="175">
        <v>0</v>
      </c>
      <c r="I160" s="399">
        <v>85</v>
      </c>
      <c r="J160" s="405">
        <v>2364</v>
      </c>
      <c r="K160" s="278">
        <v>2548.35</v>
      </c>
      <c r="L160" s="179">
        <v>20.397512115682698</v>
      </c>
      <c r="M160" s="392">
        <v>0.89709114639572529</v>
      </c>
      <c r="N160" s="175">
        <v>3</v>
      </c>
      <c r="O160" s="414">
        <v>286</v>
      </c>
      <c r="P160" s="278">
        <v>14856</v>
      </c>
      <c r="Q160" s="15">
        <v>1589</v>
      </c>
      <c r="R160" s="167">
        <v>0.10696015078082929</v>
      </c>
      <c r="S160" s="418">
        <v>0.78352170842802016</v>
      </c>
      <c r="T160" s="168">
        <v>3761457.0389774134</v>
      </c>
      <c r="U160" s="168">
        <v>0</v>
      </c>
      <c r="V160" s="168">
        <v>0</v>
      </c>
      <c r="W160" s="168">
        <v>4092060.36</v>
      </c>
      <c r="X160" s="168">
        <v>1951965.1954747406</v>
      </c>
      <c r="Y160" s="168">
        <v>0</v>
      </c>
      <c r="Z160" s="164">
        <v>85325.239999999991</v>
      </c>
      <c r="AA160" s="168">
        <v>1166841.683277135</v>
      </c>
      <c r="AB160" s="183">
        <f>SUM(Muut[[#This Row],[Työttömyysaste]:[Koulutustausta]])</f>
        <v>11057649.51772929</v>
      </c>
      <c r="AD160" s="67"/>
    </row>
    <row r="161" spans="1:30" s="50" customFormat="1">
      <c r="A161" s="95">
        <v>494</v>
      </c>
      <c r="B161" s="160" t="s">
        <v>162</v>
      </c>
      <c r="C161" s="412">
        <v>8882</v>
      </c>
      <c r="D161" s="142">
        <v>370.5</v>
      </c>
      <c r="E161" s="46">
        <v>3838</v>
      </c>
      <c r="F161" s="344">
        <f t="shared" si="4"/>
        <v>9.6534653465346537E-2</v>
      </c>
      <c r="G161" s="392">
        <f>Muut[[#This Row],[Keskim. työttömyysaste 2022, %]]/$F$12</f>
        <v>1.0171205457211505</v>
      </c>
      <c r="H161" s="175">
        <v>0</v>
      </c>
      <c r="I161" s="399">
        <v>5</v>
      </c>
      <c r="J161" s="405">
        <v>132</v>
      </c>
      <c r="K161" s="278">
        <v>784.59</v>
      </c>
      <c r="L161" s="179">
        <v>11.32056233191858</v>
      </c>
      <c r="M161" s="392">
        <v>1.6163885671903118</v>
      </c>
      <c r="N161" s="175">
        <v>0</v>
      </c>
      <c r="O161" s="414">
        <v>0</v>
      </c>
      <c r="P161" s="278">
        <v>2634</v>
      </c>
      <c r="Q161" s="15">
        <v>215</v>
      </c>
      <c r="R161" s="167">
        <v>8.1624905087319663E-2</v>
      </c>
      <c r="S161" s="418">
        <v>0.59793188974967748</v>
      </c>
      <c r="T161" s="168">
        <v>630668.05580612004</v>
      </c>
      <c r="U161" s="168">
        <v>0</v>
      </c>
      <c r="V161" s="168">
        <v>0</v>
      </c>
      <c r="W161" s="168">
        <v>228490.68</v>
      </c>
      <c r="X161" s="168">
        <v>600974.10980341281</v>
      </c>
      <c r="Y161" s="168">
        <v>0</v>
      </c>
      <c r="Z161" s="164">
        <v>0</v>
      </c>
      <c r="AA161" s="168">
        <v>152155.3094322776</v>
      </c>
      <c r="AB161" s="183">
        <f>SUM(Muut[[#This Row],[Työttömyysaste]:[Koulutustausta]])</f>
        <v>1612288.1550418106</v>
      </c>
      <c r="AD161" s="67"/>
    </row>
    <row r="162" spans="1:30" s="50" customFormat="1">
      <c r="A162" s="95">
        <v>495</v>
      </c>
      <c r="B162" s="160" t="s">
        <v>163</v>
      </c>
      <c r="C162" s="412">
        <v>1477</v>
      </c>
      <c r="D162" s="142">
        <v>58.75</v>
      </c>
      <c r="E162" s="46">
        <v>593</v>
      </c>
      <c r="F162" s="344">
        <f t="shared" si="4"/>
        <v>9.9072512647554803E-2</v>
      </c>
      <c r="G162" s="392">
        <f>Muut[[#This Row],[Keskim. työttömyysaste 2022, %]]/$F$12</f>
        <v>1.0438602565266359</v>
      </c>
      <c r="H162" s="175">
        <v>0</v>
      </c>
      <c r="I162" s="399">
        <v>2</v>
      </c>
      <c r="J162" s="405">
        <v>30</v>
      </c>
      <c r="K162" s="278">
        <v>733.25</v>
      </c>
      <c r="L162" s="179">
        <v>2.0143198090692125</v>
      </c>
      <c r="M162" s="392">
        <v>9.0841719597316182</v>
      </c>
      <c r="N162" s="175">
        <v>0</v>
      </c>
      <c r="O162" s="414">
        <v>0</v>
      </c>
      <c r="P162" s="278">
        <v>339</v>
      </c>
      <c r="Q162" s="15">
        <v>56</v>
      </c>
      <c r="R162" s="167">
        <v>0.16519174041297935</v>
      </c>
      <c r="S162" s="418">
        <v>1.2100891193748566</v>
      </c>
      <c r="T162" s="168">
        <v>107631.77341849983</v>
      </c>
      <c r="U162" s="168">
        <v>0</v>
      </c>
      <c r="V162" s="168">
        <v>0</v>
      </c>
      <c r="W162" s="168">
        <v>51929.7</v>
      </c>
      <c r="X162" s="168">
        <v>561649.09827215783</v>
      </c>
      <c r="Y162" s="168">
        <v>0</v>
      </c>
      <c r="Z162" s="164">
        <v>0</v>
      </c>
      <c r="AA162" s="168">
        <v>51206.191679922405</v>
      </c>
      <c r="AB162" s="183">
        <f>SUM(Muut[[#This Row],[Työttömyysaste]:[Koulutustausta]])</f>
        <v>772416.76337058004</v>
      </c>
      <c r="AD162" s="67"/>
    </row>
    <row r="163" spans="1:30" s="50" customFormat="1">
      <c r="A163" s="95">
        <v>498</v>
      </c>
      <c r="B163" s="160" t="s">
        <v>164</v>
      </c>
      <c r="C163" s="412">
        <v>2281</v>
      </c>
      <c r="D163" s="142">
        <v>134.33333333333334</v>
      </c>
      <c r="E163" s="46">
        <v>1054</v>
      </c>
      <c r="F163" s="344">
        <f t="shared" si="4"/>
        <v>0.12745098039215688</v>
      </c>
      <c r="G163" s="392">
        <f>Muut[[#This Row],[Keskim. työttömyysaste 2022, %]]/$F$12</f>
        <v>1.3428650342200812</v>
      </c>
      <c r="H163" s="175">
        <v>0</v>
      </c>
      <c r="I163" s="399">
        <v>13</v>
      </c>
      <c r="J163" s="405">
        <v>99</v>
      </c>
      <c r="K163" s="278">
        <v>1904.05</v>
      </c>
      <c r="L163" s="179">
        <v>1.1979727423124393</v>
      </c>
      <c r="M163" s="392">
        <v>15.274494052474973</v>
      </c>
      <c r="N163" s="175">
        <v>0</v>
      </c>
      <c r="O163" s="414">
        <v>0</v>
      </c>
      <c r="P163" s="278">
        <v>672</v>
      </c>
      <c r="Q163" s="15">
        <v>83</v>
      </c>
      <c r="R163" s="167">
        <v>0.12351190476190477</v>
      </c>
      <c r="S163" s="418">
        <v>0.90476928018309799</v>
      </c>
      <c r="T163" s="168">
        <v>213833.27573673974</v>
      </c>
      <c r="U163" s="168">
        <v>0</v>
      </c>
      <c r="V163" s="168">
        <v>0</v>
      </c>
      <c r="W163" s="168">
        <v>171368.01</v>
      </c>
      <c r="X163" s="168">
        <v>1458449.3222844899</v>
      </c>
      <c r="Y163" s="168">
        <v>0</v>
      </c>
      <c r="Z163" s="164">
        <v>0</v>
      </c>
      <c r="AA163" s="168">
        <v>59127.260559997565</v>
      </c>
      <c r="AB163" s="183">
        <f>SUM(Muut[[#This Row],[Työttömyysaste]:[Koulutustausta]])</f>
        <v>1902777.868581227</v>
      </c>
      <c r="AD163" s="67"/>
    </row>
    <row r="164" spans="1:30" s="50" customFormat="1">
      <c r="A164" s="95">
        <v>499</v>
      </c>
      <c r="B164" s="160" t="s">
        <v>165</v>
      </c>
      <c r="C164" s="412">
        <v>19662</v>
      </c>
      <c r="D164" s="142">
        <v>328</v>
      </c>
      <c r="E164" s="46">
        <v>9337</v>
      </c>
      <c r="F164" s="344">
        <f t="shared" si="4"/>
        <v>3.5129056442112026E-2</v>
      </c>
      <c r="G164" s="392">
        <f>Muut[[#This Row],[Keskim. työttömyysaste 2022, %]]/$F$12</f>
        <v>0.37013117856062344</v>
      </c>
      <c r="H164" s="175">
        <v>3</v>
      </c>
      <c r="I164" s="399">
        <v>13483</v>
      </c>
      <c r="J164" s="405">
        <v>596</v>
      </c>
      <c r="K164" s="278">
        <v>849.49</v>
      </c>
      <c r="L164" s="179">
        <v>23.145652097140637</v>
      </c>
      <c r="M164" s="392">
        <v>0.79057731666756692</v>
      </c>
      <c r="N164" s="175">
        <v>3</v>
      </c>
      <c r="O164" s="414">
        <v>2089</v>
      </c>
      <c r="P164" s="278">
        <v>6398</v>
      </c>
      <c r="Q164" s="15">
        <v>427</v>
      </c>
      <c r="R164" s="167">
        <v>6.6739606126914666E-2</v>
      </c>
      <c r="S164" s="418">
        <v>0.48889170247641184</v>
      </c>
      <c r="T164" s="168">
        <v>508043.61764588527</v>
      </c>
      <c r="U164" s="168">
        <v>407823.30540000001</v>
      </c>
      <c r="V164" s="168">
        <v>3715487.3889000001</v>
      </c>
      <c r="W164" s="168">
        <v>1031670.04</v>
      </c>
      <c r="X164" s="168">
        <v>650685.70404529897</v>
      </c>
      <c r="Y164" s="168">
        <v>0</v>
      </c>
      <c r="Z164" s="164">
        <v>623232.25999999989</v>
      </c>
      <c r="AA164" s="168">
        <v>275400.66493971314</v>
      </c>
      <c r="AB164" s="183">
        <f>SUM(Muut[[#This Row],[Työttömyysaste]:[Koulutustausta]])</f>
        <v>7212342.9809308965</v>
      </c>
      <c r="AD164" s="67"/>
    </row>
    <row r="165" spans="1:30" s="50" customFormat="1">
      <c r="A165" s="95">
        <v>500</v>
      </c>
      <c r="B165" s="160" t="s">
        <v>166</v>
      </c>
      <c r="C165" s="412">
        <v>10486</v>
      </c>
      <c r="D165" s="142">
        <v>364.5</v>
      </c>
      <c r="E165" s="46">
        <v>4876</v>
      </c>
      <c r="F165" s="344">
        <f t="shared" si="4"/>
        <v>7.4753896636587366E-2</v>
      </c>
      <c r="G165" s="392">
        <f>Muut[[#This Row],[Keskim. työttömyysaste 2022, %]]/$F$12</f>
        <v>0.78763139880211386</v>
      </c>
      <c r="H165" s="175">
        <v>0</v>
      </c>
      <c r="I165" s="399">
        <v>12</v>
      </c>
      <c r="J165" s="405">
        <v>196</v>
      </c>
      <c r="K165" s="278">
        <v>144.06</v>
      </c>
      <c r="L165" s="179">
        <v>72.789115646258509</v>
      </c>
      <c r="M165" s="392">
        <v>0.25138961182610631</v>
      </c>
      <c r="N165" s="175">
        <v>0</v>
      </c>
      <c r="O165" s="414">
        <v>0</v>
      </c>
      <c r="P165" s="278">
        <v>3608</v>
      </c>
      <c r="Q165" s="15">
        <v>199</v>
      </c>
      <c r="R165" s="167">
        <v>5.5155210643015519E-2</v>
      </c>
      <c r="S165" s="418">
        <v>0.40403182452757364</v>
      </c>
      <c r="T165" s="168">
        <v>576567.9698076382</v>
      </c>
      <c r="U165" s="168">
        <v>0</v>
      </c>
      <c r="V165" s="168">
        <v>0</v>
      </c>
      <c r="W165" s="168">
        <v>339274.04</v>
      </c>
      <c r="X165" s="168">
        <v>110345.95171781392</v>
      </c>
      <c r="Y165" s="168">
        <v>0</v>
      </c>
      <c r="Z165" s="164">
        <v>0</v>
      </c>
      <c r="AA165" s="168">
        <v>121380.81644868932</v>
      </c>
      <c r="AB165" s="183">
        <f>SUM(Muut[[#This Row],[Työttömyysaste]:[Koulutustausta]])</f>
        <v>1147568.7779741413</v>
      </c>
      <c r="AD165" s="67"/>
    </row>
    <row r="166" spans="1:30" s="50" customFormat="1">
      <c r="A166" s="95">
        <v>503</v>
      </c>
      <c r="B166" s="160" t="s">
        <v>167</v>
      </c>
      <c r="C166" s="412">
        <v>7539</v>
      </c>
      <c r="D166" s="142">
        <v>220.91666666666666</v>
      </c>
      <c r="E166" s="46">
        <v>3554</v>
      </c>
      <c r="F166" s="344">
        <f t="shared" si="4"/>
        <v>6.2160007503282683E-2</v>
      </c>
      <c r="G166" s="392">
        <f>Muut[[#This Row],[Keskim. työttömyysaste 2022, %]]/$F$12</f>
        <v>0.65493808165443479</v>
      </c>
      <c r="H166" s="175">
        <v>0</v>
      </c>
      <c r="I166" s="399">
        <v>65</v>
      </c>
      <c r="J166" s="405">
        <v>237</v>
      </c>
      <c r="K166" s="278">
        <v>519.84</v>
      </c>
      <c r="L166" s="179">
        <v>14.502539242843952</v>
      </c>
      <c r="M166" s="392">
        <v>1.2617395630566941</v>
      </c>
      <c r="N166" s="175">
        <v>0</v>
      </c>
      <c r="O166" s="414">
        <v>0</v>
      </c>
      <c r="P166" s="278">
        <v>2247</v>
      </c>
      <c r="Q166" s="15">
        <v>300</v>
      </c>
      <c r="R166" s="167">
        <v>0.13351134846461948</v>
      </c>
      <c r="S166" s="418">
        <v>0.97801881429543291</v>
      </c>
      <c r="T166" s="168">
        <v>344692.33397395222</v>
      </c>
      <c r="U166" s="168">
        <v>0</v>
      </c>
      <c r="V166" s="168">
        <v>0</v>
      </c>
      <c r="W166" s="168">
        <v>410244.63</v>
      </c>
      <c r="X166" s="168">
        <v>398182.97612792172</v>
      </c>
      <c r="Y166" s="168">
        <v>0</v>
      </c>
      <c r="Z166" s="164">
        <v>0</v>
      </c>
      <c r="AA166" s="168">
        <v>211244.58204388412</v>
      </c>
      <c r="AB166" s="183">
        <f>SUM(Muut[[#This Row],[Työttömyysaste]:[Koulutustausta]])</f>
        <v>1364364.5221457582</v>
      </c>
      <c r="AD166" s="67"/>
    </row>
    <row r="167" spans="1:30" s="50" customFormat="1">
      <c r="A167" s="95">
        <v>504</v>
      </c>
      <c r="B167" s="160" t="s">
        <v>168</v>
      </c>
      <c r="C167" s="412">
        <v>1764</v>
      </c>
      <c r="D167" s="142">
        <v>82.75</v>
      </c>
      <c r="E167" s="46">
        <v>856</v>
      </c>
      <c r="F167" s="344">
        <f t="shared" si="4"/>
        <v>9.6670560747663545E-2</v>
      </c>
      <c r="G167" s="392">
        <f>Muut[[#This Row],[Keskim. työttömyysaste 2022, %]]/$F$12</f>
        <v>1.0185525091062719</v>
      </c>
      <c r="H167" s="175">
        <v>1</v>
      </c>
      <c r="I167" s="399">
        <v>158</v>
      </c>
      <c r="J167" s="405">
        <v>67</v>
      </c>
      <c r="K167" s="278">
        <v>200.44</v>
      </c>
      <c r="L167" s="179">
        <v>8.8006385950908008</v>
      </c>
      <c r="M167" s="392">
        <v>2.0792158807300383</v>
      </c>
      <c r="N167" s="175">
        <v>0</v>
      </c>
      <c r="O167" s="414">
        <v>0</v>
      </c>
      <c r="P167" s="278">
        <v>537</v>
      </c>
      <c r="Q167" s="15">
        <v>93</v>
      </c>
      <c r="R167" s="167">
        <v>0.17318435754189945</v>
      </c>
      <c r="S167" s="418">
        <v>1.2686379245321597</v>
      </c>
      <c r="T167" s="168">
        <v>125429.4857654904</v>
      </c>
      <c r="U167" s="168">
        <v>36588.358800000002</v>
      </c>
      <c r="V167" s="168">
        <v>43539.791400000002</v>
      </c>
      <c r="W167" s="168">
        <v>115976.33</v>
      </c>
      <c r="X167" s="168">
        <v>153531.46301762198</v>
      </c>
      <c r="Y167" s="168">
        <v>0</v>
      </c>
      <c r="Z167" s="164">
        <v>0</v>
      </c>
      <c r="AA167" s="168">
        <v>64115.184612760997</v>
      </c>
      <c r="AB167" s="183">
        <f>SUM(Muut[[#This Row],[Työttömyysaste]:[Koulutustausta]])</f>
        <v>539180.61359587347</v>
      </c>
      <c r="AD167" s="67"/>
    </row>
    <row r="168" spans="1:30" s="50" customFormat="1">
      <c r="A168" s="95">
        <v>505</v>
      </c>
      <c r="B168" s="160" t="s">
        <v>169</v>
      </c>
      <c r="C168" s="412">
        <v>20912</v>
      </c>
      <c r="D168" s="142">
        <v>643.66666666666663</v>
      </c>
      <c r="E168" s="46">
        <v>10203</v>
      </c>
      <c r="F168" s="344">
        <f t="shared" si="4"/>
        <v>6.308602045150119E-2</v>
      </c>
      <c r="G168" s="392">
        <f>Muut[[#This Row],[Keskim. työttömyysaste 2022, %]]/$F$12</f>
        <v>0.66469485563586272</v>
      </c>
      <c r="H168" s="175">
        <v>0</v>
      </c>
      <c r="I168" s="399">
        <v>167</v>
      </c>
      <c r="J168" s="405">
        <v>970</v>
      </c>
      <c r="K168" s="278">
        <v>580.85</v>
      </c>
      <c r="L168" s="179">
        <v>36.002410260824654</v>
      </c>
      <c r="M168" s="392">
        <v>0.50825562496824217</v>
      </c>
      <c r="N168" s="175">
        <v>0</v>
      </c>
      <c r="O168" s="414">
        <v>0</v>
      </c>
      <c r="P168" s="278">
        <v>6815</v>
      </c>
      <c r="Q168" s="15">
        <v>944</v>
      </c>
      <c r="R168" s="167">
        <v>0.13851797505502567</v>
      </c>
      <c r="S168" s="418">
        <v>1.0146941610571851</v>
      </c>
      <c r="T168" s="168">
        <v>970365.89869800035</v>
      </c>
      <c r="U168" s="168">
        <v>0</v>
      </c>
      <c r="V168" s="168">
        <v>0</v>
      </c>
      <c r="W168" s="168">
        <v>1679060.3</v>
      </c>
      <c r="X168" s="168">
        <v>444914.93860399991</v>
      </c>
      <c r="Y168" s="168">
        <v>0</v>
      </c>
      <c r="Z168" s="164">
        <v>0</v>
      </c>
      <c r="AA168" s="168">
        <v>607932.49508119794</v>
      </c>
      <c r="AB168" s="183">
        <f>SUM(Muut[[#This Row],[Työttömyysaste]:[Koulutustausta]])</f>
        <v>3702273.6323831985</v>
      </c>
      <c r="AD168" s="67"/>
    </row>
    <row r="169" spans="1:30" s="50" customFormat="1">
      <c r="A169" s="95">
        <v>507</v>
      </c>
      <c r="B169" s="160" t="s">
        <v>170</v>
      </c>
      <c r="C169" s="412">
        <v>5564</v>
      </c>
      <c r="D169" s="142">
        <v>205.16666666666666</v>
      </c>
      <c r="E169" s="46">
        <v>2208</v>
      </c>
      <c r="F169" s="344">
        <f t="shared" si="4"/>
        <v>9.2919685990338161E-2</v>
      </c>
      <c r="G169" s="392">
        <f>Muut[[#This Row],[Keskim. työttömyysaste 2022, %]]/$F$12</f>
        <v>0.97903207117905644</v>
      </c>
      <c r="H169" s="175">
        <v>0</v>
      </c>
      <c r="I169" s="399">
        <v>13</v>
      </c>
      <c r="J169" s="405">
        <v>151</v>
      </c>
      <c r="K169" s="278">
        <v>981.26</v>
      </c>
      <c r="L169" s="179">
        <v>5.6702606852414243</v>
      </c>
      <c r="M169" s="392">
        <v>3.2270875261706577</v>
      </c>
      <c r="N169" s="175">
        <v>0</v>
      </c>
      <c r="O169" s="414">
        <v>0</v>
      </c>
      <c r="P169" s="278">
        <v>1281</v>
      </c>
      <c r="Q169" s="15">
        <v>219</v>
      </c>
      <c r="R169" s="167">
        <v>0.17096018735362997</v>
      </c>
      <c r="S169" s="418">
        <v>1.2523450751576437</v>
      </c>
      <c r="T169" s="168">
        <v>380278.41753845126</v>
      </c>
      <c r="U169" s="168">
        <v>0</v>
      </c>
      <c r="V169" s="168">
        <v>0</v>
      </c>
      <c r="W169" s="168">
        <v>261379.49</v>
      </c>
      <c r="X169" s="168">
        <v>751617.85771638271</v>
      </c>
      <c r="Y169" s="168">
        <v>0</v>
      </c>
      <c r="Z169" s="164">
        <v>0</v>
      </c>
      <c r="AA169" s="168">
        <v>199634.57514777474</v>
      </c>
      <c r="AB169" s="183">
        <f>SUM(Muut[[#This Row],[Työttömyysaste]:[Koulutustausta]])</f>
        <v>1592910.3404026087</v>
      </c>
      <c r="AD169" s="67"/>
    </row>
    <row r="170" spans="1:30" s="50" customFormat="1">
      <c r="A170" s="95">
        <v>508</v>
      </c>
      <c r="B170" s="160" t="s">
        <v>171</v>
      </c>
      <c r="C170" s="412">
        <v>9360</v>
      </c>
      <c r="D170" s="142">
        <v>326</v>
      </c>
      <c r="E170" s="46">
        <v>3834</v>
      </c>
      <c r="F170" s="344">
        <f t="shared" si="4"/>
        <v>8.5028690662493481E-2</v>
      </c>
      <c r="G170" s="392">
        <f>Muut[[#This Row],[Keskim. työttömyysaste 2022, %]]/$F$12</f>
        <v>0.89588997467770426</v>
      </c>
      <c r="H170" s="175">
        <v>0</v>
      </c>
      <c r="I170" s="399">
        <v>14</v>
      </c>
      <c r="J170" s="405">
        <v>274</v>
      </c>
      <c r="K170" s="278">
        <v>534.80999999999995</v>
      </c>
      <c r="L170" s="179">
        <v>17.501542603915411</v>
      </c>
      <c r="M170" s="392">
        <v>1.0455322677319199</v>
      </c>
      <c r="N170" s="175">
        <v>0</v>
      </c>
      <c r="O170" s="414">
        <v>0</v>
      </c>
      <c r="P170" s="278">
        <v>2430</v>
      </c>
      <c r="Q170" s="15">
        <v>331</v>
      </c>
      <c r="R170" s="167">
        <v>0.13621399176954732</v>
      </c>
      <c r="S170" s="418">
        <v>0.99781665193954505</v>
      </c>
      <c r="T170" s="168">
        <v>585393.86067786498</v>
      </c>
      <c r="U170" s="168">
        <v>0</v>
      </c>
      <c r="V170" s="168">
        <v>0</v>
      </c>
      <c r="W170" s="168">
        <v>474291.26</v>
      </c>
      <c r="X170" s="168">
        <v>409649.57960713637</v>
      </c>
      <c r="Y170" s="168">
        <v>0</v>
      </c>
      <c r="Z170" s="164">
        <v>0</v>
      </c>
      <c r="AA170" s="168">
        <v>267578.50465071615</v>
      </c>
      <c r="AB170" s="183">
        <f>SUM(Muut[[#This Row],[Työttömyysaste]:[Koulutustausta]])</f>
        <v>1736913.2049357176</v>
      </c>
      <c r="AD170" s="67"/>
    </row>
    <row r="171" spans="1:30" s="50" customFormat="1">
      <c r="A171" s="95">
        <v>529</v>
      </c>
      <c r="B171" s="160" t="s">
        <v>172</v>
      </c>
      <c r="C171" s="412">
        <v>19850</v>
      </c>
      <c r="D171" s="142">
        <v>591.91666666666663</v>
      </c>
      <c r="E171" s="46">
        <v>9082</v>
      </c>
      <c r="F171" s="344">
        <f t="shared" si="4"/>
        <v>6.5174704543786238E-2</v>
      </c>
      <c r="G171" s="392">
        <f>Muut[[#This Row],[Keskim. työttömyysaste 2022, %]]/$F$12</f>
        <v>0.68670191141865145</v>
      </c>
      <c r="H171" s="175">
        <v>0</v>
      </c>
      <c r="I171" s="399">
        <v>270</v>
      </c>
      <c r="J171" s="405">
        <v>658</v>
      </c>
      <c r="K171" s="278">
        <v>312.58</v>
      </c>
      <c r="L171" s="179">
        <v>63.503743041781306</v>
      </c>
      <c r="M171" s="392">
        <v>0.28814722803724058</v>
      </c>
      <c r="N171" s="175">
        <v>3</v>
      </c>
      <c r="O171" s="414">
        <v>4263</v>
      </c>
      <c r="P171" s="278">
        <v>5954</v>
      </c>
      <c r="Q171" s="15">
        <v>596</v>
      </c>
      <c r="R171" s="167">
        <v>0.10010077258985556</v>
      </c>
      <c r="S171" s="418">
        <v>0.73327428749872092</v>
      </c>
      <c r="T171" s="168">
        <v>951582.40965730068</v>
      </c>
      <c r="U171" s="168">
        <v>0</v>
      </c>
      <c r="V171" s="168">
        <v>0</v>
      </c>
      <c r="W171" s="168">
        <v>1138991.42</v>
      </c>
      <c r="X171" s="168">
        <v>239427.58286793198</v>
      </c>
      <c r="Y171" s="168">
        <v>0</v>
      </c>
      <c r="Z171" s="164">
        <v>1271823.42</v>
      </c>
      <c r="AA171" s="168">
        <v>417014.92048624129</v>
      </c>
      <c r="AB171" s="183">
        <f>SUM(Muut[[#This Row],[Työttömyysaste]:[Koulutustausta]])</f>
        <v>4018839.7530114735</v>
      </c>
      <c r="AD171" s="67"/>
    </row>
    <row r="172" spans="1:30" s="50" customFormat="1">
      <c r="A172" s="95">
        <v>531</v>
      </c>
      <c r="B172" s="160" t="s">
        <v>173</v>
      </c>
      <c r="C172" s="412">
        <v>5072</v>
      </c>
      <c r="D172" s="142">
        <v>155.33333333333334</v>
      </c>
      <c r="E172" s="46">
        <v>2273</v>
      </c>
      <c r="F172" s="344">
        <f t="shared" si="4"/>
        <v>6.8338466050740579E-2</v>
      </c>
      <c r="G172" s="392">
        <f>Muut[[#This Row],[Keskim. työttömyysaste 2022, %]]/$F$12</f>
        <v>0.72003633294470082</v>
      </c>
      <c r="H172" s="175">
        <v>0</v>
      </c>
      <c r="I172" s="399">
        <v>29</v>
      </c>
      <c r="J172" s="405">
        <v>97</v>
      </c>
      <c r="K172" s="278">
        <v>182.93</v>
      </c>
      <c r="L172" s="179">
        <v>27.726452741485812</v>
      </c>
      <c r="M172" s="392">
        <v>0.65996280512650629</v>
      </c>
      <c r="N172" s="175">
        <v>0</v>
      </c>
      <c r="O172" s="414">
        <v>0</v>
      </c>
      <c r="P172" s="278">
        <v>1473</v>
      </c>
      <c r="Q172" s="15">
        <v>159</v>
      </c>
      <c r="R172" s="167">
        <v>0.1079429735234216</v>
      </c>
      <c r="S172" s="418">
        <v>0.79072123973698183</v>
      </c>
      <c r="T172" s="168">
        <v>254947.81503535443</v>
      </c>
      <c r="U172" s="168">
        <v>0</v>
      </c>
      <c r="V172" s="168">
        <v>0</v>
      </c>
      <c r="W172" s="168">
        <v>167906.03</v>
      </c>
      <c r="X172" s="168">
        <v>140119.29021060467</v>
      </c>
      <c r="Y172" s="168">
        <v>0</v>
      </c>
      <c r="Z172" s="164">
        <v>0</v>
      </c>
      <c r="AA172" s="168">
        <v>114901.91736565209</v>
      </c>
      <c r="AB172" s="183">
        <f>SUM(Muut[[#This Row],[Työttömyysaste]:[Koulutustausta]])</f>
        <v>677875.05261161109</v>
      </c>
      <c r="AD172" s="67"/>
    </row>
    <row r="173" spans="1:30" s="50" customFormat="1">
      <c r="A173" s="95">
        <v>535</v>
      </c>
      <c r="B173" s="160" t="s">
        <v>174</v>
      </c>
      <c r="C173" s="412">
        <v>10419</v>
      </c>
      <c r="D173" s="142">
        <v>283.91666666666669</v>
      </c>
      <c r="E173" s="46">
        <v>4381</v>
      </c>
      <c r="F173" s="344">
        <f t="shared" si="4"/>
        <v>6.480636080042608E-2</v>
      </c>
      <c r="G173" s="392">
        <f>Muut[[#This Row],[Keskim. työttömyysaste 2022, %]]/$F$12</f>
        <v>0.6828209217863227</v>
      </c>
      <c r="H173" s="175">
        <v>0</v>
      </c>
      <c r="I173" s="399">
        <v>5</v>
      </c>
      <c r="J173" s="405">
        <v>115</v>
      </c>
      <c r="K173" s="278">
        <v>527.30999999999995</v>
      </c>
      <c r="L173" s="179">
        <v>19.758775672754169</v>
      </c>
      <c r="M173" s="392">
        <v>0.92609116225306465</v>
      </c>
      <c r="N173" s="175">
        <v>0</v>
      </c>
      <c r="O173" s="414">
        <v>0</v>
      </c>
      <c r="P173" s="278">
        <v>2740</v>
      </c>
      <c r="Q173" s="15">
        <v>272</v>
      </c>
      <c r="R173" s="167">
        <v>9.9270072992700728E-2</v>
      </c>
      <c r="S173" s="418">
        <v>0.72718911313423351</v>
      </c>
      <c r="T173" s="168">
        <v>496650.06376144133</v>
      </c>
      <c r="U173" s="168">
        <v>0</v>
      </c>
      <c r="V173" s="168">
        <v>0</v>
      </c>
      <c r="W173" s="168">
        <v>199063.85</v>
      </c>
      <c r="X173" s="168">
        <v>403904.78828488453</v>
      </c>
      <c r="Y173" s="168">
        <v>0</v>
      </c>
      <c r="Z173" s="164">
        <v>0</v>
      </c>
      <c r="AA173" s="168">
        <v>217069.11354321084</v>
      </c>
      <c r="AB173" s="183">
        <f>SUM(Muut[[#This Row],[Työttömyysaste]:[Koulutustausta]])</f>
        <v>1316687.8155895367</v>
      </c>
      <c r="AD173" s="67"/>
    </row>
    <row r="174" spans="1:30" s="50" customFormat="1">
      <c r="A174" s="95">
        <v>536</v>
      </c>
      <c r="B174" s="160" t="s">
        <v>175</v>
      </c>
      <c r="C174" s="412">
        <v>35346</v>
      </c>
      <c r="D174" s="142">
        <v>1220.8333333333333</v>
      </c>
      <c r="E174" s="46">
        <v>16562</v>
      </c>
      <c r="F174" s="344">
        <f t="shared" si="4"/>
        <v>7.3712917119510515E-2</v>
      </c>
      <c r="G174" s="392">
        <f>Muut[[#This Row],[Keskim. työttömyysaste 2022, %]]/$F$12</f>
        <v>0.77666329961197356</v>
      </c>
      <c r="H174" s="175">
        <v>0</v>
      </c>
      <c r="I174" s="399">
        <v>117</v>
      </c>
      <c r="J174" s="405">
        <v>1117</v>
      </c>
      <c r="K174" s="278">
        <v>288.3</v>
      </c>
      <c r="L174" s="179">
        <v>122.60145681581685</v>
      </c>
      <c r="M174" s="392">
        <v>0.14925130583862525</v>
      </c>
      <c r="N174" s="175">
        <v>0</v>
      </c>
      <c r="O174" s="414">
        <v>0</v>
      </c>
      <c r="P174" s="278">
        <v>11864</v>
      </c>
      <c r="Q174" s="15">
        <v>1053</v>
      </c>
      <c r="R174" s="167">
        <v>8.8755900202292654E-2</v>
      </c>
      <c r="S174" s="418">
        <v>0.65016900267899957</v>
      </c>
      <c r="T174" s="168">
        <v>1916420.0003782012</v>
      </c>
      <c r="U174" s="168">
        <v>0</v>
      </c>
      <c r="V174" s="168">
        <v>0</v>
      </c>
      <c r="W174" s="168">
        <v>1933515.83</v>
      </c>
      <c r="X174" s="168">
        <v>220829.77842736192</v>
      </c>
      <c r="Y174" s="168">
        <v>0</v>
      </c>
      <c r="Z174" s="164">
        <v>0</v>
      </c>
      <c r="AA174" s="168">
        <v>658402.02774302335</v>
      </c>
      <c r="AB174" s="183">
        <f>SUM(Muut[[#This Row],[Työttömyysaste]:[Koulutustausta]])</f>
        <v>4729167.6365485862</v>
      </c>
      <c r="AD174" s="67"/>
    </row>
    <row r="175" spans="1:30" s="50" customFormat="1">
      <c r="A175" s="95">
        <v>538</v>
      </c>
      <c r="B175" s="160" t="s">
        <v>176</v>
      </c>
      <c r="C175" s="412">
        <v>4644</v>
      </c>
      <c r="D175" s="142">
        <v>117.5</v>
      </c>
      <c r="E175" s="46">
        <v>2307</v>
      </c>
      <c r="F175" s="344">
        <f t="shared" si="4"/>
        <v>5.0931946250541829E-2</v>
      </c>
      <c r="G175" s="392">
        <f>Muut[[#This Row],[Keskim. työttömyysaste 2022, %]]/$F$12</f>
        <v>0.53663557184247512</v>
      </c>
      <c r="H175" s="175">
        <v>0</v>
      </c>
      <c r="I175" s="399">
        <v>37</v>
      </c>
      <c r="J175" s="405">
        <v>105</v>
      </c>
      <c r="K175" s="278">
        <v>198.93</v>
      </c>
      <c r="L175" s="179">
        <v>23.344895189262555</v>
      </c>
      <c r="M175" s="392">
        <v>0.78382992851879751</v>
      </c>
      <c r="N175" s="175">
        <v>0</v>
      </c>
      <c r="O175" s="414">
        <v>0</v>
      </c>
      <c r="P175" s="278">
        <v>1571</v>
      </c>
      <c r="Q175" s="15">
        <v>160</v>
      </c>
      <c r="R175" s="167">
        <v>0.10184595798854233</v>
      </c>
      <c r="S175" s="418">
        <v>0.74605840041479754</v>
      </c>
      <c r="T175" s="168">
        <v>173975.98593138088</v>
      </c>
      <c r="U175" s="168">
        <v>0</v>
      </c>
      <c r="V175" s="168">
        <v>0</v>
      </c>
      <c r="W175" s="168">
        <v>181753.95</v>
      </c>
      <c r="X175" s="168">
        <v>152374.84503140865</v>
      </c>
      <c r="Y175" s="168">
        <v>0</v>
      </c>
      <c r="Z175" s="164">
        <v>0</v>
      </c>
      <c r="AA175" s="168">
        <v>99263.517810229052</v>
      </c>
      <c r="AB175" s="183">
        <f>SUM(Muut[[#This Row],[Työttömyysaste]:[Koulutustausta]])</f>
        <v>607368.29877301864</v>
      </c>
      <c r="AD175" s="67"/>
    </row>
    <row r="176" spans="1:30" s="50" customFormat="1">
      <c r="A176" s="95">
        <v>541</v>
      </c>
      <c r="B176" s="160" t="s">
        <v>177</v>
      </c>
      <c r="C176" s="412">
        <v>9243</v>
      </c>
      <c r="D176" s="142">
        <v>451.5</v>
      </c>
      <c r="E176" s="46">
        <v>3862</v>
      </c>
      <c r="F176" s="344">
        <f t="shared" si="4"/>
        <v>0.11690833764888658</v>
      </c>
      <c r="G176" s="392">
        <f>Muut[[#This Row],[Keskim. työttömyysaste 2022, %]]/$F$12</f>
        <v>1.2317843170325737</v>
      </c>
      <c r="H176" s="175">
        <v>0</v>
      </c>
      <c r="I176" s="399">
        <v>8</v>
      </c>
      <c r="J176" s="406">
        <v>252</v>
      </c>
      <c r="K176" s="278">
        <v>2401.35</v>
      </c>
      <c r="L176" s="179">
        <v>3.8490848897495162</v>
      </c>
      <c r="M176" s="392">
        <v>4.7539682941805106</v>
      </c>
      <c r="N176" s="175">
        <v>0</v>
      </c>
      <c r="O176" s="414">
        <v>0</v>
      </c>
      <c r="P176" s="278">
        <v>2227</v>
      </c>
      <c r="Q176" s="15">
        <v>282</v>
      </c>
      <c r="R176" s="167">
        <v>0.12662775033677592</v>
      </c>
      <c r="S176" s="418">
        <v>0.92759397358712503</v>
      </c>
      <c r="T176" s="168">
        <v>794813.54829920258</v>
      </c>
      <c r="U176" s="168">
        <v>0</v>
      </c>
      <c r="V176" s="168">
        <v>0</v>
      </c>
      <c r="W176" s="168">
        <v>436209.48</v>
      </c>
      <c r="X176" s="168">
        <v>1839367.2855586039</v>
      </c>
      <c r="Y176" s="168">
        <v>0</v>
      </c>
      <c r="Z176" s="164">
        <v>0</v>
      </c>
      <c r="AA176" s="168">
        <v>245637.96895385507</v>
      </c>
      <c r="AB176" s="183">
        <f>SUM(Muut[[#This Row],[Työttömyysaste]:[Koulutustausta]])</f>
        <v>3316028.2828116617</v>
      </c>
      <c r="AD176" s="67"/>
    </row>
    <row r="177" spans="1:30" s="50" customFormat="1">
      <c r="A177" s="95">
        <v>543</v>
      </c>
      <c r="B177" s="160" t="s">
        <v>178</v>
      </c>
      <c r="C177" s="412">
        <v>44458</v>
      </c>
      <c r="D177" s="142">
        <v>1528.0833333333333</v>
      </c>
      <c r="E177" s="46">
        <v>22307</v>
      </c>
      <c r="F177" s="344">
        <f t="shared" si="4"/>
        <v>6.8502413293286116E-2</v>
      </c>
      <c r="G177" s="392">
        <f>Muut[[#This Row],[Keskim. työttömyysaste 2022, %]]/$F$12</f>
        <v>0.7217637344820903</v>
      </c>
      <c r="H177" s="175">
        <v>0</v>
      </c>
      <c r="I177" s="399">
        <v>546</v>
      </c>
      <c r="J177" s="405">
        <v>3164</v>
      </c>
      <c r="K177" s="278">
        <v>361.9</v>
      </c>
      <c r="L177" s="179">
        <v>122.84609008013264</v>
      </c>
      <c r="M177" s="392">
        <v>0.14895408975200108</v>
      </c>
      <c r="N177" s="175">
        <v>0</v>
      </c>
      <c r="O177" s="414">
        <v>0</v>
      </c>
      <c r="P177" s="278">
        <v>15064</v>
      </c>
      <c r="Q177" s="15">
        <v>2229</v>
      </c>
      <c r="R177" s="167">
        <v>0.14796866702071163</v>
      </c>
      <c r="S177" s="418">
        <v>1.0839238906408162</v>
      </c>
      <c r="T177" s="168">
        <v>2240075.2948318892</v>
      </c>
      <c r="U177" s="168">
        <v>0</v>
      </c>
      <c r="V177" s="168">
        <v>0</v>
      </c>
      <c r="W177" s="168">
        <v>5476852.3600000003</v>
      </c>
      <c r="X177" s="168">
        <v>277205.33060306025</v>
      </c>
      <c r="Y177" s="168">
        <v>0</v>
      </c>
      <c r="Z177" s="164">
        <v>0</v>
      </c>
      <c r="AA177" s="168">
        <v>1380617.3806576345</v>
      </c>
      <c r="AB177" s="183">
        <f>SUM(Muut[[#This Row],[Työttömyysaste]:[Koulutustausta]])</f>
        <v>9374750.366092585</v>
      </c>
      <c r="AD177" s="67"/>
    </row>
    <row r="178" spans="1:30" s="50" customFormat="1">
      <c r="A178" s="95">
        <v>545</v>
      </c>
      <c r="B178" s="160" t="s">
        <v>179</v>
      </c>
      <c r="C178" s="412">
        <v>9584</v>
      </c>
      <c r="D178" s="142">
        <v>160.66666666666666</v>
      </c>
      <c r="E178" s="46">
        <v>4495</v>
      </c>
      <c r="F178" s="344">
        <f t="shared" si="4"/>
        <v>3.5743418613274007E-2</v>
      </c>
      <c r="G178" s="392">
        <f>Muut[[#This Row],[Keskim. työttömyysaste 2022, %]]/$F$12</f>
        <v>0.37660429846493865</v>
      </c>
      <c r="H178" s="401">
        <v>3</v>
      </c>
      <c r="I178" s="399">
        <v>7212</v>
      </c>
      <c r="J178" s="405">
        <v>1870</v>
      </c>
      <c r="K178" s="278">
        <v>977.82</v>
      </c>
      <c r="L178" s="179">
        <v>9.8013949397639646</v>
      </c>
      <c r="M178" s="392">
        <v>1.8669207434180943</v>
      </c>
      <c r="N178" s="175">
        <v>3</v>
      </c>
      <c r="O178" s="414">
        <v>93</v>
      </c>
      <c r="P178" s="278">
        <v>2821</v>
      </c>
      <c r="Q178" s="15">
        <v>663</v>
      </c>
      <c r="R178" s="167">
        <v>0.23502304147465439</v>
      </c>
      <c r="S178" s="418">
        <v>1.7216286031000574</v>
      </c>
      <c r="T178" s="168">
        <v>251970.51039082534</v>
      </c>
      <c r="U178" s="168">
        <v>198788.45280000003</v>
      </c>
      <c r="V178" s="168">
        <v>1987398.5796000001</v>
      </c>
      <c r="W178" s="168">
        <v>3236951.3</v>
      </c>
      <c r="X178" s="168">
        <v>748982.91342991008</v>
      </c>
      <c r="Y178" s="168">
        <v>0</v>
      </c>
      <c r="Z178" s="164">
        <v>27745.62</v>
      </c>
      <c r="AA178" s="168">
        <v>472727.53644497867</v>
      </c>
      <c r="AB178" s="183">
        <f>SUM(Muut[[#This Row],[Työttömyysaste]:[Koulutustausta]])</f>
        <v>6924564.9126657145</v>
      </c>
      <c r="AD178" s="67"/>
    </row>
    <row r="179" spans="1:30" s="50" customFormat="1">
      <c r="A179" s="95">
        <v>560</v>
      </c>
      <c r="B179" s="160" t="s">
        <v>180</v>
      </c>
      <c r="C179" s="412">
        <v>15735</v>
      </c>
      <c r="D179" s="142">
        <v>724.08333333333337</v>
      </c>
      <c r="E179" s="46">
        <v>7242</v>
      </c>
      <c r="F179" s="344">
        <f t="shared" si="4"/>
        <v>9.9983890269722916E-2</v>
      </c>
      <c r="G179" s="392">
        <f>Muut[[#This Row],[Keskim. työttömyysaste 2022, %]]/$F$12</f>
        <v>1.0534628279467575</v>
      </c>
      <c r="H179" s="175">
        <v>0</v>
      </c>
      <c r="I179" s="399">
        <v>96</v>
      </c>
      <c r="J179" s="405">
        <v>557</v>
      </c>
      <c r="K179" s="278">
        <v>785.26</v>
      </c>
      <c r="L179" s="179">
        <v>20.037949214272981</v>
      </c>
      <c r="M179" s="392">
        <v>0.91318863681142404</v>
      </c>
      <c r="N179" s="175">
        <v>0</v>
      </c>
      <c r="O179" s="414">
        <v>0</v>
      </c>
      <c r="P179" s="278">
        <v>4717</v>
      </c>
      <c r="Q179" s="15">
        <v>742</v>
      </c>
      <c r="R179" s="167">
        <v>0.15730337078651685</v>
      </c>
      <c r="S179" s="418">
        <v>1.1523039647979674</v>
      </c>
      <c r="T179" s="168">
        <v>1157187.146698385</v>
      </c>
      <c r="U179" s="168">
        <v>0</v>
      </c>
      <c r="V179" s="168">
        <v>0</v>
      </c>
      <c r="W179" s="168">
        <v>964161.43</v>
      </c>
      <c r="X179" s="168">
        <v>601487.31116153393</v>
      </c>
      <c r="Y179" s="168">
        <v>0</v>
      </c>
      <c r="Z179" s="164">
        <v>0</v>
      </c>
      <c r="AA179" s="168">
        <v>519467.55768665083</v>
      </c>
      <c r="AB179" s="183">
        <f>SUM(Muut[[#This Row],[Työttömyysaste]:[Koulutustausta]])</f>
        <v>3242303.4455465698</v>
      </c>
      <c r="AD179" s="67"/>
    </row>
    <row r="180" spans="1:30" s="50" customFormat="1">
      <c r="A180" s="95">
        <v>561</v>
      </c>
      <c r="B180" s="160" t="s">
        <v>181</v>
      </c>
      <c r="C180" s="412">
        <v>1317</v>
      </c>
      <c r="D180" s="142">
        <v>39.583333333333336</v>
      </c>
      <c r="E180" s="46">
        <v>580</v>
      </c>
      <c r="F180" s="344">
        <f t="shared" si="4"/>
        <v>6.8247126436781616E-2</v>
      </c>
      <c r="G180" s="392">
        <f>Muut[[#This Row],[Keskim. työttömyysaste 2022, %]]/$F$12</f>
        <v>0.71907394902699973</v>
      </c>
      <c r="H180" s="175">
        <v>0</v>
      </c>
      <c r="I180" s="399">
        <v>6</v>
      </c>
      <c r="J180" s="405">
        <v>105</v>
      </c>
      <c r="K180" s="278">
        <v>117.78</v>
      </c>
      <c r="L180" s="179">
        <v>11.181864493122772</v>
      </c>
      <c r="M180" s="392">
        <v>1.6364379606578709</v>
      </c>
      <c r="N180" s="175">
        <v>0</v>
      </c>
      <c r="O180" s="414">
        <v>0</v>
      </c>
      <c r="P180" s="278">
        <v>392</v>
      </c>
      <c r="Q180" s="15">
        <v>87</v>
      </c>
      <c r="R180" s="167">
        <v>0.22193877551020408</v>
      </c>
      <c r="S180" s="418">
        <v>1.6257816325493188</v>
      </c>
      <c r="T180" s="168">
        <v>66111.493486534077</v>
      </c>
      <c r="U180" s="168">
        <v>0</v>
      </c>
      <c r="V180" s="168">
        <v>0</v>
      </c>
      <c r="W180" s="168">
        <v>181753.95</v>
      </c>
      <c r="X180" s="168">
        <v>90216.202924643381</v>
      </c>
      <c r="Y180" s="168">
        <v>0</v>
      </c>
      <c r="Z180" s="164">
        <v>0</v>
      </c>
      <c r="AA180" s="168">
        <v>61344.073848432519</v>
      </c>
      <c r="AB180" s="183">
        <f>SUM(Muut[[#This Row],[Työttömyysaste]:[Koulutustausta]])</f>
        <v>399425.72025960998</v>
      </c>
      <c r="AD180" s="67"/>
    </row>
    <row r="181" spans="1:30" s="50" customFormat="1">
      <c r="A181" s="95">
        <v>562</v>
      </c>
      <c r="B181" s="160" t="s">
        <v>182</v>
      </c>
      <c r="C181" s="412">
        <v>8935</v>
      </c>
      <c r="D181" s="142">
        <v>329.25</v>
      </c>
      <c r="E181" s="46">
        <v>3875</v>
      </c>
      <c r="F181" s="344">
        <f t="shared" si="4"/>
        <v>8.496774193548387E-2</v>
      </c>
      <c r="G181" s="392">
        <f>Muut[[#This Row],[Keskim. työttömyysaste 2022, %]]/$F$12</f>
        <v>0.89524779904178842</v>
      </c>
      <c r="H181" s="175">
        <v>0</v>
      </c>
      <c r="I181" s="399">
        <v>14</v>
      </c>
      <c r="J181" s="405">
        <v>174</v>
      </c>
      <c r="K181" s="278">
        <v>799.72</v>
      </c>
      <c r="L181" s="179">
        <v>11.172660431150902</v>
      </c>
      <c r="M181" s="392">
        <v>1.6377860618103075</v>
      </c>
      <c r="N181" s="175">
        <v>0</v>
      </c>
      <c r="O181" s="414">
        <v>0</v>
      </c>
      <c r="P181" s="278">
        <v>2509</v>
      </c>
      <c r="Q181" s="15">
        <v>262</v>
      </c>
      <c r="R181" s="167">
        <v>0.10442407333599044</v>
      </c>
      <c r="S181" s="418">
        <v>0.76494402582585563</v>
      </c>
      <c r="T181" s="168">
        <v>558412.91848464322</v>
      </c>
      <c r="U181" s="168">
        <v>0</v>
      </c>
      <c r="V181" s="168">
        <v>0</v>
      </c>
      <c r="W181" s="168">
        <v>301192.26</v>
      </c>
      <c r="X181" s="168">
        <v>612563.26883083559</v>
      </c>
      <c r="Y181" s="168">
        <v>0</v>
      </c>
      <c r="Z181" s="164">
        <v>0</v>
      </c>
      <c r="AA181" s="168">
        <v>195816.30004710268</v>
      </c>
      <c r="AB181" s="183">
        <f>SUM(Muut[[#This Row],[Työttömyysaste]:[Koulutustausta]])</f>
        <v>1667984.7473625813</v>
      </c>
      <c r="AD181" s="67"/>
    </row>
    <row r="182" spans="1:30" s="50" customFormat="1">
      <c r="A182" s="95">
        <v>563</v>
      </c>
      <c r="B182" s="160" t="s">
        <v>183</v>
      </c>
      <c r="C182" s="412">
        <v>7025</v>
      </c>
      <c r="D182" s="142">
        <v>223</v>
      </c>
      <c r="E182" s="46">
        <v>2957</v>
      </c>
      <c r="F182" s="344">
        <f t="shared" si="4"/>
        <v>7.5414271220831927E-2</v>
      </c>
      <c r="G182" s="392">
        <f>Muut[[#This Row],[Keskim. työttömyysaste 2022, %]]/$F$12</f>
        <v>0.79458932047475261</v>
      </c>
      <c r="H182" s="175">
        <v>0</v>
      </c>
      <c r="I182" s="399">
        <v>8</v>
      </c>
      <c r="J182" s="405">
        <v>125</v>
      </c>
      <c r="K182" s="278">
        <v>587.84</v>
      </c>
      <c r="L182" s="179">
        <v>11.950530756668481</v>
      </c>
      <c r="M182" s="392">
        <v>1.5311811583989969</v>
      </c>
      <c r="N182" s="175">
        <v>0</v>
      </c>
      <c r="O182" s="414">
        <v>0</v>
      </c>
      <c r="P182" s="278">
        <v>1829</v>
      </c>
      <c r="Q182" s="15">
        <v>189</v>
      </c>
      <c r="R182" s="167">
        <v>0.10333515582285402</v>
      </c>
      <c r="S182" s="418">
        <v>0.75696731203103218</v>
      </c>
      <c r="T182" s="168">
        <v>389678.72024795593</v>
      </c>
      <c r="U182" s="168">
        <v>0</v>
      </c>
      <c r="V182" s="168">
        <v>0</v>
      </c>
      <c r="W182" s="168">
        <v>216373.75</v>
      </c>
      <c r="X182" s="168">
        <v>450269.08411633864</v>
      </c>
      <c r="Y182" s="168">
        <v>0</v>
      </c>
      <c r="Z182" s="164">
        <v>0</v>
      </c>
      <c r="AA182" s="168">
        <v>152351.97226506573</v>
      </c>
      <c r="AB182" s="183">
        <f>SUM(Muut[[#This Row],[Työttömyysaste]:[Koulutustausta]])</f>
        <v>1208673.5266293604</v>
      </c>
      <c r="AD182" s="67"/>
    </row>
    <row r="183" spans="1:30" s="50" customFormat="1">
      <c r="A183" s="95">
        <v>564</v>
      </c>
      <c r="B183" s="160" t="s">
        <v>184</v>
      </c>
      <c r="C183" s="412">
        <v>211848</v>
      </c>
      <c r="D183" s="142">
        <v>11529</v>
      </c>
      <c r="E183" s="46">
        <v>101653</v>
      </c>
      <c r="F183" s="344">
        <f t="shared" si="4"/>
        <v>0.11341524598388636</v>
      </c>
      <c r="G183" s="392">
        <f>Muut[[#This Row],[Keskim. työttömyysaste 2022, %]]/$F$12</f>
        <v>1.1949799657139621</v>
      </c>
      <c r="H183" s="175">
        <v>0</v>
      </c>
      <c r="I183" s="399">
        <v>480</v>
      </c>
      <c r="J183" s="405">
        <v>10999</v>
      </c>
      <c r="K183" s="278">
        <v>2972.44</v>
      </c>
      <c r="L183" s="179">
        <v>71.270740536394342</v>
      </c>
      <c r="M183" s="392">
        <v>0.25674529813724067</v>
      </c>
      <c r="N183" s="175">
        <v>0</v>
      </c>
      <c r="O183" s="414">
        <v>0</v>
      </c>
      <c r="P183" s="278">
        <v>67119</v>
      </c>
      <c r="Q183" s="15">
        <v>5756</v>
      </c>
      <c r="R183" s="167">
        <v>8.5758131080618014E-2</v>
      </c>
      <c r="S183" s="418">
        <v>0.62820926191068105</v>
      </c>
      <c r="T183" s="168">
        <v>17672688.822362453</v>
      </c>
      <c r="U183" s="168">
        <v>0</v>
      </c>
      <c r="V183" s="168">
        <v>0</v>
      </c>
      <c r="W183" s="168">
        <v>19039159.010000002</v>
      </c>
      <c r="X183" s="168">
        <v>2276806.3357219137</v>
      </c>
      <c r="Y183" s="168">
        <v>0</v>
      </c>
      <c r="Z183" s="164">
        <v>0</v>
      </c>
      <c r="AA183" s="168">
        <v>3812881.6892993255</v>
      </c>
      <c r="AB183" s="183">
        <f>SUM(Muut[[#This Row],[Työttömyysaste]:[Koulutustausta]])</f>
        <v>42801535.857383691</v>
      </c>
      <c r="AD183" s="67"/>
    </row>
    <row r="184" spans="1:30" s="50" customFormat="1">
      <c r="A184" s="95">
        <v>576</v>
      </c>
      <c r="B184" s="160" t="s">
        <v>185</v>
      </c>
      <c r="C184" s="412">
        <v>2750</v>
      </c>
      <c r="D184" s="142">
        <v>119.75</v>
      </c>
      <c r="E184" s="46">
        <v>1073</v>
      </c>
      <c r="F184" s="344">
        <f t="shared" si="4"/>
        <v>0.11160298229263746</v>
      </c>
      <c r="G184" s="392">
        <f>Muut[[#This Row],[Keskim. työttömyysaste 2022, %]]/$F$12</f>
        <v>1.1758853652936541</v>
      </c>
      <c r="H184" s="175">
        <v>0</v>
      </c>
      <c r="I184" s="399">
        <v>8</v>
      </c>
      <c r="J184" s="405">
        <v>56</v>
      </c>
      <c r="K184" s="278">
        <v>523.09</v>
      </c>
      <c r="L184" s="179">
        <v>5.2572215106387041</v>
      </c>
      <c r="M184" s="392">
        <v>3.4806270746722627</v>
      </c>
      <c r="N184" s="175">
        <v>0</v>
      </c>
      <c r="O184" s="414">
        <v>0</v>
      </c>
      <c r="P184" s="278">
        <v>592</v>
      </c>
      <c r="Q184" s="15">
        <v>97</v>
      </c>
      <c r="R184" s="167">
        <v>0.16385135135135134</v>
      </c>
      <c r="S184" s="418">
        <v>1.2002702857264542</v>
      </c>
      <c r="T184" s="168">
        <v>225743.53271566247</v>
      </c>
      <c r="U184" s="168">
        <v>0</v>
      </c>
      <c r="V184" s="168">
        <v>0</v>
      </c>
      <c r="W184" s="168">
        <v>96935.44</v>
      </c>
      <c r="X184" s="168">
        <v>400672.38570089749</v>
      </c>
      <c r="Y184" s="168">
        <v>0</v>
      </c>
      <c r="Z184" s="164">
        <v>0</v>
      </c>
      <c r="AA184" s="168">
        <v>94566.295136673012</v>
      </c>
      <c r="AB184" s="183">
        <f>SUM(Muut[[#This Row],[Työttömyysaste]:[Koulutustausta]])</f>
        <v>817917.6535532329</v>
      </c>
      <c r="AD184" s="67"/>
    </row>
    <row r="185" spans="1:30" s="50" customFormat="1">
      <c r="A185" s="95">
        <v>577</v>
      </c>
      <c r="B185" s="160" t="s">
        <v>186</v>
      </c>
      <c r="C185" s="412">
        <v>11138</v>
      </c>
      <c r="D185" s="142">
        <v>226.5</v>
      </c>
      <c r="E185" s="46">
        <v>5115</v>
      </c>
      <c r="F185" s="344">
        <f t="shared" si="4"/>
        <v>4.4281524926686217E-2</v>
      </c>
      <c r="G185" s="392">
        <f>Muut[[#This Row],[Keskim. työttömyysaste 2022, %]]/$F$12</f>
        <v>0.46656456704393612</v>
      </c>
      <c r="H185" s="175">
        <v>0</v>
      </c>
      <c r="I185" s="399">
        <v>105</v>
      </c>
      <c r="J185" s="405">
        <v>393</v>
      </c>
      <c r="K185" s="278">
        <v>238.52</v>
      </c>
      <c r="L185" s="179">
        <v>46.696293811839674</v>
      </c>
      <c r="M185" s="392">
        <v>0.39186038192262251</v>
      </c>
      <c r="N185" s="175">
        <v>0</v>
      </c>
      <c r="O185" s="414">
        <v>0</v>
      </c>
      <c r="P185" s="278">
        <v>3641</v>
      </c>
      <c r="Q185" s="15">
        <v>346</v>
      </c>
      <c r="R185" s="167">
        <v>9.5028838231255144E-2</v>
      </c>
      <c r="S185" s="418">
        <v>0.69612053776412697</v>
      </c>
      <c r="T185" s="168">
        <v>362774.37707340554</v>
      </c>
      <c r="U185" s="168">
        <v>0</v>
      </c>
      <c r="V185" s="168">
        <v>0</v>
      </c>
      <c r="W185" s="168">
        <v>680279.07</v>
      </c>
      <c r="X185" s="168">
        <v>182699.68349113554</v>
      </c>
      <c r="Y185" s="168">
        <v>0</v>
      </c>
      <c r="Z185" s="164">
        <v>0</v>
      </c>
      <c r="AA185" s="168">
        <v>222134.63924652262</v>
      </c>
      <c r="AB185" s="183">
        <f>SUM(Muut[[#This Row],[Työttömyysaste]:[Koulutustausta]])</f>
        <v>1447887.7698110638</v>
      </c>
      <c r="AD185" s="67"/>
    </row>
    <row r="186" spans="1:30" s="50" customFormat="1">
      <c r="A186" s="95">
        <v>578</v>
      </c>
      <c r="B186" s="160" t="s">
        <v>187</v>
      </c>
      <c r="C186" s="412">
        <v>3100</v>
      </c>
      <c r="D186" s="142">
        <v>134</v>
      </c>
      <c r="E186" s="46">
        <v>1286</v>
      </c>
      <c r="F186" s="344">
        <f t="shared" si="4"/>
        <v>0.104199066874028</v>
      </c>
      <c r="G186" s="392">
        <f>Muut[[#This Row],[Keskim. työttömyysaste 2022, %]]/$F$12</f>
        <v>1.0978753013350921</v>
      </c>
      <c r="H186" s="175">
        <v>0</v>
      </c>
      <c r="I186" s="399">
        <v>2</v>
      </c>
      <c r="J186" s="405">
        <v>30</v>
      </c>
      <c r="K186" s="278">
        <v>918.79</v>
      </c>
      <c r="L186" s="179">
        <v>3.3740027645054909</v>
      </c>
      <c r="M186" s="392">
        <v>5.4233587832167611</v>
      </c>
      <c r="N186" s="175">
        <v>0</v>
      </c>
      <c r="O186" s="414">
        <v>0</v>
      </c>
      <c r="P186" s="278">
        <v>758</v>
      </c>
      <c r="Q186" s="15">
        <v>75</v>
      </c>
      <c r="R186" s="167">
        <v>9.894459102902374E-2</v>
      </c>
      <c r="S186" s="418">
        <v>0.72480484027765102</v>
      </c>
      <c r="T186" s="168">
        <v>237592.29183722864</v>
      </c>
      <c r="U186" s="168">
        <v>0</v>
      </c>
      <c r="V186" s="168">
        <v>0</v>
      </c>
      <c r="W186" s="168">
        <v>51929.7</v>
      </c>
      <c r="X186" s="168">
        <v>703767.57586290617</v>
      </c>
      <c r="Y186" s="168">
        <v>0</v>
      </c>
      <c r="Z186" s="164">
        <v>0</v>
      </c>
      <c r="AA186" s="168">
        <v>64373.54188925957</v>
      </c>
      <c r="AB186" s="183">
        <f>SUM(Muut[[#This Row],[Työttömyysaste]:[Koulutustausta]])</f>
        <v>1057663.1095893944</v>
      </c>
      <c r="AD186" s="67"/>
    </row>
    <row r="187" spans="1:30" s="50" customFormat="1">
      <c r="A187" s="95">
        <v>580</v>
      </c>
      <c r="B187" s="160" t="s">
        <v>188</v>
      </c>
      <c r="C187" s="412">
        <v>4438</v>
      </c>
      <c r="D187" s="142">
        <v>163.91666666666666</v>
      </c>
      <c r="E187" s="46">
        <v>1801</v>
      </c>
      <c r="F187" s="344">
        <f t="shared" si="4"/>
        <v>9.1014251341847111E-2</v>
      </c>
      <c r="G187" s="392">
        <f>Muut[[#This Row],[Keskim. työttömyysaste 2022, %]]/$F$12</f>
        <v>0.95895579121183283</v>
      </c>
      <c r="H187" s="175">
        <v>0</v>
      </c>
      <c r="I187" s="399">
        <v>8</v>
      </c>
      <c r="J187" s="405">
        <v>117</v>
      </c>
      <c r="K187" s="278">
        <v>591.91</v>
      </c>
      <c r="L187" s="179">
        <v>7.497761484009394</v>
      </c>
      <c r="M187" s="392">
        <v>2.4405187556984655</v>
      </c>
      <c r="N187" s="175">
        <v>3</v>
      </c>
      <c r="O187" s="414">
        <v>184</v>
      </c>
      <c r="P187" s="278">
        <v>1010</v>
      </c>
      <c r="Q187" s="15">
        <v>151</v>
      </c>
      <c r="R187" s="167">
        <v>0.1495049504950495</v>
      </c>
      <c r="S187" s="418">
        <v>1.0951777215643483</v>
      </c>
      <c r="T187" s="168">
        <v>297100.59539560234</v>
      </c>
      <c r="U187" s="168">
        <v>0</v>
      </c>
      <c r="V187" s="168">
        <v>0</v>
      </c>
      <c r="W187" s="168">
        <v>202525.83</v>
      </c>
      <c r="X187" s="168">
        <v>453386.5908738806</v>
      </c>
      <c r="Y187" s="168">
        <v>0</v>
      </c>
      <c r="Z187" s="164">
        <v>54894.559999999998</v>
      </c>
      <c r="AA187" s="168">
        <v>139250.42356586884</v>
      </c>
      <c r="AB187" s="183">
        <f>SUM(Muut[[#This Row],[Työttömyysaste]:[Koulutustausta]])</f>
        <v>1147157.9998353517</v>
      </c>
      <c r="AD187" s="67"/>
    </row>
    <row r="188" spans="1:30" s="50" customFormat="1">
      <c r="A188" s="95">
        <v>581</v>
      </c>
      <c r="B188" s="160" t="s">
        <v>189</v>
      </c>
      <c r="C188" s="412">
        <v>6240</v>
      </c>
      <c r="D188" s="142">
        <v>210.25</v>
      </c>
      <c r="E188" s="46">
        <v>2543</v>
      </c>
      <c r="F188" s="344">
        <f t="shared" si="4"/>
        <v>8.2677939441604398E-2</v>
      </c>
      <c r="G188" s="392">
        <f>Muut[[#This Row],[Keskim. työttömyysaste 2022, %]]/$F$12</f>
        <v>0.87112169428496766</v>
      </c>
      <c r="H188" s="175">
        <v>0</v>
      </c>
      <c r="I188" s="399">
        <v>8</v>
      </c>
      <c r="J188" s="405">
        <v>150</v>
      </c>
      <c r="K188" s="278">
        <v>853.19</v>
      </c>
      <c r="L188" s="179">
        <v>7.31372847783026</v>
      </c>
      <c r="M188" s="392">
        <v>2.5019287471425278</v>
      </c>
      <c r="N188" s="175">
        <v>0</v>
      </c>
      <c r="O188" s="414">
        <v>0</v>
      </c>
      <c r="P188" s="278">
        <v>1549</v>
      </c>
      <c r="Q188" s="15">
        <v>252</v>
      </c>
      <c r="R188" s="167">
        <v>0.16268560361523562</v>
      </c>
      <c r="S188" s="418">
        <v>1.1917307628188145</v>
      </c>
      <c r="T188" s="168">
        <v>379473.15418292966</v>
      </c>
      <c r="U188" s="168">
        <v>0</v>
      </c>
      <c r="V188" s="168">
        <v>0</v>
      </c>
      <c r="W188" s="168">
        <v>259648.5</v>
      </c>
      <c r="X188" s="168">
        <v>653519.80109760992</v>
      </c>
      <c r="Y188" s="168">
        <v>0</v>
      </c>
      <c r="Z188" s="164">
        <v>0</v>
      </c>
      <c r="AA188" s="168">
        <v>213052.85885369638</v>
      </c>
      <c r="AB188" s="183">
        <f>SUM(Muut[[#This Row],[Työttömyysaste]:[Koulutustausta]])</f>
        <v>1505694.314134236</v>
      </c>
      <c r="AD188" s="67"/>
    </row>
    <row r="189" spans="1:30" s="50" customFormat="1">
      <c r="A189" s="95">
        <v>583</v>
      </c>
      <c r="B189" s="160" t="s">
        <v>190</v>
      </c>
      <c r="C189" s="412">
        <v>947</v>
      </c>
      <c r="D189" s="142">
        <v>44.666666666666664</v>
      </c>
      <c r="E189" s="46">
        <v>396</v>
      </c>
      <c r="F189" s="344">
        <f t="shared" si="4"/>
        <v>0.11279461279461279</v>
      </c>
      <c r="G189" s="392">
        <f>Muut[[#This Row],[Keskim. työttömyysaste 2022, %]]/$F$12</f>
        <v>1.1884407723206467</v>
      </c>
      <c r="H189" s="175">
        <v>0</v>
      </c>
      <c r="I189" s="399">
        <v>3</v>
      </c>
      <c r="J189" s="405">
        <v>13</v>
      </c>
      <c r="K189" s="278">
        <v>1836.38</v>
      </c>
      <c r="L189" s="179">
        <v>0.51568847406310236</v>
      </c>
      <c r="M189" s="392">
        <v>20</v>
      </c>
      <c r="N189" s="175">
        <v>0</v>
      </c>
      <c r="O189" s="414">
        <v>0</v>
      </c>
      <c r="P189" s="278">
        <v>231</v>
      </c>
      <c r="Q189" s="15">
        <v>29</v>
      </c>
      <c r="R189" s="167">
        <v>0.12554112554112554</v>
      </c>
      <c r="S189" s="418">
        <v>0.9196340547753723</v>
      </c>
      <c r="T189" s="168">
        <v>78567.902648972027</v>
      </c>
      <c r="U189" s="168">
        <v>0</v>
      </c>
      <c r="V189" s="168">
        <v>0</v>
      </c>
      <c r="W189" s="168">
        <v>22502.87</v>
      </c>
      <c r="X189" s="168">
        <v>792828.4</v>
      </c>
      <c r="Y189" s="168">
        <v>0</v>
      </c>
      <c r="Z189" s="164">
        <v>0</v>
      </c>
      <c r="AA189" s="168">
        <v>24951.097338840751</v>
      </c>
      <c r="AB189" s="183">
        <f>SUM(Muut[[#This Row],[Työttömyysaste]:[Koulutustausta]])</f>
        <v>918850.26998781273</v>
      </c>
      <c r="AD189" s="67"/>
    </row>
    <row r="190" spans="1:30" s="50" customFormat="1">
      <c r="A190" s="95">
        <v>584</v>
      </c>
      <c r="B190" s="160" t="s">
        <v>191</v>
      </c>
      <c r="C190" s="412">
        <v>2653</v>
      </c>
      <c r="D190" s="142">
        <v>76.833333333333329</v>
      </c>
      <c r="E190" s="46">
        <v>995</v>
      </c>
      <c r="F190" s="344">
        <f t="shared" si="4"/>
        <v>7.7219430485762144E-2</v>
      </c>
      <c r="G190" s="392">
        <f>Muut[[#This Row],[Keskim. työttömyysaste 2022, %]]/$F$12</f>
        <v>0.81360906634578856</v>
      </c>
      <c r="H190" s="175">
        <v>0</v>
      </c>
      <c r="I190" s="399">
        <v>12</v>
      </c>
      <c r="J190" s="405">
        <v>23</v>
      </c>
      <c r="K190" s="278">
        <v>747.87</v>
      </c>
      <c r="L190" s="179">
        <v>3.5474079719737386</v>
      </c>
      <c r="M190" s="392">
        <v>5.1582529193273041</v>
      </c>
      <c r="N190" s="175">
        <v>0</v>
      </c>
      <c r="O190" s="414">
        <v>0</v>
      </c>
      <c r="P190" s="278">
        <v>606</v>
      </c>
      <c r="Q190" s="15">
        <v>109</v>
      </c>
      <c r="R190" s="167">
        <v>0.17986798679867988</v>
      </c>
      <c r="S190" s="418">
        <v>1.3175979210873507</v>
      </c>
      <c r="T190" s="168">
        <v>150685.22378900347</v>
      </c>
      <c r="U190" s="168">
        <v>0</v>
      </c>
      <c r="V190" s="168">
        <v>0</v>
      </c>
      <c r="W190" s="168">
        <v>39812.769999999997</v>
      </c>
      <c r="X190" s="168">
        <v>572847.61148966767</v>
      </c>
      <c r="Y190" s="168">
        <v>0</v>
      </c>
      <c r="Z190" s="164">
        <v>0</v>
      </c>
      <c r="AA190" s="168">
        <v>100148.57570507184</v>
      </c>
      <c r="AB190" s="183">
        <f>SUM(Muut[[#This Row],[Työttömyysaste]:[Koulutustausta]])</f>
        <v>863494.18098374293</v>
      </c>
      <c r="AD190" s="67"/>
    </row>
    <row r="191" spans="1:30" s="50" customFormat="1">
      <c r="A191" s="95">
        <v>588</v>
      </c>
      <c r="B191" s="160" t="s">
        <v>192</v>
      </c>
      <c r="C191" s="412">
        <v>1600</v>
      </c>
      <c r="D191" s="142">
        <v>61.083333333333336</v>
      </c>
      <c r="E191" s="46">
        <v>633</v>
      </c>
      <c r="F191" s="344">
        <f t="shared" si="4"/>
        <v>9.6498156924697209E-2</v>
      </c>
      <c r="G191" s="392">
        <f>Muut[[#This Row],[Keskim. työttömyysaste 2022, %]]/$F$12</f>
        <v>1.0167360062836572</v>
      </c>
      <c r="H191" s="175">
        <v>0</v>
      </c>
      <c r="I191" s="399">
        <v>5</v>
      </c>
      <c r="J191" s="405">
        <v>43</v>
      </c>
      <c r="K191" s="278">
        <v>374.45</v>
      </c>
      <c r="L191" s="179">
        <v>4.2729336359994656</v>
      </c>
      <c r="M191" s="392">
        <v>4.2824038672902001</v>
      </c>
      <c r="N191" s="175">
        <v>0</v>
      </c>
      <c r="O191" s="414">
        <v>0</v>
      </c>
      <c r="P191" s="278">
        <v>373</v>
      </c>
      <c r="Q191" s="15">
        <v>65</v>
      </c>
      <c r="R191" s="167">
        <v>0.17426273458445041</v>
      </c>
      <c r="S191" s="418">
        <v>1.2765374255756878</v>
      </c>
      <c r="T191" s="168">
        <v>113565.34495785937</v>
      </c>
      <c r="U191" s="168">
        <v>0</v>
      </c>
      <c r="V191" s="168">
        <v>0</v>
      </c>
      <c r="W191" s="168">
        <v>74432.570000000007</v>
      </c>
      <c r="X191" s="168">
        <v>286818.28141562844</v>
      </c>
      <c r="Y191" s="168">
        <v>0</v>
      </c>
      <c r="Z191" s="164">
        <v>0</v>
      </c>
      <c r="AA191" s="168">
        <v>58516.475588389534</v>
      </c>
      <c r="AB191" s="183">
        <f>SUM(Muut[[#This Row],[Työttömyysaste]:[Koulutustausta]])</f>
        <v>533332.67196187738</v>
      </c>
      <c r="AD191" s="67"/>
    </row>
    <row r="192" spans="1:30" s="50" customFormat="1">
      <c r="A192" s="95">
        <v>592</v>
      </c>
      <c r="B192" s="160" t="s">
        <v>193</v>
      </c>
      <c r="C192" s="412">
        <v>3651</v>
      </c>
      <c r="D192" s="142">
        <v>161.41666666666666</v>
      </c>
      <c r="E192" s="46">
        <v>1680</v>
      </c>
      <c r="F192" s="344">
        <f t="shared" si="4"/>
        <v>9.6081349206349198E-2</v>
      </c>
      <c r="G192" s="392">
        <f>Muut[[#This Row],[Keskim. työttömyysaste 2022, %]]/$F$12</f>
        <v>1.0123443844284123</v>
      </c>
      <c r="H192" s="175">
        <v>0</v>
      </c>
      <c r="I192" s="399">
        <v>5</v>
      </c>
      <c r="J192" s="405">
        <v>53</v>
      </c>
      <c r="K192" s="278">
        <v>456.42</v>
      </c>
      <c r="L192" s="179">
        <v>7.9992112527934793</v>
      </c>
      <c r="M192" s="392">
        <v>2.2875289761960373</v>
      </c>
      <c r="N192" s="175">
        <v>0</v>
      </c>
      <c r="O192" s="414">
        <v>0</v>
      </c>
      <c r="P192" s="278">
        <v>1104</v>
      </c>
      <c r="Q192" s="15">
        <v>112</v>
      </c>
      <c r="R192" s="167">
        <v>0.10144927536231885</v>
      </c>
      <c r="S192" s="418">
        <v>0.74315255700738481</v>
      </c>
      <c r="T192" s="168">
        <v>258022.60115233521</v>
      </c>
      <c r="U192" s="168">
        <v>0</v>
      </c>
      <c r="V192" s="168">
        <v>0</v>
      </c>
      <c r="W192" s="168">
        <v>91742.47</v>
      </c>
      <c r="X192" s="168">
        <v>349605.02070695988</v>
      </c>
      <c r="Y192" s="168">
        <v>0</v>
      </c>
      <c r="Z192" s="164">
        <v>0</v>
      </c>
      <c r="AA192" s="168">
        <v>77734.612088413007</v>
      </c>
      <c r="AB192" s="183">
        <f>SUM(Muut[[#This Row],[Työttömyysaste]:[Koulutustausta]])</f>
        <v>777104.70394770801</v>
      </c>
      <c r="AD192" s="67"/>
    </row>
    <row r="193" spans="1:30" s="50" customFormat="1">
      <c r="A193" s="95">
        <v>593</v>
      </c>
      <c r="B193" s="160" t="s">
        <v>194</v>
      </c>
      <c r="C193" s="412">
        <v>17077</v>
      </c>
      <c r="D193" s="142">
        <v>587.58333333333337</v>
      </c>
      <c r="E193" s="46">
        <v>7112</v>
      </c>
      <c r="F193" s="344">
        <f t="shared" si="4"/>
        <v>8.2618578927634051E-2</v>
      </c>
      <c r="G193" s="392">
        <f>Muut[[#This Row],[Keskim. työttömyysaste 2022, %]]/$F$12</f>
        <v>0.87049625257884</v>
      </c>
      <c r="H193" s="175">
        <v>0</v>
      </c>
      <c r="I193" s="399">
        <v>20</v>
      </c>
      <c r="J193" s="405">
        <v>548</v>
      </c>
      <c r="K193" s="278">
        <v>1569.03</v>
      </c>
      <c r="L193" s="179">
        <v>10.883794446250231</v>
      </c>
      <c r="M193" s="392">
        <v>1.6812544207670885</v>
      </c>
      <c r="N193" s="175">
        <v>0</v>
      </c>
      <c r="O193" s="414">
        <v>0</v>
      </c>
      <c r="P193" s="278">
        <v>4329</v>
      </c>
      <c r="Q193" s="15">
        <v>574</v>
      </c>
      <c r="R193" s="167">
        <v>0.13259413259413261</v>
      </c>
      <c r="S193" s="418">
        <v>0.97129987700341502</v>
      </c>
      <c r="T193" s="168">
        <v>1037758.0771142148</v>
      </c>
      <c r="U193" s="168">
        <v>0</v>
      </c>
      <c r="V193" s="168">
        <v>0</v>
      </c>
      <c r="W193" s="168">
        <v>948582.52</v>
      </c>
      <c r="X193" s="168">
        <v>1201833.3237803804</v>
      </c>
      <c r="Y193" s="168">
        <v>0</v>
      </c>
      <c r="Z193" s="164">
        <v>0</v>
      </c>
      <c r="AA193" s="168">
        <v>475214.34118817665</v>
      </c>
      <c r="AB193" s="183">
        <f>SUM(Muut[[#This Row],[Työttömyysaste]:[Koulutustausta]])</f>
        <v>3663388.2620827714</v>
      </c>
      <c r="AD193" s="67"/>
    </row>
    <row r="194" spans="1:30" s="50" customFormat="1">
      <c r="A194" s="95">
        <v>595</v>
      </c>
      <c r="B194" s="160" t="s">
        <v>195</v>
      </c>
      <c r="C194" s="412">
        <v>4140</v>
      </c>
      <c r="D194" s="142">
        <v>132.66666666666666</v>
      </c>
      <c r="E194" s="46">
        <v>1576</v>
      </c>
      <c r="F194" s="344">
        <f t="shared" si="4"/>
        <v>8.4179357021996609E-2</v>
      </c>
      <c r="G194" s="392">
        <f>Muut[[#This Row],[Keskim. työttömyysaste 2022, %]]/$F$12</f>
        <v>0.88694111885328664</v>
      </c>
      <c r="H194" s="175">
        <v>0</v>
      </c>
      <c r="I194" s="399">
        <v>9</v>
      </c>
      <c r="J194" s="405">
        <v>78</v>
      </c>
      <c r="K194" s="278">
        <v>1153.23</v>
      </c>
      <c r="L194" s="179">
        <v>3.5899170156863764</v>
      </c>
      <c r="M194" s="392">
        <v>5.0971728448101494</v>
      </c>
      <c r="N194" s="175">
        <v>0</v>
      </c>
      <c r="O194" s="414">
        <v>0</v>
      </c>
      <c r="P194" s="278">
        <v>908</v>
      </c>
      <c r="Q194" s="15">
        <v>131</v>
      </c>
      <c r="R194" s="167">
        <v>0.14427312775330398</v>
      </c>
      <c r="S194" s="418">
        <v>1.0568527317164493</v>
      </c>
      <c r="T194" s="168">
        <v>256337.86835959248</v>
      </c>
      <c r="U194" s="168">
        <v>0</v>
      </c>
      <c r="V194" s="168">
        <v>0</v>
      </c>
      <c r="W194" s="168">
        <v>135017.22</v>
      </c>
      <c r="X194" s="168">
        <v>883342.09287473676</v>
      </c>
      <c r="Y194" s="168">
        <v>0</v>
      </c>
      <c r="Z194" s="164">
        <v>0</v>
      </c>
      <c r="AA194" s="168">
        <v>125354.35936161978</v>
      </c>
      <c r="AB194" s="183">
        <f>SUM(Muut[[#This Row],[Työttömyysaste]:[Koulutustausta]])</f>
        <v>1400051.5405959489</v>
      </c>
      <c r="AD194" s="67"/>
    </row>
    <row r="195" spans="1:30" s="50" customFormat="1">
      <c r="A195" s="95">
        <v>598</v>
      </c>
      <c r="B195" s="160" t="s">
        <v>196</v>
      </c>
      <c r="C195" s="412">
        <v>19207</v>
      </c>
      <c r="D195" s="142">
        <v>591.33333333333337</v>
      </c>
      <c r="E195" s="46">
        <v>8597</v>
      </c>
      <c r="F195" s="344">
        <f t="shared" si="4"/>
        <v>6.878368423093327E-2</v>
      </c>
      <c r="G195" s="392">
        <f>Muut[[#This Row],[Keskim. työttömyysaste 2022, %]]/$F$12</f>
        <v>0.7247272966778967</v>
      </c>
      <c r="H195" s="175">
        <v>3</v>
      </c>
      <c r="I195" s="399">
        <v>10626</v>
      </c>
      <c r="J195" s="405">
        <v>2357</v>
      </c>
      <c r="K195" s="278">
        <v>88.52</v>
      </c>
      <c r="L195" s="179">
        <v>216.97921373700859</v>
      </c>
      <c r="M195" s="392">
        <v>8.4332628975498286E-2</v>
      </c>
      <c r="N195" s="175">
        <v>0</v>
      </c>
      <c r="O195" s="414">
        <v>0</v>
      </c>
      <c r="P195" s="278">
        <v>5649</v>
      </c>
      <c r="Q195" s="15">
        <v>930</v>
      </c>
      <c r="R195" s="167">
        <v>0.1646309081253319</v>
      </c>
      <c r="S195" s="418">
        <v>1.2059808204527698</v>
      </c>
      <c r="T195" s="168">
        <v>971743.83404487988</v>
      </c>
      <c r="U195" s="168">
        <v>398385.83190000005</v>
      </c>
      <c r="V195" s="168">
        <v>2928188.7558000004</v>
      </c>
      <c r="W195" s="168">
        <v>4079943.43</v>
      </c>
      <c r="X195" s="168">
        <v>67803.85704609807</v>
      </c>
      <c r="Y195" s="168">
        <v>0</v>
      </c>
      <c r="Z195" s="164">
        <v>0</v>
      </c>
      <c r="AA195" s="168">
        <v>663627.78916820139</v>
      </c>
      <c r="AB195" s="183">
        <f>SUM(Muut[[#This Row],[Työttömyysaste]:[Koulutustausta]])</f>
        <v>9109693.4979591798</v>
      </c>
      <c r="AD195" s="67"/>
    </row>
    <row r="196" spans="1:30" s="50" customFormat="1">
      <c r="A196" s="95">
        <v>599</v>
      </c>
      <c r="B196" s="160" t="s">
        <v>197</v>
      </c>
      <c r="C196" s="412">
        <v>11206</v>
      </c>
      <c r="D196" s="142">
        <v>115.58333333333333</v>
      </c>
      <c r="E196" s="46">
        <v>5270</v>
      </c>
      <c r="F196" s="344">
        <f t="shared" si="4"/>
        <v>2.1932321315623022E-2</v>
      </c>
      <c r="G196" s="392">
        <f>Muut[[#This Row],[Keskim. työttömyysaste 2022, %]]/$F$12</f>
        <v>0.23108607971008094</v>
      </c>
      <c r="H196" s="175">
        <v>3</v>
      </c>
      <c r="I196" s="399">
        <v>9926</v>
      </c>
      <c r="J196" s="405">
        <v>355</v>
      </c>
      <c r="K196" s="278">
        <v>794.26</v>
      </c>
      <c r="L196" s="179">
        <v>14.1087301387455</v>
      </c>
      <c r="M196" s="392">
        <v>1.2969577947505857</v>
      </c>
      <c r="N196" s="175">
        <v>0</v>
      </c>
      <c r="O196" s="414">
        <v>0</v>
      </c>
      <c r="P196" s="278">
        <v>3170</v>
      </c>
      <c r="Q196" s="15">
        <v>291</v>
      </c>
      <c r="R196" s="167">
        <v>9.1798107255520511E-2</v>
      </c>
      <c r="S196" s="418">
        <v>0.67245426733444258</v>
      </c>
      <c r="T196" s="168">
        <v>180776.52803042775</v>
      </c>
      <c r="U196" s="168">
        <v>232431.49020000003</v>
      </c>
      <c r="V196" s="168">
        <v>2735290.9458000003</v>
      </c>
      <c r="W196" s="168">
        <v>614501.44999999995</v>
      </c>
      <c r="X196" s="168">
        <v>608381.06074823614</v>
      </c>
      <c r="Y196" s="168">
        <v>0</v>
      </c>
      <c r="Z196" s="164">
        <v>0</v>
      </c>
      <c r="AA196" s="168">
        <v>215892.72019083073</v>
      </c>
      <c r="AB196" s="183">
        <f>SUM(Muut[[#This Row],[Työttömyysaste]:[Koulutustausta]])</f>
        <v>4587274.1949694948</v>
      </c>
      <c r="AD196" s="67"/>
    </row>
    <row r="197" spans="1:30" s="50" customFormat="1">
      <c r="A197" s="95">
        <v>601</v>
      </c>
      <c r="B197" s="160" t="s">
        <v>198</v>
      </c>
      <c r="C197" s="412">
        <v>3786</v>
      </c>
      <c r="D197" s="142">
        <v>155.75</v>
      </c>
      <c r="E197" s="46">
        <v>1616</v>
      </c>
      <c r="F197" s="344">
        <f t="shared" si="4"/>
        <v>9.6379950495049507E-2</v>
      </c>
      <c r="G197" s="392">
        <f>Muut[[#This Row],[Keskim. työttömyysaste 2022, %]]/$F$12</f>
        <v>1.0154905448465974</v>
      </c>
      <c r="H197" s="175">
        <v>0</v>
      </c>
      <c r="I197" s="399">
        <v>0</v>
      </c>
      <c r="J197" s="405">
        <v>35</v>
      </c>
      <c r="K197" s="278">
        <v>1074.93</v>
      </c>
      <c r="L197" s="179">
        <v>3.5220898104992879</v>
      </c>
      <c r="M197" s="392">
        <v>5.1953324622589685</v>
      </c>
      <c r="N197" s="175">
        <v>0</v>
      </c>
      <c r="O197" s="414">
        <v>0</v>
      </c>
      <c r="P197" s="278">
        <v>968</v>
      </c>
      <c r="Q197" s="15">
        <v>127</v>
      </c>
      <c r="R197" s="167">
        <v>0.13119834710743802</v>
      </c>
      <c r="S197" s="418">
        <v>0.96107524454777349</v>
      </c>
      <c r="T197" s="168">
        <v>268394.82122671534</v>
      </c>
      <c r="U197" s="168">
        <v>0</v>
      </c>
      <c r="V197" s="168">
        <v>0</v>
      </c>
      <c r="W197" s="168">
        <v>60584.65</v>
      </c>
      <c r="X197" s="168">
        <v>823366.47147042723</v>
      </c>
      <c r="Y197" s="168">
        <v>0</v>
      </c>
      <c r="Z197" s="164">
        <v>0</v>
      </c>
      <c r="AA197" s="168">
        <v>104246.77459332798</v>
      </c>
      <c r="AB197" s="183">
        <f>SUM(Muut[[#This Row],[Työttömyysaste]:[Koulutustausta]])</f>
        <v>1256592.7172904706</v>
      </c>
      <c r="AD197" s="67"/>
    </row>
    <row r="198" spans="1:30" s="50" customFormat="1">
      <c r="A198" s="95">
        <v>604</v>
      </c>
      <c r="B198" s="160" t="s">
        <v>199</v>
      </c>
      <c r="C198" s="412">
        <v>20405</v>
      </c>
      <c r="D198" s="142">
        <v>583.33333333333337</v>
      </c>
      <c r="E198" s="46">
        <v>9891</v>
      </c>
      <c r="F198" s="344">
        <f t="shared" si="4"/>
        <v>5.8976173625855159E-2</v>
      </c>
      <c r="G198" s="392">
        <f>Muut[[#This Row],[Keskim. työttömyysaste 2022, %]]/$F$12</f>
        <v>0.62139217109645006</v>
      </c>
      <c r="H198" s="175">
        <v>0</v>
      </c>
      <c r="I198" s="399">
        <v>77</v>
      </c>
      <c r="J198" s="405">
        <v>856</v>
      </c>
      <c r="K198" s="278">
        <v>81.42</v>
      </c>
      <c r="L198" s="179">
        <v>250.61409972979612</v>
      </c>
      <c r="M198" s="392">
        <v>7.3014357720524309E-2</v>
      </c>
      <c r="N198" s="175">
        <v>0</v>
      </c>
      <c r="O198" s="414">
        <v>0</v>
      </c>
      <c r="P198" s="278">
        <v>7099</v>
      </c>
      <c r="Q198" s="15">
        <v>479</v>
      </c>
      <c r="R198" s="167">
        <v>6.7474292153824486E-2</v>
      </c>
      <c r="S198" s="418">
        <v>0.49427354278572588</v>
      </c>
      <c r="T198" s="168">
        <v>885156.4012078821</v>
      </c>
      <c r="U198" s="168">
        <v>0</v>
      </c>
      <c r="V198" s="168">
        <v>0</v>
      </c>
      <c r="W198" s="168">
        <v>1481727.44</v>
      </c>
      <c r="X198" s="168">
        <v>62365.454594366318</v>
      </c>
      <c r="Y198" s="168">
        <v>0</v>
      </c>
      <c r="Z198" s="164">
        <v>0</v>
      </c>
      <c r="AA198" s="168">
        <v>288953.91950154939</v>
      </c>
      <c r="AB198" s="183">
        <f>SUM(Muut[[#This Row],[Työttömyysaste]:[Koulutustausta]])</f>
        <v>2718203.2153037977</v>
      </c>
      <c r="AD198" s="67"/>
    </row>
    <row r="199" spans="1:30" s="50" customFormat="1">
      <c r="A199" s="95">
        <v>607</v>
      </c>
      <c r="B199" s="160" t="s">
        <v>200</v>
      </c>
      <c r="C199" s="412">
        <v>4084</v>
      </c>
      <c r="D199" s="142">
        <v>203.25</v>
      </c>
      <c r="E199" s="46">
        <v>1697</v>
      </c>
      <c r="F199" s="344">
        <f t="shared" si="4"/>
        <v>0.11977018267530937</v>
      </c>
      <c r="G199" s="392">
        <f>Muut[[#This Row],[Keskim. työttömyysaste 2022, %]]/$F$12</f>
        <v>1.2619376481997013</v>
      </c>
      <c r="H199" s="175">
        <v>0</v>
      </c>
      <c r="I199" s="399">
        <v>5</v>
      </c>
      <c r="J199" s="405">
        <v>57</v>
      </c>
      <c r="K199" s="278">
        <v>804.63</v>
      </c>
      <c r="L199" s="179">
        <v>5.075624821346457</v>
      </c>
      <c r="M199" s="392">
        <v>3.6051576252289461</v>
      </c>
      <c r="N199" s="175">
        <v>0</v>
      </c>
      <c r="O199" s="414">
        <v>0</v>
      </c>
      <c r="P199" s="278">
        <v>1070</v>
      </c>
      <c r="Q199" s="15">
        <v>134</v>
      </c>
      <c r="R199" s="167">
        <v>0.12523364485981309</v>
      </c>
      <c r="S199" s="418">
        <v>0.91738164780911613</v>
      </c>
      <c r="T199" s="168">
        <v>359783.52172983362</v>
      </c>
      <c r="U199" s="168">
        <v>0</v>
      </c>
      <c r="V199" s="168">
        <v>0</v>
      </c>
      <c r="W199" s="168">
        <v>98666.430000000008</v>
      </c>
      <c r="X199" s="168">
        <v>616324.19221646979</v>
      </c>
      <c r="Y199" s="168">
        <v>0</v>
      </c>
      <c r="Z199" s="164">
        <v>0</v>
      </c>
      <c r="AA199" s="168">
        <v>107339.70751254213</v>
      </c>
      <c r="AB199" s="183">
        <f>SUM(Muut[[#This Row],[Työttömyysaste]:[Koulutustausta]])</f>
        <v>1182113.8514588457</v>
      </c>
      <c r="AD199" s="67"/>
    </row>
    <row r="200" spans="1:30" s="50" customFormat="1">
      <c r="A200" s="95">
        <v>608</v>
      </c>
      <c r="B200" s="160" t="s">
        <v>201</v>
      </c>
      <c r="C200" s="412">
        <v>1980</v>
      </c>
      <c r="D200" s="142">
        <v>61</v>
      </c>
      <c r="E200" s="46">
        <v>818</v>
      </c>
      <c r="F200" s="344">
        <f t="shared" si="4"/>
        <v>7.45721271393643E-2</v>
      </c>
      <c r="G200" s="392">
        <f>Muut[[#This Row],[Keskim. työttömyysaste 2022, %]]/$F$12</f>
        <v>0.7857162161855693</v>
      </c>
      <c r="H200" s="175">
        <v>0</v>
      </c>
      <c r="I200" s="399">
        <v>1</v>
      </c>
      <c r="J200" s="405">
        <v>27</v>
      </c>
      <c r="K200" s="278">
        <v>301.2</v>
      </c>
      <c r="L200" s="179">
        <v>6.5737051792828689</v>
      </c>
      <c r="M200" s="392">
        <v>2.783578975392182</v>
      </c>
      <c r="N200" s="175">
        <v>0</v>
      </c>
      <c r="O200" s="414">
        <v>0</v>
      </c>
      <c r="P200" s="278">
        <v>531</v>
      </c>
      <c r="Q200" s="15">
        <v>88</v>
      </c>
      <c r="R200" s="167">
        <v>0.16572504708097929</v>
      </c>
      <c r="S200" s="418">
        <v>1.2139957831985044</v>
      </c>
      <c r="T200" s="168">
        <v>108604.68112279091</v>
      </c>
      <c r="U200" s="168">
        <v>0</v>
      </c>
      <c r="V200" s="168">
        <v>0</v>
      </c>
      <c r="W200" s="168">
        <v>46736.73</v>
      </c>
      <c r="X200" s="168">
        <v>230710.81950163512</v>
      </c>
      <c r="Y200" s="168">
        <v>0</v>
      </c>
      <c r="Z200" s="164">
        <v>0</v>
      </c>
      <c r="AA200" s="168">
        <v>68866.338793501563</v>
      </c>
      <c r="AB200" s="183">
        <f>SUM(Muut[[#This Row],[Työttömyysaste]:[Koulutustausta]])</f>
        <v>454918.56941792759</v>
      </c>
      <c r="AD200" s="67"/>
    </row>
    <row r="201" spans="1:30" s="50" customFormat="1">
      <c r="A201" s="160">
        <v>609</v>
      </c>
      <c r="B201" s="160" t="s">
        <v>202</v>
      </c>
      <c r="C201" s="412">
        <v>83205</v>
      </c>
      <c r="D201" s="142">
        <v>4203</v>
      </c>
      <c r="E201" s="46">
        <v>38080</v>
      </c>
      <c r="F201" s="344">
        <f t="shared" si="4"/>
        <v>0.11037289915966386</v>
      </c>
      <c r="G201" s="392">
        <f>Muut[[#This Row],[Keskim. työttömyysaste 2022, %]]/$F$12</f>
        <v>1.1629248088242445</v>
      </c>
      <c r="H201" s="175">
        <v>0</v>
      </c>
      <c r="I201" s="399">
        <v>477</v>
      </c>
      <c r="J201" s="405">
        <v>3661</v>
      </c>
      <c r="K201" s="278">
        <v>1156.1600000000001</v>
      </c>
      <c r="L201" s="179">
        <v>71.966682812067532</v>
      </c>
      <c r="M201" s="392">
        <v>0.2542624838671898</v>
      </c>
      <c r="N201" s="175">
        <v>3</v>
      </c>
      <c r="O201" s="414">
        <v>893</v>
      </c>
      <c r="P201" s="278">
        <v>24368</v>
      </c>
      <c r="Q201" s="15">
        <v>2999</v>
      </c>
      <c r="R201" s="167">
        <v>0.12307124097176625</v>
      </c>
      <c r="S201" s="418">
        <v>0.90154125887636682</v>
      </c>
      <c r="T201" s="168">
        <v>6754896.490119026</v>
      </c>
      <c r="U201" s="168">
        <v>0</v>
      </c>
      <c r="V201" s="168">
        <v>0</v>
      </c>
      <c r="W201" s="168">
        <v>6337154.3899999997</v>
      </c>
      <c r="X201" s="168">
        <v>885586.39135129633</v>
      </c>
      <c r="Y201" s="168">
        <v>0</v>
      </c>
      <c r="Z201" s="164">
        <v>266417.62</v>
      </c>
      <c r="AA201" s="168">
        <v>2149115.0137437521</v>
      </c>
      <c r="AB201" s="183">
        <f>SUM(Muut[[#This Row],[Työttömyysaste]:[Koulutustausta]])</f>
        <v>16393169.905214073</v>
      </c>
      <c r="AD201" s="67"/>
    </row>
    <row r="202" spans="1:30" s="50" customFormat="1">
      <c r="A202" s="95">
        <v>611</v>
      </c>
      <c r="B202" s="160" t="s">
        <v>203</v>
      </c>
      <c r="C202" s="412">
        <v>5011</v>
      </c>
      <c r="D202" s="142">
        <v>147.5</v>
      </c>
      <c r="E202" s="46">
        <v>2620</v>
      </c>
      <c r="F202" s="344">
        <f t="shared" si="4"/>
        <v>5.6297709923664119E-2</v>
      </c>
      <c r="G202" s="392">
        <f>Muut[[#This Row],[Keskim. työttömyysaste 2022, %]]/$F$12</f>
        <v>0.59317100528012678</v>
      </c>
      <c r="H202" s="175">
        <v>0</v>
      </c>
      <c r="I202" s="399">
        <v>110</v>
      </c>
      <c r="J202" s="405">
        <v>193</v>
      </c>
      <c r="K202" s="278">
        <v>146.53</v>
      </c>
      <c r="L202" s="179">
        <v>34.197775199617823</v>
      </c>
      <c r="M202" s="392">
        <v>0.53507654871311572</v>
      </c>
      <c r="N202" s="175">
        <v>0</v>
      </c>
      <c r="O202" s="414">
        <v>0</v>
      </c>
      <c r="P202" s="278">
        <v>1711</v>
      </c>
      <c r="Q202" s="15">
        <v>213</v>
      </c>
      <c r="R202" s="167">
        <v>0.12448860315604909</v>
      </c>
      <c r="S202" s="418">
        <v>0.91192394842928404</v>
      </c>
      <c r="T202" s="168">
        <v>207501.84133969294</v>
      </c>
      <c r="U202" s="168">
        <v>0</v>
      </c>
      <c r="V202" s="168">
        <v>0</v>
      </c>
      <c r="W202" s="168">
        <v>334081.07</v>
      </c>
      <c r="X202" s="168">
        <v>112237.90299327555</v>
      </c>
      <c r="Y202" s="168">
        <v>0</v>
      </c>
      <c r="Z202" s="164">
        <v>0</v>
      </c>
      <c r="AA202" s="168">
        <v>130920.49844484241</v>
      </c>
      <c r="AB202" s="183">
        <f>SUM(Muut[[#This Row],[Työttömyysaste]:[Koulutustausta]])</f>
        <v>784741.31277781096</v>
      </c>
      <c r="AD202" s="67"/>
    </row>
    <row r="203" spans="1:30" s="50" customFormat="1">
      <c r="A203" s="95">
        <v>614</v>
      </c>
      <c r="B203" s="160" t="s">
        <v>204</v>
      </c>
      <c r="C203" s="412">
        <v>2999</v>
      </c>
      <c r="D203" s="142">
        <v>177.25</v>
      </c>
      <c r="E203" s="46">
        <v>1178</v>
      </c>
      <c r="F203" s="344">
        <f t="shared" si="4"/>
        <v>0.15046689303904923</v>
      </c>
      <c r="G203" s="392">
        <f>Muut[[#This Row],[Keskim. työttömyysaste 2022, %]]/$F$12</f>
        <v>1.5853681850713044</v>
      </c>
      <c r="H203" s="175">
        <v>0</v>
      </c>
      <c r="I203" s="399">
        <v>3</v>
      </c>
      <c r="J203" s="405">
        <v>56</v>
      </c>
      <c r="K203" s="278">
        <v>3039.68</v>
      </c>
      <c r="L203" s="179">
        <v>0.9866170123170861</v>
      </c>
      <c r="M203" s="392">
        <v>18.546636941222342</v>
      </c>
      <c r="N203" s="175">
        <v>0</v>
      </c>
      <c r="O203" s="414">
        <v>0</v>
      </c>
      <c r="P203" s="278">
        <v>647</v>
      </c>
      <c r="Q203" s="15">
        <v>96</v>
      </c>
      <c r="R203" s="167">
        <v>0.14837712519319937</v>
      </c>
      <c r="S203" s="418">
        <v>1.0869159941746338</v>
      </c>
      <c r="T203" s="168">
        <v>331912.98444648343</v>
      </c>
      <c r="U203" s="168">
        <v>0</v>
      </c>
      <c r="V203" s="168">
        <v>0</v>
      </c>
      <c r="W203" s="168">
        <v>96935.44</v>
      </c>
      <c r="X203" s="168">
        <v>2328310.3048563423</v>
      </c>
      <c r="Y203" s="168">
        <v>0</v>
      </c>
      <c r="Z203" s="164">
        <v>0</v>
      </c>
      <c r="AA203" s="168">
        <v>93389.289556076663</v>
      </c>
      <c r="AB203" s="183">
        <f>SUM(Muut[[#This Row],[Työttömyysaste]:[Koulutustausta]])</f>
        <v>2850548.0188589026</v>
      </c>
      <c r="AD203" s="67"/>
    </row>
    <row r="204" spans="1:30" s="50" customFormat="1">
      <c r="A204" s="95">
        <v>615</v>
      </c>
      <c r="B204" s="160" t="s">
        <v>205</v>
      </c>
      <c r="C204" s="412">
        <v>7603</v>
      </c>
      <c r="D204" s="142">
        <v>368</v>
      </c>
      <c r="E204" s="46">
        <v>2936</v>
      </c>
      <c r="F204" s="344">
        <f t="shared" si="4"/>
        <v>0.12534059945504086</v>
      </c>
      <c r="G204" s="392">
        <f>Muut[[#This Row],[Keskim. työttömyysaste 2022, %]]/$F$12</f>
        <v>1.3206293734145085</v>
      </c>
      <c r="H204" s="175">
        <v>0</v>
      </c>
      <c r="I204" s="399">
        <v>9</v>
      </c>
      <c r="J204" s="405">
        <v>190</v>
      </c>
      <c r="K204" s="278">
        <v>5638.67</v>
      </c>
      <c r="L204" s="179">
        <v>1.3483676115112251</v>
      </c>
      <c r="M204" s="392">
        <v>13.570800255999886</v>
      </c>
      <c r="N204" s="175">
        <v>0</v>
      </c>
      <c r="O204" s="414">
        <v>0</v>
      </c>
      <c r="P204" s="278">
        <v>1806</v>
      </c>
      <c r="Q204" s="15">
        <v>273</v>
      </c>
      <c r="R204" s="167">
        <v>0.15116279069767441</v>
      </c>
      <c r="S204" s="418">
        <v>1.1073219993947245</v>
      </c>
      <c r="T204" s="168">
        <v>700944.41725098225</v>
      </c>
      <c r="U204" s="168">
        <v>0</v>
      </c>
      <c r="V204" s="168">
        <v>0</v>
      </c>
      <c r="W204" s="168">
        <v>328888.09999999998</v>
      </c>
      <c r="X204" s="168">
        <v>4319064.3313389281</v>
      </c>
      <c r="Y204" s="168">
        <v>0</v>
      </c>
      <c r="Z204" s="164">
        <v>0</v>
      </c>
      <c r="AA204" s="168">
        <v>241203.46647405528</v>
      </c>
      <c r="AB204" s="183">
        <f>SUM(Muut[[#This Row],[Työttömyysaste]:[Koulutustausta]])</f>
        <v>5590100.3150639655</v>
      </c>
      <c r="AD204" s="67"/>
    </row>
    <row r="205" spans="1:30" s="50" customFormat="1">
      <c r="A205" s="95">
        <v>616</v>
      </c>
      <c r="B205" s="160" t="s">
        <v>206</v>
      </c>
      <c r="C205" s="412">
        <v>1807</v>
      </c>
      <c r="D205" s="142">
        <v>79.5</v>
      </c>
      <c r="E205" s="46">
        <v>897</v>
      </c>
      <c r="F205" s="344">
        <f t="shared" ref="F205:F268" si="5">D205/E205</f>
        <v>8.8628762541806017E-2</v>
      </c>
      <c r="G205" s="392">
        <f>Muut[[#This Row],[Keskim. työttömyysaste 2022, %]]/$F$12</f>
        <v>0.93382150437274991</v>
      </c>
      <c r="H205" s="175">
        <v>0</v>
      </c>
      <c r="I205" s="399">
        <v>15</v>
      </c>
      <c r="J205" s="405">
        <v>54</v>
      </c>
      <c r="K205" s="278">
        <v>145.09</v>
      </c>
      <c r="L205" s="179">
        <v>12.454338686332621</v>
      </c>
      <c r="M205" s="392">
        <v>1.4692412008643352</v>
      </c>
      <c r="N205" s="175">
        <v>0</v>
      </c>
      <c r="O205" s="414">
        <v>0</v>
      </c>
      <c r="P205" s="278">
        <v>568</v>
      </c>
      <c r="Q205" s="15">
        <v>76</v>
      </c>
      <c r="R205" s="167">
        <v>0.13380281690140844</v>
      </c>
      <c r="S205" s="418">
        <v>0.98015392579143001</v>
      </c>
      <c r="T205" s="168">
        <v>117798.47315101283</v>
      </c>
      <c r="U205" s="168">
        <v>0</v>
      </c>
      <c r="V205" s="168">
        <v>0</v>
      </c>
      <c r="W205" s="168">
        <v>93473.46</v>
      </c>
      <c r="X205" s="168">
        <v>111134.90305940319</v>
      </c>
      <c r="Y205" s="168">
        <v>0</v>
      </c>
      <c r="Z205" s="164">
        <v>0</v>
      </c>
      <c r="AA205" s="168">
        <v>50743.107822881517</v>
      </c>
      <c r="AB205" s="183">
        <f>SUM(Muut[[#This Row],[Työttömyysaste]:[Koulutustausta]])</f>
        <v>373149.94403329759</v>
      </c>
      <c r="AD205" s="67"/>
    </row>
    <row r="206" spans="1:30" s="50" customFormat="1">
      <c r="A206" s="95">
        <v>619</v>
      </c>
      <c r="B206" s="160" t="s">
        <v>207</v>
      </c>
      <c r="C206" s="412">
        <v>2675</v>
      </c>
      <c r="D206" s="142">
        <v>61.083333333333336</v>
      </c>
      <c r="E206" s="46">
        <v>1093</v>
      </c>
      <c r="F206" s="344">
        <f t="shared" si="5"/>
        <v>5.5885940835620616E-2</v>
      </c>
      <c r="G206" s="392">
        <f>Muut[[#This Row],[Keskim. työttömyysaste 2022, %]]/$F$12</f>
        <v>0.58883247207461575</v>
      </c>
      <c r="H206" s="175">
        <v>0</v>
      </c>
      <c r="I206" s="399">
        <v>2</v>
      </c>
      <c r="J206" s="405">
        <v>81</v>
      </c>
      <c r="K206" s="278">
        <v>361.1</v>
      </c>
      <c r="L206" s="179">
        <v>7.407920243699806</v>
      </c>
      <c r="M206" s="392">
        <v>2.4701167028682178</v>
      </c>
      <c r="N206" s="175">
        <v>0</v>
      </c>
      <c r="O206" s="414">
        <v>0</v>
      </c>
      <c r="P206" s="278">
        <v>672</v>
      </c>
      <c r="Q206" s="15">
        <v>115</v>
      </c>
      <c r="R206" s="167">
        <v>0.17113095238095238</v>
      </c>
      <c r="S206" s="418">
        <v>1.2535959906151357</v>
      </c>
      <c r="T206" s="168">
        <v>109959.60629203988</v>
      </c>
      <c r="U206" s="168">
        <v>0</v>
      </c>
      <c r="V206" s="168">
        <v>0</v>
      </c>
      <c r="W206" s="168">
        <v>140210.19</v>
      </c>
      <c r="X206" s="168">
        <v>276592.55286202015</v>
      </c>
      <c r="Y206" s="168">
        <v>0</v>
      </c>
      <c r="Z206" s="164">
        <v>0</v>
      </c>
      <c r="AA206" s="168">
        <v>96074.029725755725</v>
      </c>
      <c r="AB206" s="183">
        <f>SUM(Muut[[#This Row],[Työttömyysaste]:[Koulutustausta]])</f>
        <v>622836.37887981569</v>
      </c>
      <c r="AD206" s="67"/>
    </row>
    <row r="207" spans="1:30" s="50" customFormat="1">
      <c r="A207" s="95">
        <v>620</v>
      </c>
      <c r="B207" s="160" t="s">
        <v>208</v>
      </c>
      <c r="C207" s="412">
        <v>2380</v>
      </c>
      <c r="D207" s="142">
        <v>134.16666666666666</v>
      </c>
      <c r="E207" s="46">
        <v>936</v>
      </c>
      <c r="F207" s="344">
        <f t="shared" si="5"/>
        <v>0.14334045584045582</v>
      </c>
      <c r="G207" s="392">
        <f>Muut[[#This Row],[Keskim. työttömyysaste 2022, %]]/$F$12</f>
        <v>1.5102817220004772</v>
      </c>
      <c r="H207" s="175">
        <v>0</v>
      </c>
      <c r="I207" s="399">
        <v>5</v>
      </c>
      <c r="J207" s="405">
        <v>42</v>
      </c>
      <c r="K207" s="278">
        <v>2461.17</v>
      </c>
      <c r="L207" s="179">
        <v>0.9670197507689432</v>
      </c>
      <c r="M207" s="392">
        <v>18.922496167144637</v>
      </c>
      <c r="N207" s="175">
        <v>0</v>
      </c>
      <c r="O207" s="414">
        <v>0</v>
      </c>
      <c r="P207" s="278">
        <v>507</v>
      </c>
      <c r="Q207" s="15">
        <v>81</v>
      </c>
      <c r="R207" s="167">
        <v>0.15976331360946747</v>
      </c>
      <c r="S207" s="418">
        <v>1.1703239338163636</v>
      </c>
      <c r="T207" s="168">
        <v>250929.98549059092</v>
      </c>
      <c r="U207" s="168">
        <v>0</v>
      </c>
      <c r="V207" s="168">
        <v>0</v>
      </c>
      <c r="W207" s="168">
        <v>72701.58</v>
      </c>
      <c r="X207" s="168">
        <v>1885187.7411448851</v>
      </c>
      <c r="Y207" s="168">
        <v>0</v>
      </c>
      <c r="Z207" s="164">
        <v>0</v>
      </c>
      <c r="AA207" s="168">
        <v>79800.878075136381</v>
      </c>
      <c r="AB207" s="183">
        <f>SUM(Muut[[#This Row],[Työttömyysaste]:[Koulutustausta]])</f>
        <v>2288620.1847106125</v>
      </c>
      <c r="AD207" s="67"/>
    </row>
    <row r="208" spans="1:30" s="50" customFormat="1">
      <c r="A208" s="95">
        <v>623</v>
      </c>
      <c r="B208" s="160" t="s">
        <v>209</v>
      </c>
      <c r="C208" s="412">
        <v>2107</v>
      </c>
      <c r="D208" s="142">
        <v>68.5</v>
      </c>
      <c r="E208" s="46">
        <v>819</v>
      </c>
      <c r="F208" s="344">
        <f t="shared" si="5"/>
        <v>8.3638583638583633E-2</v>
      </c>
      <c r="G208" s="392">
        <f>Muut[[#This Row],[Keskim. työttömyysaste 2022, %]]/$F$12</f>
        <v>0.88124335438111256</v>
      </c>
      <c r="H208" s="175">
        <v>0</v>
      </c>
      <c r="I208" s="399">
        <v>5</v>
      </c>
      <c r="J208" s="405">
        <v>52</v>
      </c>
      <c r="K208" s="278">
        <v>794.11</v>
      </c>
      <c r="L208" s="179">
        <v>2.6532848094092758</v>
      </c>
      <c r="M208" s="392">
        <v>6.8965184071409311</v>
      </c>
      <c r="N208" s="175">
        <v>1</v>
      </c>
      <c r="O208" s="414">
        <v>0</v>
      </c>
      <c r="P208" s="278">
        <v>443</v>
      </c>
      <c r="Q208" s="15">
        <v>66</v>
      </c>
      <c r="R208" s="167">
        <v>0.1489841986455982</v>
      </c>
      <c r="S208" s="418">
        <v>1.0913630263178429</v>
      </c>
      <c r="T208" s="168">
        <v>129621.79418561091</v>
      </c>
      <c r="U208" s="168">
        <v>0</v>
      </c>
      <c r="V208" s="168">
        <v>0</v>
      </c>
      <c r="W208" s="168">
        <v>90011.48</v>
      </c>
      <c r="X208" s="168">
        <v>608266.16492179118</v>
      </c>
      <c r="Y208" s="168">
        <v>859339.95000000007</v>
      </c>
      <c r="Z208" s="164">
        <v>0</v>
      </c>
      <c r="AA208" s="168">
        <v>65880.729333341049</v>
      </c>
      <c r="AB208" s="183">
        <f>SUM(Muut[[#This Row],[Työttömyysaste]:[Koulutustausta]])</f>
        <v>1753120.1184407433</v>
      </c>
      <c r="AD208" s="67"/>
    </row>
    <row r="209" spans="1:30" s="50" customFormat="1">
      <c r="A209" s="95">
        <v>624</v>
      </c>
      <c r="B209" s="160" t="s">
        <v>210</v>
      </c>
      <c r="C209" s="412">
        <v>5117</v>
      </c>
      <c r="D209" s="142">
        <v>205.91666666666666</v>
      </c>
      <c r="E209" s="46">
        <v>2327</v>
      </c>
      <c r="F209" s="344">
        <f t="shared" si="5"/>
        <v>8.8490187652198821E-2</v>
      </c>
      <c r="G209" s="392">
        <f>Muut[[#This Row],[Keskim. työttömyysaste 2022, %]]/$F$12</f>
        <v>0.93236143420850459</v>
      </c>
      <c r="H209" s="175">
        <v>1</v>
      </c>
      <c r="I209" s="399">
        <v>348</v>
      </c>
      <c r="J209" s="405">
        <v>245</v>
      </c>
      <c r="K209" s="278">
        <v>324.63</v>
      </c>
      <c r="L209" s="179">
        <v>15.762560453439301</v>
      </c>
      <c r="M209" s="392">
        <v>1.1608791339154467</v>
      </c>
      <c r="N209" s="175">
        <v>3</v>
      </c>
      <c r="O209" s="414">
        <v>187</v>
      </c>
      <c r="P209" s="278">
        <v>1585</v>
      </c>
      <c r="Q209" s="15">
        <v>209</v>
      </c>
      <c r="R209" s="167">
        <v>0.13186119873817034</v>
      </c>
      <c r="S209" s="418">
        <v>0.96593087197868377</v>
      </c>
      <c r="T209" s="168">
        <v>333056.07236196374</v>
      </c>
      <c r="U209" s="168">
        <v>106135.2789</v>
      </c>
      <c r="V209" s="168">
        <v>95897.768400000001</v>
      </c>
      <c r="W209" s="168">
        <v>424092.55</v>
      </c>
      <c r="X209" s="168">
        <v>248657.54759234996</v>
      </c>
      <c r="Y209" s="168">
        <v>0</v>
      </c>
      <c r="Z209" s="164">
        <v>55789.579999999994</v>
      </c>
      <c r="AA209" s="168">
        <v>141607.44599036258</v>
      </c>
      <c r="AB209" s="183">
        <f>SUM(Muut[[#This Row],[Työttömyysaste]:[Koulutustausta]])</f>
        <v>1405236.2432446766</v>
      </c>
      <c r="AD209" s="67"/>
    </row>
    <row r="210" spans="1:30" s="50" customFormat="1">
      <c r="A210" s="95">
        <v>625</v>
      </c>
      <c r="B210" s="160" t="s">
        <v>211</v>
      </c>
      <c r="C210" s="412">
        <v>2991</v>
      </c>
      <c r="D210" s="142">
        <v>107.5</v>
      </c>
      <c r="E210" s="46">
        <v>1226</v>
      </c>
      <c r="F210" s="344">
        <f t="shared" si="5"/>
        <v>8.7683523654159864E-2</v>
      </c>
      <c r="G210" s="392">
        <f>Muut[[#This Row],[Keskim. työttömyysaste 2022, %]]/$F$12</f>
        <v>0.92386215963252527</v>
      </c>
      <c r="H210" s="175">
        <v>0</v>
      </c>
      <c r="I210" s="399">
        <v>7</v>
      </c>
      <c r="J210" s="405">
        <v>125</v>
      </c>
      <c r="K210" s="278">
        <v>543.21</v>
      </c>
      <c r="L210" s="179">
        <v>5.5061578395095818</v>
      </c>
      <c r="M210" s="392">
        <v>3.3232660706123669</v>
      </c>
      <c r="N210" s="175">
        <v>0</v>
      </c>
      <c r="O210" s="414">
        <v>0</v>
      </c>
      <c r="P210" s="278">
        <v>896</v>
      </c>
      <c r="Q210" s="15">
        <v>146</v>
      </c>
      <c r="R210" s="167">
        <v>0.16294642857142858</v>
      </c>
      <c r="S210" s="418">
        <v>1.1936413997596294</v>
      </c>
      <c r="T210" s="168">
        <v>192903.99873556427</v>
      </c>
      <c r="U210" s="168">
        <v>0</v>
      </c>
      <c r="V210" s="168">
        <v>0</v>
      </c>
      <c r="W210" s="168">
        <v>216373.75</v>
      </c>
      <c r="X210" s="168">
        <v>416083.7458880585</v>
      </c>
      <c r="Y210" s="168">
        <v>0</v>
      </c>
      <c r="Z210" s="164">
        <v>0</v>
      </c>
      <c r="AA210" s="168">
        <v>102285.69787441212</v>
      </c>
      <c r="AB210" s="183">
        <f>SUM(Muut[[#This Row],[Työttömyysaste]:[Koulutustausta]])</f>
        <v>927647.19249803503</v>
      </c>
      <c r="AD210" s="67"/>
    </row>
    <row r="211" spans="1:30" s="50" customFormat="1">
      <c r="A211" s="95">
        <v>626</v>
      </c>
      <c r="B211" s="160" t="s">
        <v>212</v>
      </c>
      <c r="C211" s="412">
        <v>4835</v>
      </c>
      <c r="D211" s="142">
        <v>211.33333333333334</v>
      </c>
      <c r="E211" s="46">
        <v>1883</v>
      </c>
      <c r="F211" s="344">
        <f t="shared" si="5"/>
        <v>0.11223225349619402</v>
      </c>
      <c r="G211" s="392">
        <f>Muut[[#This Row],[Keskim. työttömyysaste 2022, %]]/$F$12</f>
        <v>1.1825155716184512</v>
      </c>
      <c r="H211" s="175">
        <v>0</v>
      </c>
      <c r="I211" s="399">
        <v>8</v>
      </c>
      <c r="J211" s="405">
        <v>68</v>
      </c>
      <c r="K211" s="278">
        <v>1310.25</v>
      </c>
      <c r="L211" s="179">
        <v>3.6901354703300897</v>
      </c>
      <c r="M211" s="392">
        <v>4.9587413997680843</v>
      </c>
      <c r="N211" s="175">
        <v>0</v>
      </c>
      <c r="O211" s="414">
        <v>0</v>
      </c>
      <c r="P211" s="278">
        <v>1138</v>
      </c>
      <c r="Q211" s="15">
        <v>161</v>
      </c>
      <c r="R211" s="167">
        <v>0.14147627416520211</v>
      </c>
      <c r="S211" s="418">
        <v>1.0363647697457994</v>
      </c>
      <c r="T211" s="168">
        <v>399136.07728439756</v>
      </c>
      <c r="U211" s="168">
        <v>0</v>
      </c>
      <c r="V211" s="168">
        <v>0</v>
      </c>
      <c r="W211" s="168">
        <v>117707.32</v>
      </c>
      <c r="X211" s="168">
        <v>1003615.0439974018</v>
      </c>
      <c r="Y211" s="168">
        <v>0</v>
      </c>
      <c r="Z211" s="164">
        <v>0</v>
      </c>
      <c r="AA211" s="168">
        <v>143560.09790830495</v>
      </c>
      <c r="AB211" s="183">
        <f>SUM(Muut[[#This Row],[Työttömyysaste]:[Koulutustausta]])</f>
        <v>1664018.5391901045</v>
      </c>
      <c r="AD211" s="67"/>
    </row>
    <row r="212" spans="1:30" s="50" customFormat="1">
      <c r="A212" s="95">
        <v>630</v>
      </c>
      <c r="B212" s="160" t="s">
        <v>213</v>
      </c>
      <c r="C212" s="412">
        <v>1635</v>
      </c>
      <c r="D212" s="142">
        <v>32.416666666666664</v>
      </c>
      <c r="E212" s="46">
        <v>641</v>
      </c>
      <c r="F212" s="344">
        <f t="shared" si="5"/>
        <v>5.0572022880915231E-2</v>
      </c>
      <c r="G212" s="392">
        <f>Muut[[#This Row],[Keskim. työttömyysaste 2022, %]]/$F$12</f>
        <v>0.53284330200992414</v>
      </c>
      <c r="H212" s="175">
        <v>0</v>
      </c>
      <c r="I212" s="399">
        <v>0</v>
      </c>
      <c r="J212" s="405">
        <v>102</v>
      </c>
      <c r="K212" s="278">
        <v>810.16</v>
      </c>
      <c r="L212" s="179">
        <v>2.0181198775550508</v>
      </c>
      <c r="M212" s="392">
        <v>9.0670666945944784</v>
      </c>
      <c r="N212" s="175">
        <v>0</v>
      </c>
      <c r="O212" s="414">
        <v>0</v>
      </c>
      <c r="P212" s="278">
        <v>407</v>
      </c>
      <c r="Q212" s="15">
        <v>72</v>
      </c>
      <c r="R212" s="167">
        <v>0.1769041769041769</v>
      </c>
      <c r="S212" s="418">
        <v>1.2958869439145972</v>
      </c>
      <c r="T212" s="168">
        <v>60818.388143266435</v>
      </c>
      <c r="U212" s="168">
        <v>0</v>
      </c>
      <c r="V212" s="168">
        <v>0</v>
      </c>
      <c r="W212" s="168">
        <v>176560.98</v>
      </c>
      <c r="X212" s="168">
        <v>620560.01835141017</v>
      </c>
      <c r="Y212" s="168">
        <v>0</v>
      </c>
      <c r="Z212" s="164">
        <v>0</v>
      </c>
      <c r="AA212" s="168">
        <v>60702.908142055501</v>
      </c>
      <c r="AB212" s="183">
        <f>SUM(Muut[[#This Row],[Työttömyysaste]:[Koulutustausta]])</f>
        <v>918642.29463673208</v>
      </c>
      <c r="AD212" s="67"/>
    </row>
    <row r="213" spans="1:30" s="50" customFormat="1">
      <c r="A213" s="95">
        <v>631</v>
      </c>
      <c r="B213" s="160" t="s">
        <v>214</v>
      </c>
      <c r="C213" s="412">
        <v>1963</v>
      </c>
      <c r="D213" s="142">
        <v>65.666666666666671</v>
      </c>
      <c r="E213" s="46">
        <v>916</v>
      </c>
      <c r="F213" s="344">
        <f t="shared" si="5"/>
        <v>7.1688500727802043E-2</v>
      </c>
      <c r="G213" s="392">
        <f>Muut[[#This Row],[Keskim. työttömyysaste 2022, %]]/$F$12</f>
        <v>0.75533338925143634</v>
      </c>
      <c r="H213" s="175">
        <v>0</v>
      </c>
      <c r="I213" s="399">
        <v>10</v>
      </c>
      <c r="J213" s="405">
        <v>57</v>
      </c>
      <c r="K213" s="278">
        <v>143.51</v>
      </c>
      <c r="L213" s="179">
        <v>13.678489303881264</v>
      </c>
      <c r="M213" s="392">
        <v>1.3377520807276808</v>
      </c>
      <c r="N213" s="175">
        <v>0</v>
      </c>
      <c r="O213" s="414">
        <v>0</v>
      </c>
      <c r="P213" s="278">
        <v>564</v>
      </c>
      <c r="Q213" s="15">
        <v>89</v>
      </c>
      <c r="R213" s="167">
        <v>0.15780141843971632</v>
      </c>
      <c r="S213" s="418">
        <v>1.1559523436125507</v>
      </c>
      <c r="T213" s="168">
        <v>103508.64432285076</v>
      </c>
      <c r="U213" s="168">
        <v>0</v>
      </c>
      <c r="V213" s="168">
        <v>0</v>
      </c>
      <c r="W213" s="168">
        <v>98666.430000000008</v>
      </c>
      <c r="X213" s="168">
        <v>109924.66702084879</v>
      </c>
      <c r="Y213" s="168">
        <v>0</v>
      </c>
      <c r="Z213" s="164">
        <v>0</v>
      </c>
      <c r="AA213" s="168">
        <v>65010.702007152671</v>
      </c>
      <c r="AB213" s="183">
        <f>SUM(Muut[[#This Row],[Työttömyysaste]:[Koulutustausta]])</f>
        <v>377110.44335085223</v>
      </c>
      <c r="AD213" s="67"/>
    </row>
    <row r="214" spans="1:30" s="50" customFormat="1">
      <c r="A214" s="95">
        <v>635</v>
      </c>
      <c r="B214" s="160" t="s">
        <v>215</v>
      </c>
      <c r="C214" s="412">
        <v>6347</v>
      </c>
      <c r="D214" s="142">
        <v>162.75</v>
      </c>
      <c r="E214" s="46">
        <v>2799</v>
      </c>
      <c r="F214" s="344">
        <f t="shared" si="5"/>
        <v>5.8145766345123258E-2</v>
      </c>
      <c r="G214" s="392">
        <f>Muut[[#This Row],[Keskim. työttömyysaste 2022, %]]/$F$12</f>
        <v>0.61264272956194399</v>
      </c>
      <c r="H214" s="175">
        <v>0</v>
      </c>
      <c r="I214" s="399">
        <v>26</v>
      </c>
      <c r="J214" s="405">
        <v>189</v>
      </c>
      <c r="K214" s="278">
        <v>560.71</v>
      </c>
      <c r="L214" s="179">
        <v>11.319576964919476</v>
      </c>
      <c r="M214" s="392">
        <v>1.6165292735044059</v>
      </c>
      <c r="N214" s="175">
        <v>0</v>
      </c>
      <c r="O214" s="414">
        <v>0</v>
      </c>
      <c r="P214" s="278">
        <v>1814</v>
      </c>
      <c r="Q214" s="15">
        <v>237</v>
      </c>
      <c r="R214" s="167">
        <v>0.13065049614112459</v>
      </c>
      <c r="S214" s="418">
        <v>0.95706203848966487</v>
      </c>
      <c r="T214" s="168">
        <v>271452.23407021549</v>
      </c>
      <c r="U214" s="168">
        <v>0</v>
      </c>
      <c r="V214" s="168">
        <v>0</v>
      </c>
      <c r="W214" s="168">
        <v>327157.11</v>
      </c>
      <c r="X214" s="168">
        <v>429488.25897331297</v>
      </c>
      <c r="Y214" s="168">
        <v>0</v>
      </c>
      <c r="Z214" s="164">
        <v>0</v>
      </c>
      <c r="AA214" s="168">
        <v>174033.64452512033</v>
      </c>
      <c r="AB214" s="183">
        <f>SUM(Muut[[#This Row],[Työttömyysaste]:[Koulutustausta]])</f>
        <v>1202131.2475686488</v>
      </c>
      <c r="AD214" s="67"/>
    </row>
    <row r="215" spans="1:30" s="50" customFormat="1">
      <c r="A215" s="95">
        <v>636</v>
      </c>
      <c r="B215" s="160" t="s">
        <v>216</v>
      </c>
      <c r="C215" s="412">
        <v>8154</v>
      </c>
      <c r="D215" s="142">
        <v>275.33333333333331</v>
      </c>
      <c r="E215" s="46">
        <v>3688</v>
      </c>
      <c r="F215" s="344">
        <f t="shared" si="5"/>
        <v>7.4656543745480836E-2</v>
      </c>
      <c r="G215" s="392">
        <f>Muut[[#This Row],[Keskim. työttömyysaste 2022, %]]/$F$12</f>
        <v>0.78660565703814356</v>
      </c>
      <c r="H215" s="175">
        <v>0</v>
      </c>
      <c r="I215" s="399">
        <v>50</v>
      </c>
      <c r="J215" s="405">
        <v>389</v>
      </c>
      <c r="K215" s="278">
        <v>749.97</v>
      </c>
      <c r="L215" s="179">
        <v>10.872434897395895</v>
      </c>
      <c r="M215" s="392">
        <v>1.6830109998507534</v>
      </c>
      <c r="N215" s="175">
        <v>0</v>
      </c>
      <c r="O215" s="414">
        <v>0</v>
      </c>
      <c r="P215" s="278">
        <v>2458</v>
      </c>
      <c r="Q215" s="15">
        <v>449</v>
      </c>
      <c r="R215" s="167">
        <v>0.18266883645240031</v>
      </c>
      <c r="S215" s="418">
        <v>1.338115155680913</v>
      </c>
      <c r="T215" s="168">
        <v>447760.12024400866</v>
      </c>
      <c r="U215" s="168">
        <v>0</v>
      </c>
      <c r="V215" s="168">
        <v>0</v>
      </c>
      <c r="W215" s="168">
        <v>673355.11</v>
      </c>
      <c r="X215" s="168">
        <v>574456.15305989818</v>
      </c>
      <c r="Y215" s="168">
        <v>0</v>
      </c>
      <c r="Z215" s="164">
        <v>0</v>
      </c>
      <c r="AA215" s="168">
        <v>312599.89156044496</v>
      </c>
      <c r="AB215" s="183">
        <f>SUM(Muut[[#This Row],[Työttömyysaste]:[Koulutustausta]])</f>
        <v>2008171.2748643518</v>
      </c>
      <c r="AD215" s="67"/>
    </row>
    <row r="216" spans="1:30" s="50" customFormat="1">
      <c r="A216" s="95">
        <v>638</v>
      </c>
      <c r="B216" s="160" t="s">
        <v>217</v>
      </c>
      <c r="C216" s="412">
        <v>51232</v>
      </c>
      <c r="D216" s="142">
        <v>2342</v>
      </c>
      <c r="E216" s="46">
        <v>24746</v>
      </c>
      <c r="F216" s="344">
        <f t="shared" si="5"/>
        <v>9.4641558231633394E-2</v>
      </c>
      <c r="G216" s="392">
        <f>Muut[[#This Row],[Keskim. työttömyysaste 2022, %]]/$F$12</f>
        <v>0.99717427784639578</v>
      </c>
      <c r="H216" s="175">
        <v>1</v>
      </c>
      <c r="I216" s="399">
        <v>14445</v>
      </c>
      <c r="J216" s="405">
        <v>4054</v>
      </c>
      <c r="K216" s="278">
        <v>654.55999999999995</v>
      </c>
      <c r="L216" s="179">
        <v>78.269371791737967</v>
      </c>
      <c r="M216" s="392">
        <v>0.23378784202034505</v>
      </c>
      <c r="N216" s="175">
        <v>3</v>
      </c>
      <c r="O216" s="414">
        <v>1735</v>
      </c>
      <c r="P216" s="278">
        <v>16542</v>
      </c>
      <c r="Q216" s="15">
        <v>2215</v>
      </c>
      <c r="R216" s="167">
        <v>0.13390158384717687</v>
      </c>
      <c r="S216" s="418">
        <v>0.98087742931605826</v>
      </c>
      <c r="T216" s="168">
        <v>3566399.7079893593</v>
      </c>
      <c r="U216" s="168">
        <v>1062638.7744</v>
      </c>
      <c r="V216" s="168">
        <v>3980584.0935000004</v>
      </c>
      <c r="W216" s="168">
        <v>7017433.46</v>
      </c>
      <c r="X216" s="168">
        <v>501374.74771909125</v>
      </c>
      <c r="Y216" s="168">
        <v>0</v>
      </c>
      <c r="Z216" s="164">
        <v>517619.89999999997</v>
      </c>
      <c r="AA216" s="168">
        <v>1439728.7519423366</v>
      </c>
      <c r="AB216" s="183">
        <f>SUM(Muut[[#This Row],[Työttömyysaste]:[Koulutustausta]])</f>
        <v>18085779.435550787</v>
      </c>
      <c r="AD216" s="67"/>
    </row>
    <row r="217" spans="1:30" s="50" customFormat="1">
      <c r="A217" s="95">
        <v>678</v>
      </c>
      <c r="B217" s="160" t="s">
        <v>218</v>
      </c>
      <c r="C217" s="412">
        <v>24073</v>
      </c>
      <c r="D217" s="142">
        <v>1046.25</v>
      </c>
      <c r="E217" s="46">
        <v>10023</v>
      </c>
      <c r="F217" s="344">
        <f t="shared" si="5"/>
        <v>0.10438491469619875</v>
      </c>
      <c r="G217" s="392">
        <f>Muut[[#This Row],[Keskim. työttömyysaste 2022, %]]/$F$12</f>
        <v>1.0998334545114046</v>
      </c>
      <c r="H217" s="175">
        <v>0</v>
      </c>
      <c r="I217" s="399">
        <v>19</v>
      </c>
      <c r="J217" s="405">
        <v>866</v>
      </c>
      <c r="K217" s="278">
        <v>1013.78</v>
      </c>
      <c r="L217" s="179">
        <v>23.74578310876127</v>
      </c>
      <c r="M217" s="392">
        <v>0.7705969284595664</v>
      </c>
      <c r="N217" s="175">
        <v>0</v>
      </c>
      <c r="O217" s="414">
        <v>0</v>
      </c>
      <c r="P217" s="278">
        <v>6973</v>
      </c>
      <c r="Q217" s="15">
        <v>796</v>
      </c>
      <c r="R217" s="167">
        <v>0.11415459630001434</v>
      </c>
      <c r="S217" s="418">
        <v>0.83622361846865678</v>
      </c>
      <c r="T217" s="168">
        <v>1848309.8572891271</v>
      </c>
      <c r="U217" s="168">
        <v>0</v>
      </c>
      <c r="V217" s="168">
        <v>0</v>
      </c>
      <c r="W217" s="168">
        <v>1499037.34</v>
      </c>
      <c r="X217" s="168">
        <v>776527.27288966696</v>
      </c>
      <c r="Y217" s="168">
        <v>0</v>
      </c>
      <c r="Z217" s="164">
        <v>0</v>
      </c>
      <c r="AA217" s="168">
        <v>576736.27994589461</v>
      </c>
      <c r="AB217" s="183">
        <f>SUM(Muut[[#This Row],[Työttömyysaste]:[Koulutustausta]])</f>
        <v>4700610.7501246892</v>
      </c>
      <c r="AD217" s="67"/>
    </row>
    <row r="218" spans="1:30" s="50" customFormat="1">
      <c r="A218" s="95">
        <v>680</v>
      </c>
      <c r="B218" s="160" t="s">
        <v>219</v>
      </c>
      <c r="C218" s="412">
        <v>24942</v>
      </c>
      <c r="D218" s="142">
        <v>818.08333333333337</v>
      </c>
      <c r="E218" s="46">
        <v>11723</v>
      </c>
      <c r="F218" s="344">
        <f t="shared" si="5"/>
        <v>6.9784469276920016E-2</v>
      </c>
      <c r="G218" s="392">
        <f>Muut[[#This Row],[Keskim. työttömyysaste 2022, %]]/$F$12</f>
        <v>0.73527189383117708</v>
      </c>
      <c r="H218" s="175">
        <v>0</v>
      </c>
      <c r="I218" s="399">
        <v>354</v>
      </c>
      <c r="J218" s="405">
        <v>2652</v>
      </c>
      <c r="K218" s="278">
        <v>48.76</v>
      </c>
      <c r="L218" s="179">
        <v>511.52584085315834</v>
      </c>
      <c r="M218" s="392">
        <v>3.5772244657198742E-2</v>
      </c>
      <c r="N218" s="175">
        <v>0</v>
      </c>
      <c r="O218" s="414">
        <v>0</v>
      </c>
      <c r="P218" s="278">
        <v>7959</v>
      </c>
      <c r="Q218" s="15">
        <v>1124</v>
      </c>
      <c r="R218" s="167">
        <v>0.14122377183063198</v>
      </c>
      <c r="S218" s="418">
        <v>1.0345150990121648</v>
      </c>
      <c r="T218" s="168">
        <v>1280256.1715161772</v>
      </c>
      <c r="U218" s="168">
        <v>0</v>
      </c>
      <c r="V218" s="168">
        <v>0</v>
      </c>
      <c r="W218" s="168">
        <v>4590585.4800000004</v>
      </c>
      <c r="X218" s="168">
        <v>37348.803316400161</v>
      </c>
      <c r="Y218" s="168">
        <v>0</v>
      </c>
      <c r="Z218" s="164">
        <v>0</v>
      </c>
      <c r="AA218" s="168">
        <v>739252.38592743443</v>
      </c>
      <c r="AB218" s="183">
        <f>SUM(Muut[[#This Row],[Työttömyysaste]:[Koulutustausta]])</f>
        <v>6647442.8407600122</v>
      </c>
      <c r="AD218" s="67"/>
    </row>
    <row r="219" spans="1:30" s="50" customFormat="1">
      <c r="A219" s="95">
        <v>681</v>
      </c>
      <c r="B219" s="160" t="s">
        <v>220</v>
      </c>
      <c r="C219" s="412">
        <v>3308</v>
      </c>
      <c r="D219" s="142">
        <v>113.25</v>
      </c>
      <c r="E219" s="46">
        <v>1363</v>
      </c>
      <c r="F219" s="344">
        <f t="shared" si="5"/>
        <v>8.3088774761555392E-2</v>
      </c>
      <c r="G219" s="392">
        <f>Muut[[#This Row],[Keskim. työttömyysaste 2022, %]]/$F$12</f>
        <v>0.87545038900577155</v>
      </c>
      <c r="H219" s="175">
        <v>0</v>
      </c>
      <c r="I219" s="399">
        <v>7</v>
      </c>
      <c r="J219" s="405">
        <v>139</v>
      </c>
      <c r="K219" s="278">
        <v>559.53</v>
      </c>
      <c r="L219" s="179">
        <v>5.9121048022447411</v>
      </c>
      <c r="M219" s="392">
        <v>3.0950783417321759</v>
      </c>
      <c r="N219" s="175">
        <v>0</v>
      </c>
      <c r="O219" s="414">
        <v>0</v>
      </c>
      <c r="P219" s="278">
        <v>786</v>
      </c>
      <c r="Q219" s="15">
        <v>133</v>
      </c>
      <c r="R219" s="167">
        <v>0.16921119592875319</v>
      </c>
      <c r="S219" s="418">
        <v>1.2395330817260579</v>
      </c>
      <c r="T219" s="168">
        <v>202169.05399967855</v>
      </c>
      <c r="U219" s="168">
        <v>0</v>
      </c>
      <c r="V219" s="168">
        <v>0</v>
      </c>
      <c r="W219" s="168">
        <v>240607.61000000002</v>
      </c>
      <c r="X219" s="168">
        <v>428584.41180527856</v>
      </c>
      <c r="Y219" s="168">
        <v>0</v>
      </c>
      <c r="Z219" s="164">
        <v>0</v>
      </c>
      <c r="AA219" s="168">
        <v>117475.75619412174</v>
      </c>
      <c r="AB219" s="183">
        <f>SUM(Muut[[#This Row],[Työttömyysaste]:[Koulutustausta]])</f>
        <v>988836.83199907898</v>
      </c>
      <c r="AD219" s="67"/>
    </row>
    <row r="220" spans="1:30" s="50" customFormat="1">
      <c r="A220" s="95">
        <v>683</v>
      </c>
      <c r="B220" s="160" t="s">
        <v>221</v>
      </c>
      <c r="C220" s="412">
        <v>3618</v>
      </c>
      <c r="D220" s="142">
        <v>162.08333333333334</v>
      </c>
      <c r="E220" s="46">
        <v>1427</v>
      </c>
      <c r="F220" s="344">
        <f t="shared" si="5"/>
        <v>0.11358327493576267</v>
      </c>
      <c r="G220" s="392">
        <f>Muut[[#This Row],[Keskim. työttömyysaste 2022, %]]/$F$12</f>
        <v>1.196750373470082</v>
      </c>
      <c r="H220" s="175">
        <v>0</v>
      </c>
      <c r="I220" s="399">
        <v>7</v>
      </c>
      <c r="J220" s="405">
        <v>45</v>
      </c>
      <c r="K220" s="278">
        <v>3454.17</v>
      </c>
      <c r="L220" s="179">
        <v>1.0474296285359435</v>
      </c>
      <c r="M220" s="392">
        <v>17.469839528079152</v>
      </c>
      <c r="N220" s="175">
        <v>0</v>
      </c>
      <c r="O220" s="414">
        <v>0</v>
      </c>
      <c r="P220" s="278">
        <v>781</v>
      </c>
      <c r="Q220" s="15">
        <v>127</v>
      </c>
      <c r="R220" s="167">
        <v>0.16261203585147246</v>
      </c>
      <c r="S220" s="418">
        <v>1.1911918523972402</v>
      </c>
      <c r="T220" s="168">
        <v>302266.32944330218</v>
      </c>
      <c r="U220" s="168">
        <v>0</v>
      </c>
      <c r="V220" s="168">
        <v>0</v>
      </c>
      <c r="W220" s="168">
        <v>77894.55</v>
      </c>
      <c r="X220" s="168">
        <v>2645798.1122110328</v>
      </c>
      <c r="Y220" s="168">
        <v>0</v>
      </c>
      <c r="Z220" s="164">
        <v>0</v>
      </c>
      <c r="AA220" s="168">
        <v>123473.82529453259</v>
      </c>
      <c r="AB220" s="183">
        <f>SUM(Muut[[#This Row],[Työttömyysaste]:[Koulutustausta]])</f>
        <v>3149432.8169488679</v>
      </c>
      <c r="AD220" s="67"/>
    </row>
    <row r="221" spans="1:30" s="50" customFormat="1">
      <c r="A221" s="95">
        <v>684</v>
      </c>
      <c r="B221" s="160" t="s">
        <v>222</v>
      </c>
      <c r="C221" s="412">
        <v>38667</v>
      </c>
      <c r="D221" s="142">
        <v>1564.0833333333333</v>
      </c>
      <c r="E221" s="46">
        <v>18012</v>
      </c>
      <c r="F221" s="344">
        <f t="shared" si="5"/>
        <v>8.6835628099785331E-2</v>
      </c>
      <c r="G221" s="392">
        <f>Muut[[#This Row],[Keskim. työttömyysaste 2022, %]]/$F$12</f>
        <v>0.91492845595180983</v>
      </c>
      <c r="H221" s="175">
        <v>0</v>
      </c>
      <c r="I221" s="399">
        <v>117</v>
      </c>
      <c r="J221" s="405">
        <v>2934</v>
      </c>
      <c r="K221" s="278">
        <v>496.43</v>
      </c>
      <c r="L221" s="179">
        <v>77.890135567955198</v>
      </c>
      <c r="M221" s="392">
        <v>0.23492612246789629</v>
      </c>
      <c r="N221" s="175">
        <v>0</v>
      </c>
      <c r="O221" s="414">
        <v>0</v>
      </c>
      <c r="P221" s="278">
        <v>11835</v>
      </c>
      <c r="Q221" s="15">
        <v>2090</v>
      </c>
      <c r="R221" s="167">
        <v>0.1765948457963667</v>
      </c>
      <c r="S221" s="418">
        <v>1.2936209819063909</v>
      </c>
      <c r="T221" s="168">
        <v>2469705.9701050092</v>
      </c>
      <c r="U221" s="168">
        <v>0</v>
      </c>
      <c r="V221" s="168">
        <v>0</v>
      </c>
      <c r="W221" s="168">
        <v>5078724.66</v>
      </c>
      <c r="X221" s="168">
        <v>380251.56748073286</v>
      </c>
      <c r="Y221" s="168">
        <v>0</v>
      </c>
      <c r="Z221" s="164">
        <v>0</v>
      </c>
      <c r="AA221" s="168">
        <v>1433085.6778362768</v>
      </c>
      <c r="AB221" s="183">
        <f>SUM(Muut[[#This Row],[Työttömyysaste]:[Koulutustausta]])</f>
        <v>9361767.8754220195</v>
      </c>
      <c r="AD221" s="67"/>
    </row>
    <row r="222" spans="1:30" s="50" customFormat="1">
      <c r="A222" s="95">
        <v>686</v>
      </c>
      <c r="B222" s="160" t="s">
        <v>223</v>
      </c>
      <c r="C222" s="412">
        <v>2964</v>
      </c>
      <c r="D222" s="142">
        <v>98.333333333333329</v>
      </c>
      <c r="E222" s="46">
        <v>1171</v>
      </c>
      <c r="F222" s="344">
        <f t="shared" si="5"/>
        <v>8.3973811557073716E-2</v>
      </c>
      <c r="G222" s="392">
        <f>Muut[[#This Row],[Keskim. työttömyysaste 2022, %]]/$F$12</f>
        <v>0.88477542489833882</v>
      </c>
      <c r="H222" s="175">
        <v>0</v>
      </c>
      <c r="I222" s="399">
        <v>3</v>
      </c>
      <c r="J222" s="405">
        <v>80</v>
      </c>
      <c r="K222" s="278">
        <v>538.95000000000005</v>
      </c>
      <c r="L222" s="179">
        <v>5.4995825215697183</v>
      </c>
      <c r="M222" s="392">
        <v>3.3272393778456588</v>
      </c>
      <c r="N222" s="175">
        <v>0</v>
      </c>
      <c r="O222" s="414">
        <v>0</v>
      </c>
      <c r="P222" s="278">
        <v>740</v>
      </c>
      <c r="Q222" s="15">
        <v>91</v>
      </c>
      <c r="R222" s="167">
        <v>0.12297297297297298</v>
      </c>
      <c r="S222" s="418">
        <v>0.90082141031841112</v>
      </c>
      <c r="T222" s="168">
        <v>183074.93502962159</v>
      </c>
      <c r="U222" s="168">
        <v>0</v>
      </c>
      <c r="V222" s="168">
        <v>0</v>
      </c>
      <c r="W222" s="168">
        <v>138479.20000000001</v>
      </c>
      <c r="X222" s="168">
        <v>412820.70441701956</v>
      </c>
      <c r="Y222" s="168">
        <v>0</v>
      </c>
      <c r="Z222" s="164">
        <v>0</v>
      </c>
      <c r="AA222" s="168">
        <v>76496.493014265026</v>
      </c>
      <c r="AB222" s="183">
        <f>SUM(Muut[[#This Row],[Työttömyysaste]:[Koulutustausta]])</f>
        <v>810871.33246090612</v>
      </c>
      <c r="AD222" s="67"/>
    </row>
    <row r="223" spans="1:30" s="50" customFormat="1">
      <c r="A223" s="95">
        <v>687</v>
      </c>
      <c r="B223" s="160" t="s">
        <v>224</v>
      </c>
      <c r="C223" s="412">
        <v>1477</v>
      </c>
      <c r="D223" s="142">
        <v>55.916666666666664</v>
      </c>
      <c r="E223" s="46">
        <v>536</v>
      </c>
      <c r="F223" s="344">
        <f t="shared" si="5"/>
        <v>0.10432213930348258</v>
      </c>
      <c r="G223" s="392">
        <f>Muut[[#This Row],[Keskim. työttömyysaste 2022, %]]/$F$12</f>
        <v>1.099172032530745</v>
      </c>
      <c r="H223" s="175">
        <v>0</v>
      </c>
      <c r="I223" s="399">
        <v>0</v>
      </c>
      <c r="J223" s="405">
        <v>18</v>
      </c>
      <c r="K223" s="278">
        <v>1150.6300000000001</v>
      </c>
      <c r="L223" s="179">
        <v>1.2836446120820766</v>
      </c>
      <c r="M223" s="392">
        <v>14.25505732291305</v>
      </c>
      <c r="N223" s="175">
        <v>0</v>
      </c>
      <c r="O223" s="414">
        <v>0</v>
      </c>
      <c r="P223" s="278">
        <v>322</v>
      </c>
      <c r="Q223" s="15">
        <v>51</v>
      </c>
      <c r="R223" s="167">
        <v>0.15838509316770186</v>
      </c>
      <c r="S223" s="418">
        <v>1.1602279716543864</v>
      </c>
      <c r="T223" s="168">
        <v>113334.93579586463</v>
      </c>
      <c r="U223" s="168">
        <v>0</v>
      </c>
      <c r="V223" s="168">
        <v>0</v>
      </c>
      <c r="W223" s="168">
        <v>31157.82</v>
      </c>
      <c r="X223" s="168">
        <v>881350.56521635619</v>
      </c>
      <c r="Y223" s="168">
        <v>0</v>
      </c>
      <c r="Z223" s="164">
        <v>0</v>
      </c>
      <c r="AA223" s="168">
        <v>49096.264859925599</v>
      </c>
      <c r="AB223" s="183">
        <f>SUM(Muut[[#This Row],[Työttömyysaste]:[Koulutustausta]])</f>
        <v>1074939.5858721463</v>
      </c>
      <c r="AD223" s="67"/>
    </row>
    <row r="224" spans="1:30" s="50" customFormat="1">
      <c r="A224" s="95">
        <v>689</v>
      </c>
      <c r="B224" s="160" t="s">
        <v>225</v>
      </c>
      <c r="C224" s="412">
        <v>3093</v>
      </c>
      <c r="D224" s="142">
        <v>151.16666666666666</v>
      </c>
      <c r="E224" s="46">
        <v>1185</v>
      </c>
      <c r="F224" s="344">
        <f t="shared" si="5"/>
        <v>0.12756680731364275</v>
      </c>
      <c r="G224" s="392">
        <f>Muut[[#This Row],[Keskim. työttömyysaste 2022, %]]/$F$12</f>
        <v>1.3440854243842537</v>
      </c>
      <c r="H224" s="175">
        <v>0</v>
      </c>
      <c r="I224" s="399">
        <v>5</v>
      </c>
      <c r="J224" s="405">
        <v>111</v>
      </c>
      <c r="K224" s="278">
        <v>351.47</v>
      </c>
      <c r="L224" s="179">
        <v>8.8001820923549658</v>
      </c>
      <c r="M224" s="392">
        <v>2.0793237384684335</v>
      </c>
      <c r="N224" s="175">
        <v>0</v>
      </c>
      <c r="O224" s="414">
        <v>0</v>
      </c>
      <c r="P224" s="278">
        <v>700</v>
      </c>
      <c r="Q224" s="15">
        <v>106</v>
      </c>
      <c r="R224" s="167">
        <v>0.15142857142857144</v>
      </c>
      <c r="S224" s="418">
        <v>1.1092689391738801</v>
      </c>
      <c r="T224" s="168">
        <v>290218.0565520869</v>
      </c>
      <c r="U224" s="168">
        <v>0</v>
      </c>
      <c r="V224" s="168">
        <v>0</v>
      </c>
      <c r="W224" s="168">
        <v>192139.89</v>
      </c>
      <c r="X224" s="168">
        <v>269216.24080424872</v>
      </c>
      <c r="Y224" s="168">
        <v>0</v>
      </c>
      <c r="Z224" s="164">
        <v>0</v>
      </c>
      <c r="AA224" s="168">
        <v>98297.256946976835</v>
      </c>
      <c r="AB224" s="183">
        <f>SUM(Muut[[#This Row],[Työttömyysaste]:[Koulutustausta]])</f>
        <v>849871.44430331246</v>
      </c>
      <c r="AD224" s="67"/>
    </row>
    <row r="225" spans="1:30" s="50" customFormat="1">
      <c r="A225" s="95">
        <v>691</v>
      </c>
      <c r="B225" s="160" t="s">
        <v>226</v>
      </c>
      <c r="C225" s="412">
        <v>2636</v>
      </c>
      <c r="D225" s="142">
        <v>61.833333333333336</v>
      </c>
      <c r="E225" s="46">
        <v>1095</v>
      </c>
      <c r="F225" s="344">
        <f t="shared" si="5"/>
        <v>5.6468797564687978E-2</v>
      </c>
      <c r="G225" s="392">
        <f>Muut[[#This Row],[Keskim. työttömyysaste 2022, %]]/$F$12</f>
        <v>0.59497364038117684</v>
      </c>
      <c r="H225" s="175">
        <v>0</v>
      </c>
      <c r="I225" s="399">
        <v>2</v>
      </c>
      <c r="J225" s="405">
        <v>9</v>
      </c>
      <c r="K225" s="278">
        <v>474.39</v>
      </c>
      <c r="L225" s="179">
        <v>5.5566095406732856</v>
      </c>
      <c r="M225" s="392">
        <v>3.293092198315827</v>
      </c>
      <c r="N225" s="175">
        <v>0</v>
      </c>
      <c r="O225" s="414">
        <v>0</v>
      </c>
      <c r="P225" s="278">
        <v>660</v>
      </c>
      <c r="Q225" s="15">
        <v>115</v>
      </c>
      <c r="R225" s="167">
        <v>0.17424242424242425</v>
      </c>
      <c r="S225" s="418">
        <v>1.2763886449899564</v>
      </c>
      <c r="T225" s="168">
        <v>109486.54952508624</v>
      </c>
      <c r="U225" s="168">
        <v>0</v>
      </c>
      <c r="V225" s="168">
        <v>0</v>
      </c>
      <c r="W225" s="168">
        <v>15578.91</v>
      </c>
      <c r="X225" s="168">
        <v>363369.54071507539</v>
      </c>
      <c r="Y225" s="168">
        <v>0</v>
      </c>
      <c r="Z225" s="164">
        <v>0</v>
      </c>
      <c r="AA225" s="168">
        <v>96394.657413744484</v>
      </c>
      <c r="AB225" s="183">
        <f>SUM(Muut[[#This Row],[Työttömyysaste]:[Koulutustausta]])</f>
        <v>584829.65765390615</v>
      </c>
      <c r="AD225" s="67"/>
    </row>
    <row r="226" spans="1:30" s="50" customFormat="1">
      <c r="A226" s="95">
        <v>694</v>
      </c>
      <c r="B226" s="160" t="s">
        <v>227</v>
      </c>
      <c r="C226" s="412">
        <v>28349</v>
      </c>
      <c r="D226" s="142">
        <v>1217.8333333333333</v>
      </c>
      <c r="E226" s="46">
        <v>13528</v>
      </c>
      <c r="F226" s="344">
        <f t="shared" si="5"/>
        <v>9.0023161837177207E-2</v>
      </c>
      <c r="G226" s="392">
        <f>Muut[[#This Row],[Keskim. työttömyysaste 2022, %]]/$F$12</f>
        <v>0.94851334943924992</v>
      </c>
      <c r="H226" s="175">
        <v>0</v>
      </c>
      <c r="I226" s="399">
        <v>113</v>
      </c>
      <c r="J226" s="405">
        <v>1568</v>
      </c>
      <c r="K226" s="278">
        <v>121.01</v>
      </c>
      <c r="L226" s="179">
        <v>234.26989504999585</v>
      </c>
      <c r="M226" s="392">
        <v>7.8108318286365372E-2</v>
      </c>
      <c r="N226" s="175">
        <v>0</v>
      </c>
      <c r="O226" s="414">
        <v>0</v>
      </c>
      <c r="P226" s="278">
        <v>8865</v>
      </c>
      <c r="Q226" s="15">
        <v>1276</v>
      </c>
      <c r="R226" s="167">
        <v>0.14393683023124648</v>
      </c>
      <c r="S226" s="418">
        <v>1.0543892309911884</v>
      </c>
      <c r="T226" s="168">
        <v>1877149.3590885128</v>
      </c>
      <c r="U226" s="168">
        <v>0</v>
      </c>
      <c r="V226" s="168">
        <v>0</v>
      </c>
      <c r="W226" s="168">
        <v>2714192.32</v>
      </c>
      <c r="X226" s="168">
        <v>92690.293054093185</v>
      </c>
      <c r="Y226" s="168">
        <v>0</v>
      </c>
      <c r="Z226" s="164">
        <v>0</v>
      </c>
      <c r="AA226" s="168">
        <v>856373.7208634275</v>
      </c>
      <c r="AB226" s="183">
        <f>SUM(Muut[[#This Row],[Työttömyysaste]:[Koulutustausta]])</f>
        <v>5540405.6930060331</v>
      </c>
      <c r="AD226" s="67"/>
    </row>
    <row r="227" spans="1:30" s="50" customFormat="1">
      <c r="A227" s="95">
        <v>697</v>
      </c>
      <c r="B227" s="160" t="s">
        <v>228</v>
      </c>
      <c r="C227" s="412">
        <v>1174</v>
      </c>
      <c r="D227" s="142">
        <v>46.416666666666664</v>
      </c>
      <c r="E227" s="46">
        <v>494</v>
      </c>
      <c r="F227" s="344">
        <f t="shared" si="5"/>
        <v>9.3960863697705801E-2</v>
      </c>
      <c r="G227" s="392">
        <f>Muut[[#This Row],[Keskim. työttömyysaste 2022, %]]/$F$12</f>
        <v>0.99000225856664181</v>
      </c>
      <c r="H227" s="175">
        <v>0</v>
      </c>
      <c r="I227" s="399">
        <v>0</v>
      </c>
      <c r="J227" s="405">
        <v>20</v>
      </c>
      <c r="K227" s="278">
        <v>835.83</v>
      </c>
      <c r="L227" s="179">
        <v>1.4045918428388546</v>
      </c>
      <c r="M227" s="392">
        <v>13.02757638866469</v>
      </c>
      <c r="N227" s="175">
        <v>0</v>
      </c>
      <c r="O227" s="414">
        <v>0</v>
      </c>
      <c r="P227" s="278">
        <v>243</v>
      </c>
      <c r="Q227" s="15">
        <v>26</v>
      </c>
      <c r="R227" s="167">
        <v>0.10699588477366255</v>
      </c>
      <c r="S227" s="418">
        <v>0.78378347282260341</v>
      </c>
      <c r="T227" s="168">
        <v>81137.555705210747</v>
      </c>
      <c r="U227" s="168">
        <v>0</v>
      </c>
      <c r="V227" s="168">
        <v>0</v>
      </c>
      <c r="W227" s="168">
        <v>34619.800000000003</v>
      </c>
      <c r="X227" s="168">
        <v>640222.52411703754</v>
      </c>
      <c r="Y227" s="168">
        <v>0</v>
      </c>
      <c r="Z227" s="164">
        <v>0</v>
      </c>
      <c r="AA227" s="168">
        <v>26362.635486735544</v>
      </c>
      <c r="AB227" s="183">
        <f>SUM(Muut[[#This Row],[Työttömyysaste]:[Koulutustausta]])</f>
        <v>782342.51530898374</v>
      </c>
      <c r="AD227" s="67"/>
    </row>
    <row r="228" spans="1:30" s="50" customFormat="1">
      <c r="A228" s="95">
        <v>698</v>
      </c>
      <c r="B228" s="160" t="s">
        <v>229</v>
      </c>
      <c r="C228" s="412">
        <v>64535</v>
      </c>
      <c r="D228" s="142">
        <v>3028.25</v>
      </c>
      <c r="E228" s="46">
        <v>30693</v>
      </c>
      <c r="F228" s="344">
        <f t="shared" si="5"/>
        <v>9.866256149610661E-2</v>
      </c>
      <c r="G228" s="392">
        <f>Muut[[#This Row],[Keskim. työttömyysaste 2022, %]]/$F$12</f>
        <v>1.0395408776931097</v>
      </c>
      <c r="H228" s="175">
        <v>0</v>
      </c>
      <c r="I228" s="399">
        <v>137</v>
      </c>
      <c r="J228" s="405">
        <v>2502</v>
      </c>
      <c r="K228" s="278">
        <v>7581.63</v>
      </c>
      <c r="L228" s="179">
        <v>8.5120218211651064</v>
      </c>
      <c r="M228" s="392">
        <v>2.1497157681127561</v>
      </c>
      <c r="N228" s="175">
        <v>0</v>
      </c>
      <c r="O228" s="414">
        <v>0</v>
      </c>
      <c r="P228" s="278">
        <v>19475</v>
      </c>
      <c r="Q228" s="15">
        <v>1810</v>
      </c>
      <c r="R228" s="167">
        <v>9.2939666238767649E-2</v>
      </c>
      <c r="S228" s="418">
        <v>0.68081659889713764</v>
      </c>
      <c r="T228" s="168">
        <v>4683327.4515317734</v>
      </c>
      <c r="U228" s="168">
        <v>0</v>
      </c>
      <c r="V228" s="168">
        <v>0</v>
      </c>
      <c r="W228" s="168">
        <v>4330936.9800000004</v>
      </c>
      <c r="X228" s="168">
        <v>5807317.6310032606</v>
      </c>
      <c r="Y228" s="168">
        <v>0</v>
      </c>
      <c r="Z228" s="164">
        <v>0</v>
      </c>
      <c r="AA228" s="168">
        <v>1258780.7023615371</v>
      </c>
      <c r="AB228" s="183">
        <f>SUM(Muut[[#This Row],[Työttömyysaste]:[Koulutustausta]])</f>
        <v>16080362.764896572</v>
      </c>
      <c r="AD228" s="67"/>
    </row>
    <row r="229" spans="1:30" s="50" customFormat="1">
      <c r="A229" s="95">
        <v>700</v>
      </c>
      <c r="B229" s="160" t="s">
        <v>230</v>
      </c>
      <c r="C229" s="412">
        <v>4842</v>
      </c>
      <c r="D229" s="142">
        <v>194.16666666666666</v>
      </c>
      <c r="E229" s="46">
        <v>2001</v>
      </c>
      <c r="F229" s="344">
        <f t="shared" si="5"/>
        <v>9.7034815925370638E-2</v>
      </c>
      <c r="G229" s="392">
        <f>Muut[[#This Row],[Keskim. työttömyysaste 2022, %]]/$F$12</f>
        <v>1.0223904202794258</v>
      </c>
      <c r="H229" s="175">
        <v>0</v>
      </c>
      <c r="I229" s="399">
        <v>11</v>
      </c>
      <c r="J229" s="405">
        <v>153</v>
      </c>
      <c r="K229" s="278">
        <v>942.09</v>
      </c>
      <c r="L229" s="179">
        <v>5.1396363404770247</v>
      </c>
      <c r="M229" s="392">
        <v>3.5602572468736491</v>
      </c>
      <c r="N229" s="175">
        <v>3</v>
      </c>
      <c r="O229" s="414">
        <v>315</v>
      </c>
      <c r="P229" s="278">
        <v>1288</v>
      </c>
      <c r="Q229" s="15">
        <v>171</v>
      </c>
      <c r="R229" s="167">
        <v>0.13276397515527949</v>
      </c>
      <c r="S229" s="418">
        <v>0.97254403506323561</v>
      </c>
      <c r="T229" s="168">
        <v>345588.43031065993</v>
      </c>
      <c r="U229" s="168">
        <v>0</v>
      </c>
      <c r="V229" s="168">
        <v>0</v>
      </c>
      <c r="W229" s="168">
        <v>264841.47000000003</v>
      </c>
      <c r="X229" s="168">
        <v>721614.72757070209</v>
      </c>
      <c r="Y229" s="168">
        <v>0</v>
      </c>
      <c r="Z229" s="164">
        <v>93977.099999999991</v>
      </c>
      <c r="AA229" s="168">
        <v>134914.51793928776</v>
      </c>
      <c r="AB229" s="183">
        <f>SUM(Muut[[#This Row],[Työttömyysaste]:[Koulutustausta]])</f>
        <v>1560936.2458206499</v>
      </c>
      <c r="AD229" s="67"/>
    </row>
    <row r="230" spans="1:30" s="50" customFormat="1">
      <c r="A230" s="95">
        <v>702</v>
      </c>
      <c r="B230" s="160" t="s">
        <v>231</v>
      </c>
      <c r="C230" s="412">
        <v>4114</v>
      </c>
      <c r="D230" s="142">
        <v>133.58333333333334</v>
      </c>
      <c r="E230" s="46">
        <v>1623</v>
      </c>
      <c r="F230" s="344">
        <f t="shared" si="5"/>
        <v>8.2306428424727879E-2</v>
      </c>
      <c r="G230" s="392">
        <f>Muut[[#This Row],[Keskim. työttömyysaste 2022, %]]/$F$12</f>
        <v>0.86720733322743815</v>
      </c>
      <c r="H230" s="175">
        <v>0</v>
      </c>
      <c r="I230" s="399">
        <v>12</v>
      </c>
      <c r="J230" s="405">
        <v>69</v>
      </c>
      <c r="K230" s="278">
        <v>776.99</v>
      </c>
      <c r="L230" s="179">
        <v>5.2947914387572554</v>
      </c>
      <c r="M230" s="392">
        <v>3.4559298017927835</v>
      </c>
      <c r="N230" s="175">
        <v>0</v>
      </c>
      <c r="O230" s="414">
        <v>0</v>
      </c>
      <c r="P230" s="278">
        <v>976</v>
      </c>
      <c r="Q230" s="15">
        <v>122</v>
      </c>
      <c r="R230" s="167">
        <v>0.125</v>
      </c>
      <c r="S230" s="418">
        <v>0.91567011488409911</v>
      </c>
      <c r="T230" s="168">
        <v>249060.50653874711</v>
      </c>
      <c r="U230" s="168">
        <v>0</v>
      </c>
      <c r="V230" s="168">
        <v>0</v>
      </c>
      <c r="W230" s="168">
        <v>119438.31</v>
      </c>
      <c r="X230" s="168">
        <v>595152.7212635309</v>
      </c>
      <c r="Y230" s="168">
        <v>0</v>
      </c>
      <c r="Z230" s="164">
        <v>0</v>
      </c>
      <c r="AA230" s="168">
        <v>107926.46532794071</v>
      </c>
      <c r="AB230" s="183">
        <f>SUM(Muut[[#This Row],[Työttömyysaste]:[Koulutustausta]])</f>
        <v>1071578.0031302187</v>
      </c>
      <c r="AD230" s="67"/>
    </row>
    <row r="231" spans="1:30" s="50" customFormat="1">
      <c r="A231" s="95">
        <v>704</v>
      </c>
      <c r="B231" s="160" t="s">
        <v>232</v>
      </c>
      <c r="C231" s="412">
        <v>6428</v>
      </c>
      <c r="D231" s="142">
        <v>122.08333333333333</v>
      </c>
      <c r="E231" s="46">
        <v>3151</v>
      </c>
      <c r="F231" s="344">
        <f t="shared" si="5"/>
        <v>3.8744313974399661E-2</v>
      </c>
      <c r="G231" s="392">
        <f>Muut[[#This Row],[Keskim. työttömyysaste 2022, %]]/$F$12</f>
        <v>0.40822270924066983</v>
      </c>
      <c r="H231" s="175">
        <v>0</v>
      </c>
      <c r="I231" s="399">
        <v>102</v>
      </c>
      <c r="J231" s="405">
        <v>197</v>
      </c>
      <c r="K231" s="278">
        <v>127.16</v>
      </c>
      <c r="L231" s="179">
        <v>50.550487574709031</v>
      </c>
      <c r="M231" s="392">
        <v>0.36198320541290674</v>
      </c>
      <c r="N231" s="175">
        <v>0</v>
      </c>
      <c r="O231" s="414">
        <v>0</v>
      </c>
      <c r="P231" s="278">
        <v>2267</v>
      </c>
      <c r="Q231" s="15">
        <v>196</v>
      </c>
      <c r="R231" s="167">
        <v>8.6457873842082048E-2</v>
      </c>
      <c r="S231" s="418">
        <v>0.63333513018891374</v>
      </c>
      <c r="T231" s="168">
        <v>183185.31969068199</v>
      </c>
      <c r="U231" s="168">
        <v>0</v>
      </c>
      <c r="V231" s="168">
        <v>0</v>
      </c>
      <c r="W231" s="168">
        <v>341005.03</v>
      </c>
      <c r="X231" s="168">
        <v>97401.02193833972</v>
      </c>
      <c r="Y231" s="168">
        <v>0</v>
      </c>
      <c r="Z231" s="164">
        <v>0</v>
      </c>
      <c r="AA231" s="168">
        <v>116636.39091287676</v>
      </c>
      <c r="AB231" s="183">
        <f>SUM(Muut[[#This Row],[Työttömyysaste]:[Koulutustausta]])</f>
        <v>738227.76254189853</v>
      </c>
      <c r="AD231" s="67"/>
    </row>
    <row r="232" spans="1:30" s="50" customFormat="1">
      <c r="A232" s="95">
        <v>707</v>
      </c>
      <c r="B232" s="160" t="s">
        <v>233</v>
      </c>
      <c r="C232" s="412">
        <v>1960</v>
      </c>
      <c r="D232" s="142">
        <v>108.33333333333333</v>
      </c>
      <c r="E232" s="46">
        <v>753</v>
      </c>
      <c r="F232" s="344">
        <f t="shared" si="5"/>
        <v>0.14386896857016379</v>
      </c>
      <c r="G232" s="392">
        <f>Muut[[#This Row],[Keskim. työttömyysaste 2022, %]]/$F$12</f>
        <v>1.5158503042324953</v>
      </c>
      <c r="H232" s="175">
        <v>0</v>
      </c>
      <c r="I232" s="399">
        <v>2</v>
      </c>
      <c r="J232" s="405">
        <v>69</v>
      </c>
      <c r="K232" s="278">
        <v>427.93</v>
      </c>
      <c r="L232" s="179">
        <v>4.5801883485616806</v>
      </c>
      <c r="M232" s="392">
        <v>3.9951255570580968</v>
      </c>
      <c r="N232" s="175">
        <v>3</v>
      </c>
      <c r="O232" s="414">
        <v>360</v>
      </c>
      <c r="P232" s="278">
        <v>454</v>
      </c>
      <c r="Q232" s="15">
        <v>71</v>
      </c>
      <c r="R232" s="167">
        <v>0.15638766519823788</v>
      </c>
      <c r="S232" s="418">
        <v>1.1455960908682121</v>
      </c>
      <c r="T232" s="168">
        <v>207410.15908740219</v>
      </c>
      <c r="U232" s="168">
        <v>0</v>
      </c>
      <c r="V232" s="168">
        <v>0</v>
      </c>
      <c r="W232" s="168">
        <v>119438.31</v>
      </c>
      <c r="X232" s="168">
        <v>327782.47340416582</v>
      </c>
      <c r="Y232" s="168">
        <v>0</v>
      </c>
      <c r="Z232" s="164">
        <v>107402.4</v>
      </c>
      <c r="AA232" s="168">
        <v>64329.802886613579</v>
      </c>
      <c r="AB232" s="183">
        <f>SUM(Muut[[#This Row],[Työttömyysaste]:[Koulutustausta]])</f>
        <v>826363.14537818159</v>
      </c>
      <c r="AD232" s="67"/>
    </row>
    <row r="233" spans="1:30" s="50" customFormat="1">
      <c r="A233" s="95">
        <v>710</v>
      </c>
      <c r="B233" s="160" t="s">
        <v>234</v>
      </c>
      <c r="C233" s="412">
        <v>27306</v>
      </c>
      <c r="D233" s="142">
        <v>1122.8333333333333</v>
      </c>
      <c r="E233" s="46">
        <v>12571</v>
      </c>
      <c r="F233" s="344">
        <f t="shared" si="5"/>
        <v>8.9319332856044334E-2</v>
      </c>
      <c r="G233" s="392">
        <f>Muut[[#This Row],[Keskim. työttömyysaste 2022, %]]/$F$12</f>
        <v>0.94109757808993633</v>
      </c>
      <c r="H233" s="175">
        <v>3</v>
      </c>
      <c r="I233" s="399">
        <v>17471</v>
      </c>
      <c r="J233" s="405">
        <v>1464</v>
      </c>
      <c r="K233" s="278">
        <v>1149.3599999999999</v>
      </c>
      <c r="L233" s="179">
        <v>23.757569429943622</v>
      </c>
      <c r="M233" s="392">
        <v>0.77021462912849459</v>
      </c>
      <c r="N233" s="175">
        <v>3</v>
      </c>
      <c r="O233" s="414">
        <v>1804</v>
      </c>
      <c r="P233" s="278">
        <v>8157</v>
      </c>
      <c r="Q233" s="15">
        <v>1337</v>
      </c>
      <c r="R233" s="167">
        <v>0.16390829961995831</v>
      </c>
      <c r="S233" s="418">
        <v>1.2006874523477167</v>
      </c>
      <c r="T233" s="168">
        <v>1793950.1867238746</v>
      </c>
      <c r="U233" s="168">
        <v>566372.8602</v>
      </c>
      <c r="V233" s="168">
        <v>4814453.7693000007</v>
      </c>
      <c r="W233" s="168">
        <v>2534169.36</v>
      </c>
      <c r="X233" s="168">
        <v>880377.78055245476</v>
      </c>
      <c r="Y233" s="168">
        <v>0</v>
      </c>
      <c r="Z233" s="164">
        <v>538205.36</v>
      </c>
      <c r="AA233" s="168">
        <v>939318.08558956347</v>
      </c>
      <c r="AB233" s="183">
        <f>SUM(Muut[[#This Row],[Työttömyysaste]:[Koulutustausta]])</f>
        <v>12066847.402365893</v>
      </c>
      <c r="AD233" s="67"/>
    </row>
    <row r="234" spans="1:30" s="50" customFormat="1">
      <c r="A234" s="95">
        <v>729</v>
      </c>
      <c r="B234" s="160" t="s">
        <v>235</v>
      </c>
      <c r="C234" s="412">
        <v>8975</v>
      </c>
      <c r="D234" s="142">
        <v>476.58333333333331</v>
      </c>
      <c r="E234" s="46">
        <v>3728</v>
      </c>
      <c r="F234" s="344">
        <f t="shared" si="5"/>
        <v>0.12783887696709584</v>
      </c>
      <c r="G234" s="392">
        <f>Muut[[#This Row],[Keskim. työttömyysaste 2022, %]]/$F$12</f>
        <v>1.3469520388533647</v>
      </c>
      <c r="H234" s="175">
        <v>0</v>
      </c>
      <c r="I234" s="399">
        <v>13</v>
      </c>
      <c r="J234" s="405">
        <v>121</v>
      </c>
      <c r="K234" s="278">
        <v>1251.76</v>
      </c>
      <c r="L234" s="179">
        <v>7.1699047740780983</v>
      </c>
      <c r="M234" s="392">
        <v>2.5521158375260691</v>
      </c>
      <c r="N234" s="175">
        <v>0</v>
      </c>
      <c r="O234" s="414">
        <v>0</v>
      </c>
      <c r="P234" s="278">
        <v>2203</v>
      </c>
      <c r="Q234" s="15">
        <v>320</v>
      </c>
      <c r="R234" s="167">
        <v>0.14525646845211077</v>
      </c>
      <c r="S234" s="418">
        <v>1.0640560572416222</v>
      </c>
      <c r="T234" s="168">
        <v>843925.72844537161</v>
      </c>
      <c r="U234" s="168">
        <v>0</v>
      </c>
      <c r="V234" s="168">
        <v>0</v>
      </c>
      <c r="W234" s="168">
        <v>209449.79</v>
      </c>
      <c r="X234" s="168">
        <v>958813.33140560018</v>
      </c>
      <c r="Y234" s="168">
        <v>0</v>
      </c>
      <c r="Z234" s="164">
        <v>0</v>
      </c>
      <c r="AA234" s="168">
        <v>273604.72420875297</v>
      </c>
      <c r="AB234" s="183">
        <f>SUM(Muut[[#This Row],[Työttömyysaste]:[Koulutustausta]])</f>
        <v>2285793.5740597248</v>
      </c>
      <c r="AD234" s="67"/>
    </row>
    <row r="235" spans="1:30" s="50" customFormat="1">
      <c r="A235" s="95">
        <v>732</v>
      </c>
      <c r="B235" s="160" t="s">
        <v>236</v>
      </c>
      <c r="C235" s="412">
        <v>3336</v>
      </c>
      <c r="D235" s="142">
        <v>196.16666666666666</v>
      </c>
      <c r="E235" s="46">
        <v>1373</v>
      </c>
      <c r="F235" s="344">
        <f t="shared" si="5"/>
        <v>0.14287448409808204</v>
      </c>
      <c r="G235" s="392">
        <f>Muut[[#This Row],[Keskim. työttömyysaste 2022, %]]/$F$12</f>
        <v>1.5053720919776794</v>
      </c>
      <c r="H235" s="175">
        <v>0</v>
      </c>
      <c r="I235" s="399">
        <v>14</v>
      </c>
      <c r="J235" s="405">
        <v>102</v>
      </c>
      <c r="K235" s="278">
        <v>5729.81</v>
      </c>
      <c r="L235" s="179">
        <v>0.58221825854609488</v>
      </c>
      <c r="M235" s="392">
        <v>20</v>
      </c>
      <c r="N235" s="175">
        <v>0</v>
      </c>
      <c r="O235" s="414">
        <v>0</v>
      </c>
      <c r="P235" s="278">
        <v>736</v>
      </c>
      <c r="Q235" s="15">
        <v>117</v>
      </c>
      <c r="R235" s="167">
        <v>0.15896739130434784</v>
      </c>
      <c r="S235" s="418">
        <v>1.1644935156678218</v>
      </c>
      <c r="T235" s="168">
        <v>350580.32587184856</v>
      </c>
      <c r="U235" s="168">
        <v>0</v>
      </c>
      <c r="V235" s="168">
        <v>0</v>
      </c>
      <c r="W235" s="168">
        <v>176560.98</v>
      </c>
      <c r="X235" s="168">
        <v>2792899.2</v>
      </c>
      <c r="Y235" s="168">
        <v>0</v>
      </c>
      <c r="Z235" s="164">
        <v>0</v>
      </c>
      <c r="AA235" s="168">
        <v>111298.09805087399</v>
      </c>
      <c r="AB235" s="183">
        <f>SUM(Muut[[#This Row],[Työttömyysaste]:[Koulutustausta]])</f>
        <v>3431338.6039227229</v>
      </c>
      <c r="AD235" s="67"/>
    </row>
    <row r="236" spans="1:30" s="50" customFormat="1">
      <c r="A236" s="95">
        <v>734</v>
      </c>
      <c r="B236" s="160" t="s">
        <v>237</v>
      </c>
      <c r="C236" s="412">
        <v>50933</v>
      </c>
      <c r="D236" s="142">
        <v>2168.0833333333335</v>
      </c>
      <c r="E236" s="46">
        <v>23300</v>
      </c>
      <c r="F236" s="344">
        <f t="shared" si="5"/>
        <v>9.3050786838340491E-2</v>
      </c>
      <c r="G236" s="392">
        <f>Muut[[#This Row],[Keskim. työttömyysaste 2022, %]]/$F$12</f>
        <v>0.98041339240700809</v>
      </c>
      <c r="H236" s="175">
        <v>0</v>
      </c>
      <c r="I236" s="399">
        <v>596</v>
      </c>
      <c r="J236" s="405">
        <v>3639</v>
      </c>
      <c r="K236" s="278">
        <v>1987.44</v>
      </c>
      <c r="L236" s="179">
        <v>25.627440325242521</v>
      </c>
      <c r="M236" s="392">
        <v>0.71401697927103935</v>
      </c>
      <c r="N236" s="175">
        <v>3</v>
      </c>
      <c r="O236" s="414">
        <v>571</v>
      </c>
      <c r="P236" s="278">
        <v>15406</v>
      </c>
      <c r="Q236" s="15">
        <v>2245</v>
      </c>
      <c r="R236" s="167">
        <v>0.14572244580033752</v>
      </c>
      <c r="S236" s="418">
        <v>1.0674695094974957</v>
      </c>
      <c r="T236" s="168">
        <v>3485989.9469726915</v>
      </c>
      <c r="U236" s="168">
        <v>0</v>
      </c>
      <c r="V236" s="168">
        <v>0</v>
      </c>
      <c r="W236" s="168">
        <v>6299072.6100000003</v>
      </c>
      <c r="X236" s="168">
        <v>1522323.742066168</v>
      </c>
      <c r="Y236" s="168">
        <v>0</v>
      </c>
      <c r="Z236" s="164">
        <v>170352.13999999998</v>
      </c>
      <c r="AA236" s="168">
        <v>1557684.0127053098</v>
      </c>
      <c r="AB236" s="183">
        <f>SUM(Muut[[#This Row],[Työttömyysaste]:[Koulutustausta]])</f>
        <v>13035422.451744169</v>
      </c>
      <c r="AD236" s="67"/>
    </row>
    <row r="237" spans="1:30" s="50" customFormat="1">
      <c r="A237" s="95">
        <v>738</v>
      </c>
      <c r="B237" s="160" t="s">
        <v>238</v>
      </c>
      <c r="C237" s="412">
        <v>2917</v>
      </c>
      <c r="D237" s="142">
        <v>46.25</v>
      </c>
      <c r="E237" s="46">
        <v>1334</v>
      </c>
      <c r="F237" s="344">
        <f t="shared" si="5"/>
        <v>3.4670164917541227E-2</v>
      </c>
      <c r="G237" s="392">
        <f>Muut[[#This Row],[Keskim. työttömyysaste 2022, %]]/$F$12</f>
        <v>0.36529614801829269</v>
      </c>
      <c r="H237" s="175">
        <v>0</v>
      </c>
      <c r="I237" s="399">
        <v>80</v>
      </c>
      <c r="J237" s="405">
        <v>114</v>
      </c>
      <c r="K237" s="278">
        <v>252.77</v>
      </c>
      <c r="L237" s="179">
        <v>11.5401353008664</v>
      </c>
      <c r="M237" s="392">
        <v>1.5856337079604861</v>
      </c>
      <c r="N237" s="175">
        <v>0</v>
      </c>
      <c r="O237" s="414">
        <v>0</v>
      </c>
      <c r="P237" s="278">
        <v>892</v>
      </c>
      <c r="Q237" s="15">
        <v>122</v>
      </c>
      <c r="R237" s="167">
        <v>0.1367713004484305</v>
      </c>
      <c r="S237" s="418">
        <v>1.001899139155696</v>
      </c>
      <c r="T237" s="168">
        <v>74387.362379739017</v>
      </c>
      <c r="U237" s="168">
        <v>0</v>
      </c>
      <c r="V237" s="168">
        <v>0</v>
      </c>
      <c r="W237" s="168">
        <v>197332.86000000002</v>
      </c>
      <c r="X237" s="168">
        <v>193614.78700341407</v>
      </c>
      <c r="Y237" s="168">
        <v>0</v>
      </c>
      <c r="Z237" s="164">
        <v>0</v>
      </c>
      <c r="AA237" s="168">
        <v>83730.764952476777</v>
      </c>
      <c r="AB237" s="183">
        <f>SUM(Muut[[#This Row],[Työttömyysaste]:[Koulutustausta]])</f>
        <v>549065.77433562989</v>
      </c>
      <c r="AD237" s="67"/>
    </row>
    <row r="238" spans="1:30" s="50" customFormat="1">
      <c r="A238" s="95">
        <v>739</v>
      </c>
      <c r="B238" s="160" t="s">
        <v>239</v>
      </c>
      <c r="C238" s="412">
        <v>3256</v>
      </c>
      <c r="D238" s="142">
        <v>121.25</v>
      </c>
      <c r="E238" s="46">
        <v>1323</v>
      </c>
      <c r="F238" s="344">
        <f t="shared" si="5"/>
        <v>9.1647770219198788E-2</v>
      </c>
      <c r="G238" s="392">
        <f>Muut[[#This Row],[Keskim. työttömyysaste 2022, %]]/$F$12</f>
        <v>0.96563075241100371</v>
      </c>
      <c r="H238" s="175">
        <v>0</v>
      </c>
      <c r="I238" s="399">
        <v>11</v>
      </c>
      <c r="J238" s="405">
        <v>54</v>
      </c>
      <c r="K238" s="278">
        <v>539.11</v>
      </c>
      <c r="L238" s="179">
        <v>6.0395837584166499</v>
      </c>
      <c r="M238" s="392">
        <v>3.0297497740598671</v>
      </c>
      <c r="N238" s="175">
        <v>0</v>
      </c>
      <c r="O238" s="414">
        <v>0</v>
      </c>
      <c r="P238" s="278">
        <v>748</v>
      </c>
      <c r="Q238" s="15">
        <v>104</v>
      </c>
      <c r="R238" s="167">
        <v>0.13903743315508021</v>
      </c>
      <c r="S238" s="418">
        <v>1.0184993791224204</v>
      </c>
      <c r="T238" s="168">
        <v>219489.18328084445</v>
      </c>
      <c r="U238" s="168">
        <v>0</v>
      </c>
      <c r="V238" s="168">
        <v>0</v>
      </c>
      <c r="W238" s="168">
        <v>93473.46</v>
      </c>
      <c r="X238" s="168">
        <v>412943.25996522745</v>
      </c>
      <c r="Y238" s="168">
        <v>0</v>
      </c>
      <c r="Z238" s="164">
        <v>0</v>
      </c>
      <c r="AA238" s="168">
        <v>95010.103481807513</v>
      </c>
      <c r="AB238" s="183">
        <f>SUM(Muut[[#This Row],[Työttömyysaste]:[Koulutustausta]])</f>
        <v>820916.0067278794</v>
      </c>
      <c r="AD238" s="67"/>
    </row>
    <row r="239" spans="1:30" s="50" customFormat="1">
      <c r="A239" s="95">
        <v>740</v>
      </c>
      <c r="B239" s="160" t="s">
        <v>240</v>
      </c>
      <c r="C239" s="412">
        <v>32085</v>
      </c>
      <c r="D239" s="142">
        <v>1574.1666666666667</v>
      </c>
      <c r="E239" s="46">
        <v>13772</v>
      </c>
      <c r="F239" s="344">
        <f t="shared" si="5"/>
        <v>0.114301965340304</v>
      </c>
      <c r="G239" s="392">
        <f>Muut[[#This Row],[Keskim. työttömyysaste 2022, %]]/$F$12</f>
        <v>1.2043227296160957</v>
      </c>
      <c r="H239" s="175">
        <v>0</v>
      </c>
      <c r="I239" s="399">
        <v>45</v>
      </c>
      <c r="J239" s="405">
        <v>1399</v>
      </c>
      <c r="K239" s="278">
        <v>2237.87</v>
      </c>
      <c r="L239" s="179">
        <v>14.337293944688478</v>
      </c>
      <c r="M239" s="392">
        <v>1.2762818142720362</v>
      </c>
      <c r="N239" s="175">
        <v>3</v>
      </c>
      <c r="O239" s="414">
        <v>4773</v>
      </c>
      <c r="P239" s="278">
        <v>8277</v>
      </c>
      <c r="Q239" s="15">
        <v>1005</v>
      </c>
      <c r="R239" s="167">
        <v>0.12142080463936208</v>
      </c>
      <c r="S239" s="418">
        <v>0.88945121706755548</v>
      </c>
      <c r="T239" s="168">
        <v>2697506.9025731208</v>
      </c>
      <c r="U239" s="168">
        <v>0</v>
      </c>
      <c r="V239" s="168">
        <v>0</v>
      </c>
      <c r="W239" s="168">
        <v>2421655.0100000002</v>
      </c>
      <c r="X239" s="168">
        <v>1714146.1541770392</v>
      </c>
      <c r="Y239" s="168">
        <v>0</v>
      </c>
      <c r="Z239" s="164">
        <v>1423976.8199999998</v>
      </c>
      <c r="AA239" s="168">
        <v>817614.91188389855</v>
      </c>
      <c r="AB239" s="183">
        <f>SUM(Muut[[#This Row],[Työttömyysaste]:[Koulutustausta]])</f>
        <v>9074899.7986340579</v>
      </c>
      <c r="AD239" s="67"/>
    </row>
    <row r="240" spans="1:30" s="50" customFormat="1">
      <c r="A240" s="95">
        <v>742</v>
      </c>
      <c r="B240" s="160" t="s">
        <v>241</v>
      </c>
      <c r="C240" s="412">
        <v>988</v>
      </c>
      <c r="D240" s="142">
        <v>69.583333333333329</v>
      </c>
      <c r="E240" s="46">
        <v>467</v>
      </c>
      <c r="F240" s="344">
        <f t="shared" si="5"/>
        <v>0.14900071377587437</v>
      </c>
      <c r="G240" s="392">
        <f>Muut[[#This Row],[Keskim. työttömyysaste 2022, %]]/$F$12</f>
        <v>1.5699200428886551</v>
      </c>
      <c r="H240" s="175">
        <v>0</v>
      </c>
      <c r="I240" s="399">
        <v>3</v>
      </c>
      <c r="J240" s="405">
        <v>14</v>
      </c>
      <c r="K240" s="278">
        <v>6440.08</v>
      </c>
      <c r="L240" s="179">
        <v>0.15341424330132544</v>
      </c>
      <c r="M240" s="392">
        <v>20</v>
      </c>
      <c r="N240" s="175">
        <v>0</v>
      </c>
      <c r="O240" s="414">
        <v>0</v>
      </c>
      <c r="P240" s="278">
        <v>243</v>
      </c>
      <c r="Q240" s="15">
        <v>32</v>
      </c>
      <c r="R240" s="167">
        <v>0.13168724279835392</v>
      </c>
      <c r="S240" s="418">
        <v>0.96465658193551196</v>
      </c>
      <c r="T240" s="168">
        <v>108280.96477572832</v>
      </c>
      <c r="U240" s="168">
        <v>0</v>
      </c>
      <c r="V240" s="168">
        <v>0</v>
      </c>
      <c r="W240" s="168">
        <v>24233.86</v>
      </c>
      <c r="X240" s="168">
        <v>827153.6</v>
      </c>
      <c r="Y240" s="168">
        <v>0</v>
      </c>
      <c r="Z240" s="164">
        <v>0</v>
      </c>
      <c r="AA240" s="168">
        <v>27305.762139582988</v>
      </c>
      <c r="AB240" s="183">
        <f>SUM(Muut[[#This Row],[Työttömyysaste]:[Koulutustausta]])</f>
        <v>986974.18691531126</v>
      </c>
      <c r="AD240" s="67"/>
    </row>
    <row r="241" spans="1:30" s="50" customFormat="1">
      <c r="A241" s="95">
        <v>743</v>
      </c>
      <c r="B241" s="160" t="s">
        <v>242</v>
      </c>
      <c r="C241" s="412">
        <v>65323</v>
      </c>
      <c r="D241" s="142">
        <v>2140.75</v>
      </c>
      <c r="E241" s="46">
        <v>31406</v>
      </c>
      <c r="F241" s="344">
        <f t="shared" si="5"/>
        <v>6.8163726676431252E-2</v>
      </c>
      <c r="G241" s="392">
        <f>Muut[[#This Row],[Keskim. työttömyysaste 2022, %]]/$F$12</f>
        <v>0.71819522199255681</v>
      </c>
      <c r="H241" s="175">
        <v>0</v>
      </c>
      <c r="I241" s="399">
        <v>143</v>
      </c>
      <c r="J241" s="405">
        <v>2302</v>
      </c>
      <c r="K241" s="278">
        <v>1431.77</v>
      </c>
      <c r="L241" s="179">
        <v>45.623947980471726</v>
      </c>
      <c r="M241" s="392">
        <v>0.40107067313224859</v>
      </c>
      <c r="N241" s="175">
        <v>0</v>
      </c>
      <c r="O241" s="414">
        <v>0</v>
      </c>
      <c r="P241" s="278">
        <v>19810</v>
      </c>
      <c r="Q241" s="15">
        <v>1675</v>
      </c>
      <c r="R241" s="167">
        <v>8.4553255931347798E-2</v>
      </c>
      <c r="S241" s="418">
        <v>0.61938311657985501</v>
      </c>
      <c r="T241" s="168">
        <v>3275112.8674030034</v>
      </c>
      <c r="U241" s="168">
        <v>0</v>
      </c>
      <c r="V241" s="168">
        <v>0</v>
      </c>
      <c r="W241" s="168">
        <v>3984738.98</v>
      </c>
      <c r="X241" s="168">
        <v>1096695.982861408</v>
      </c>
      <c r="Y241" s="168">
        <v>0</v>
      </c>
      <c r="Z241" s="164">
        <v>0</v>
      </c>
      <c r="AA241" s="168">
        <v>1159177.949242509</v>
      </c>
      <c r="AB241" s="183">
        <f>SUM(Muut[[#This Row],[Työttömyysaste]:[Koulutustausta]])</f>
        <v>9515725.7795069199</v>
      </c>
      <c r="AD241" s="67"/>
    </row>
    <row r="242" spans="1:30" s="50" customFormat="1">
      <c r="A242" s="95">
        <v>746</v>
      </c>
      <c r="B242" s="160" t="s">
        <v>243</v>
      </c>
      <c r="C242" s="412">
        <v>4735</v>
      </c>
      <c r="D242" s="142">
        <v>129.25</v>
      </c>
      <c r="E242" s="46">
        <v>1958</v>
      </c>
      <c r="F242" s="344">
        <f t="shared" si="5"/>
        <v>6.6011235955056174E-2</v>
      </c>
      <c r="G242" s="392">
        <f>Muut[[#This Row],[Keskim. työttömyysaste 2022, %]]/$F$12</f>
        <v>0.6955158787868484</v>
      </c>
      <c r="H242" s="175">
        <v>0</v>
      </c>
      <c r="I242" s="399">
        <v>5</v>
      </c>
      <c r="J242" s="405">
        <v>120</v>
      </c>
      <c r="K242" s="278">
        <v>786.4</v>
      </c>
      <c r="L242" s="179">
        <v>6.0211088504577823</v>
      </c>
      <c r="M242" s="392">
        <v>3.0390461262109993</v>
      </c>
      <c r="N242" s="175">
        <v>0</v>
      </c>
      <c r="O242" s="414">
        <v>0</v>
      </c>
      <c r="P242" s="278">
        <v>1288</v>
      </c>
      <c r="Q242" s="15">
        <v>173</v>
      </c>
      <c r="R242" s="167">
        <v>0.13431677018633539</v>
      </c>
      <c r="S242" s="418">
        <v>0.98391881909906298</v>
      </c>
      <c r="T242" s="168">
        <v>229903.01716355034</v>
      </c>
      <c r="U242" s="168">
        <v>0</v>
      </c>
      <c r="V242" s="168">
        <v>0</v>
      </c>
      <c r="W242" s="168">
        <v>207718.8</v>
      </c>
      <c r="X242" s="168">
        <v>602360.51944251615</v>
      </c>
      <c r="Y242" s="168">
        <v>0</v>
      </c>
      <c r="Z242" s="164">
        <v>0</v>
      </c>
      <c r="AA242" s="168">
        <v>133476.21318163592</v>
      </c>
      <c r="AB242" s="183">
        <f>SUM(Muut[[#This Row],[Työttömyysaste]:[Koulutustausta]])</f>
        <v>1173458.5497877023</v>
      </c>
      <c r="AD242" s="67"/>
    </row>
    <row r="243" spans="1:30" s="50" customFormat="1">
      <c r="A243" s="95">
        <v>747</v>
      </c>
      <c r="B243" s="160" t="s">
        <v>244</v>
      </c>
      <c r="C243" s="412">
        <v>1308</v>
      </c>
      <c r="D243" s="142">
        <v>53.333333333333336</v>
      </c>
      <c r="E243" s="46">
        <v>540</v>
      </c>
      <c r="F243" s="344">
        <f t="shared" si="5"/>
        <v>9.876543209876544E-2</v>
      </c>
      <c r="G243" s="392">
        <f>Muut[[#This Row],[Keskim. työttömyysaste 2022, %]]/$F$12</f>
        <v>1.040624755862855</v>
      </c>
      <c r="H243" s="175">
        <v>0</v>
      </c>
      <c r="I243" s="399">
        <v>2</v>
      </c>
      <c r="J243" s="405">
        <v>17</v>
      </c>
      <c r="K243" s="278">
        <v>463.32</v>
      </c>
      <c r="L243" s="179">
        <v>2.8231028231028232</v>
      </c>
      <c r="M243" s="392">
        <v>6.4816723562930676</v>
      </c>
      <c r="N243" s="175">
        <v>0</v>
      </c>
      <c r="O243" s="414">
        <v>0</v>
      </c>
      <c r="P243" s="278">
        <v>307</v>
      </c>
      <c r="Q243" s="15">
        <v>42</v>
      </c>
      <c r="R243" s="167">
        <v>0.13680781758957655</v>
      </c>
      <c r="S243" s="418">
        <v>1.0021666403943235</v>
      </c>
      <c r="T243" s="168">
        <v>95020.986582475962</v>
      </c>
      <c r="U243" s="168">
        <v>0</v>
      </c>
      <c r="V243" s="168">
        <v>0</v>
      </c>
      <c r="W243" s="168">
        <v>29426.83</v>
      </c>
      <c r="X243" s="168">
        <v>354890.22872343159</v>
      </c>
      <c r="Y243" s="168">
        <v>0</v>
      </c>
      <c r="Z243" s="164">
        <v>0</v>
      </c>
      <c r="AA243" s="168">
        <v>37555.393115464954</v>
      </c>
      <c r="AB243" s="183">
        <f>SUM(Muut[[#This Row],[Työttömyysaste]:[Koulutustausta]])</f>
        <v>516893.4384213725</v>
      </c>
      <c r="AD243" s="67"/>
    </row>
    <row r="244" spans="1:30" s="50" customFormat="1">
      <c r="A244" s="95">
        <v>748</v>
      </c>
      <c r="B244" s="160" t="s">
        <v>245</v>
      </c>
      <c r="C244" s="412">
        <v>4897</v>
      </c>
      <c r="D244" s="142">
        <v>161.58333333333334</v>
      </c>
      <c r="E244" s="46">
        <v>2006</v>
      </c>
      <c r="F244" s="344">
        <f t="shared" si="5"/>
        <v>8.0550016616816225E-2</v>
      </c>
      <c r="G244" s="392">
        <f>Muut[[#This Row],[Keskim. työttömyysaste 2022, %]]/$F$12</f>
        <v>0.84870120643831082</v>
      </c>
      <c r="H244" s="175">
        <v>0</v>
      </c>
      <c r="I244" s="399">
        <v>2</v>
      </c>
      <c r="J244" s="405">
        <v>81</v>
      </c>
      <c r="K244" s="278">
        <v>1055.46</v>
      </c>
      <c r="L244" s="179">
        <v>4.6396831713186666</v>
      </c>
      <c r="M244" s="392">
        <v>3.9438959195737073</v>
      </c>
      <c r="N244" s="175">
        <v>0</v>
      </c>
      <c r="O244" s="414">
        <v>0</v>
      </c>
      <c r="P244" s="278">
        <v>1338</v>
      </c>
      <c r="Q244" s="15">
        <v>177</v>
      </c>
      <c r="R244" s="167">
        <v>0.13228699551569506</v>
      </c>
      <c r="S244" s="418">
        <v>0.96904998705223044</v>
      </c>
      <c r="T244" s="168">
        <v>290136.62949148216</v>
      </c>
      <c r="U244" s="168">
        <v>0</v>
      </c>
      <c r="V244" s="168">
        <v>0</v>
      </c>
      <c r="W244" s="168">
        <v>140210.19</v>
      </c>
      <c r="X244" s="168">
        <v>808452.99319786136</v>
      </c>
      <c r="Y244" s="168">
        <v>0</v>
      </c>
      <c r="Z244" s="164">
        <v>0</v>
      </c>
      <c r="AA244" s="168">
        <v>135956.79258594022</v>
      </c>
      <c r="AB244" s="183">
        <f>SUM(Muut[[#This Row],[Työttömyysaste]:[Koulutustausta]])</f>
        <v>1374756.6052752836</v>
      </c>
      <c r="AD244" s="67"/>
    </row>
    <row r="245" spans="1:30" s="50" customFormat="1">
      <c r="A245" s="95">
        <v>749</v>
      </c>
      <c r="B245" s="160" t="s">
        <v>246</v>
      </c>
      <c r="C245" s="412">
        <v>21232</v>
      </c>
      <c r="D245" s="142">
        <v>647.08333333333337</v>
      </c>
      <c r="E245" s="46">
        <v>9966</v>
      </c>
      <c r="F245" s="344">
        <f t="shared" si="5"/>
        <v>6.4929092246973047E-2</v>
      </c>
      <c r="G245" s="392">
        <f>Muut[[#This Row],[Keskim. työttömyysaste 2022, %]]/$F$12</f>
        <v>0.68411406027501898</v>
      </c>
      <c r="H245" s="175">
        <v>0</v>
      </c>
      <c r="I245" s="399">
        <v>16</v>
      </c>
      <c r="J245" s="405">
        <v>325</v>
      </c>
      <c r="K245" s="278">
        <v>401</v>
      </c>
      <c r="L245" s="179">
        <v>52.947630922693264</v>
      </c>
      <c r="M245" s="392">
        <v>0.34559483037485278</v>
      </c>
      <c r="N245" s="175">
        <v>0</v>
      </c>
      <c r="O245" s="414">
        <v>0</v>
      </c>
      <c r="P245" s="278">
        <v>6823</v>
      </c>
      <c r="Q245" s="15">
        <v>483</v>
      </c>
      <c r="R245" s="167">
        <v>7.0789975084273773E-2</v>
      </c>
      <c r="S245" s="418">
        <v>0.51856211694447585</v>
      </c>
      <c r="T245" s="168">
        <v>1013997.91009487</v>
      </c>
      <c r="U245" s="168">
        <v>0</v>
      </c>
      <c r="V245" s="168">
        <v>0</v>
      </c>
      <c r="W245" s="168">
        <v>562571.75</v>
      </c>
      <c r="X245" s="168">
        <v>307154.84269640007</v>
      </c>
      <c r="Y245" s="168">
        <v>0</v>
      </c>
      <c r="Z245" s="164">
        <v>0</v>
      </c>
      <c r="AA245" s="168">
        <v>315439.6763385504</v>
      </c>
      <c r="AB245" s="183">
        <f>SUM(Muut[[#This Row],[Työttömyysaste]:[Koulutustausta]])</f>
        <v>2199164.1791298203</v>
      </c>
      <c r="AD245" s="67"/>
    </row>
    <row r="246" spans="1:30" s="50" customFormat="1">
      <c r="A246" s="95">
        <v>751</v>
      </c>
      <c r="B246" s="160" t="s">
        <v>247</v>
      </c>
      <c r="C246" s="412">
        <v>2877</v>
      </c>
      <c r="D246" s="142">
        <v>109.08333333333333</v>
      </c>
      <c r="E246" s="46">
        <v>1150</v>
      </c>
      <c r="F246" s="344">
        <f t="shared" si="5"/>
        <v>9.4855072463768106E-2</v>
      </c>
      <c r="G246" s="392">
        <f>Muut[[#This Row],[Keskim. työttömyysaste 2022, %]]/$F$12</f>
        <v>0.99942393332774115</v>
      </c>
      <c r="H246" s="175">
        <v>0</v>
      </c>
      <c r="I246" s="399">
        <v>4</v>
      </c>
      <c r="J246" s="405">
        <v>24</v>
      </c>
      <c r="K246" s="278">
        <v>1446.3</v>
      </c>
      <c r="L246" s="179">
        <v>1.9892138560464634</v>
      </c>
      <c r="M246" s="392">
        <v>9.1988236819576414</v>
      </c>
      <c r="N246" s="175">
        <v>0</v>
      </c>
      <c r="O246" s="414">
        <v>0</v>
      </c>
      <c r="P246" s="278">
        <v>708</v>
      </c>
      <c r="Q246" s="15">
        <v>66</v>
      </c>
      <c r="R246" s="167">
        <v>9.3220338983050849E-2</v>
      </c>
      <c r="S246" s="418">
        <v>0.68287262804915871</v>
      </c>
      <c r="T246" s="168">
        <v>200727.67082819884</v>
      </c>
      <c r="U246" s="168">
        <v>0</v>
      </c>
      <c r="V246" s="168">
        <v>0</v>
      </c>
      <c r="W246" s="168">
        <v>41543.760000000002</v>
      </c>
      <c r="X246" s="168">
        <v>1107825.5585830507</v>
      </c>
      <c r="Y246" s="168">
        <v>0</v>
      </c>
      <c r="Z246" s="164">
        <v>0</v>
      </c>
      <c r="AA246" s="168">
        <v>56286.493383211353</v>
      </c>
      <c r="AB246" s="183">
        <f>SUM(Muut[[#This Row],[Työttömyysaste]:[Koulutustausta]])</f>
        <v>1406383.4827944608</v>
      </c>
      <c r="AD246" s="67"/>
    </row>
    <row r="247" spans="1:30" s="50" customFormat="1">
      <c r="A247" s="95">
        <v>753</v>
      </c>
      <c r="B247" s="160" t="s">
        <v>248</v>
      </c>
      <c r="C247" s="412">
        <v>22320</v>
      </c>
      <c r="D247" s="142">
        <v>747.08333333333337</v>
      </c>
      <c r="E247" s="46">
        <v>11390</v>
      </c>
      <c r="F247" s="344">
        <f t="shared" si="5"/>
        <v>6.5591161837869477E-2</v>
      </c>
      <c r="G247" s="392">
        <f>Muut[[#This Row],[Keskim. työttömyysaste 2022, %]]/$F$12</f>
        <v>0.69108984108972604</v>
      </c>
      <c r="H247" s="175">
        <v>1</v>
      </c>
      <c r="I247" s="399">
        <v>6432</v>
      </c>
      <c r="J247" s="405">
        <v>1420</v>
      </c>
      <c r="K247" s="278">
        <v>339.66</v>
      </c>
      <c r="L247" s="179">
        <v>65.712771595124536</v>
      </c>
      <c r="M247" s="392">
        <v>0.27846074793832182</v>
      </c>
      <c r="N247" s="175">
        <v>3</v>
      </c>
      <c r="O247" s="414">
        <v>198</v>
      </c>
      <c r="P247" s="278">
        <v>7661</v>
      </c>
      <c r="Q247" s="15">
        <v>968</v>
      </c>
      <c r="R247" s="167">
        <v>0.12635426184571205</v>
      </c>
      <c r="S247" s="418">
        <v>0.92559057168286962</v>
      </c>
      <c r="T247" s="168">
        <v>1076827.9939204946</v>
      </c>
      <c r="U247" s="168">
        <v>462954.74400000006</v>
      </c>
      <c r="V247" s="168">
        <v>1772455.3056000001</v>
      </c>
      <c r="W247" s="168">
        <v>2458005.7999999998</v>
      </c>
      <c r="X247" s="168">
        <v>260170.10940214273</v>
      </c>
      <c r="Y247" s="168">
        <v>0</v>
      </c>
      <c r="Z247" s="164">
        <v>59071.319999999992</v>
      </c>
      <c r="AA247" s="168">
        <v>591885.55169290118</v>
      </c>
      <c r="AB247" s="183">
        <f>SUM(Muut[[#This Row],[Työttömyysaste]:[Koulutustausta]])</f>
        <v>6681370.8246155381</v>
      </c>
      <c r="AD247" s="67"/>
    </row>
    <row r="248" spans="1:30" s="50" customFormat="1">
      <c r="A248" s="95">
        <v>755</v>
      </c>
      <c r="B248" s="160" t="s">
        <v>249</v>
      </c>
      <c r="C248" s="412">
        <v>6217</v>
      </c>
      <c r="D248" s="142">
        <v>159.58333333333334</v>
      </c>
      <c r="E248" s="46">
        <v>3141</v>
      </c>
      <c r="F248" s="344">
        <f t="shared" si="5"/>
        <v>5.080653719622201E-2</v>
      </c>
      <c r="G248" s="392">
        <f>Muut[[#This Row],[Keskim. työttömyysaste 2022, %]]/$F$12</f>
        <v>0.53531422120631278</v>
      </c>
      <c r="H248" s="175">
        <v>1</v>
      </c>
      <c r="I248" s="399">
        <v>1643</v>
      </c>
      <c r="J248" s="405">
        <v>472</v>
      </c>
      <c r="K248" s="278">
        <v>241.27</v>
      </c>
      <c r="L248" s="179">
        <v>25.76781199486053</v>
      </c>
      <c r="M248" s="392">
        <v>0.71012732983026128</v>
      </c>
      <c r="N248" s="175">
        <v>0</v>
      </c>
      <c r="O248" s="414">
        <v>0</v>
      </c>
      <c r="P248" s="278">
        <v>2186</v>
      </c>
      <c r="Q248" s="15">
        <v>357</v>
      </c>
      <c r="R248" s="167">
        <v>0.16331198536139066</v>
      </c>
      <c r="S248" s="418">
        <v>1.1963192351825191</v>
      </c>
      <c r="T248" s="168">
        <v>232331.06670925973</v>
      </c>
      <c r="U248" s="168">
        <v>128951.14890000001</v>
      </c>
      <c r="V248" s="168">
        <v>452758.71690000006</v>
      </c>
      <c r="W248" s="168">
        <v>817027.28</v>
      </c>
      <c r="X248" s="168">
        <v>184806.10697596116</v>
      </c>
      <c r="Y248" s="168">
        <v>0</v>
      </c>
      <c r="Z248" s="164">
        <v>0</v>
      </c>
      <c r="AA248" s="168">
        <v>213084.85302896652</v>
      </c>
      <c r="AB248" s="183">
        <f>SUM(Muut[[#This Row],[Työttömyysaste]:[Koulutustausta]])</f>
        <v>2028959.1725141876</v>
      </c>
      <c r="AD248" s="67"/>
    </row>
    <row r="249" spans="1:30" s="50" customFormat="1">
      <c r="A249" s="95">
        <v>758</v>
      </c>
      <c r="B249" s="160" t="s">
        <v>250</v>
      </c>
      <c r="C249" s="412">
        <v>8134</v>
      </c>
      <c r="D249" s="142">
        <v>260.75</v>
      </c>
      <c r="E249" s="46">
        <v>3923</v>
      </c>
      <c r="F249" s="344">
        <f t="shared" si="5"/>
        <v>6.6466989548814678E-2</v>
      </c>
      <c r="G249" s="392">
        <f>Muut[[#This Row],[Keskim. työttömyysaste 2022, %]]/$F$12</f>
        <v>0.70031784706826383</v>
      </c>
      <c r="H249" s="175">
        <v>0</v>
      </c>
      <c r="I249" s="399">
        <v>16</v>
      </c>
      <c r="J249" s="405">
        <v>164</v>
      </c>
      <c r="K249" s="278">
        <v>11692.98</v>
      </c>
      <c r="L249" s="179">
        <v>0.69563105384598278</v>
      </c>
      <c r="M249" s="392">
        <v>20</v>
      </c>
      <c r="N249" s="175">
        <v>0</v>
      </c>
      <c r="O249" s="414">
        <v>0</v>
      </c>
      <c r="P249" s="278">
        <v>2265</v>
      </c>
      <c r="Q249" s="15">
        <v>238</v>
      </c>
      <c r="R249" s="167">
        <v>0.10507726269315673</v>
      </c>
      <c r="S249" s="418">
        <v>0.76972887361559594</v>
      </c>
      <c r="T249" s="168">
        <v>397664.66254379798</v>
      </c>
      <c r="U249" s="168">
        <v>0</v>
      </c>
      <c r="V249" s="168">
        <v>0</v>
      </c>
      <c r="W249" s="168">
        <v>283882.36</v>
      </c>
      <c r="X249" s="168">
        <v>6809784.7999999998</v>
      </c>
      <c r="Y249" s="168">
        <v>0</v>
      </c>
      <c r="Z249" s="164">
        <v>0</v>
      </c>
      <c r="AA249" s="168">
        <v>179376.92395139221</v>
      </c>
      <c r="AB249" s="183">
        <f>SUM(Muut[[#This Row],[Työttömyysaste]:[Koulutustausta]])</f>
        <v>7670708.7464951901</v>
      </c>
      <c r="AD249" s="67"/>
    </row>
    <row r="250" spans="1:30" s="50" customFormat="1">
      <c r="A250" s="95">
        <v>759</v>
      </c>
      <c r="B250" s="160" t="s">
        <v>251</v>
      </c>
      <c r="C250" s="412">
        <v>1942</v>
      </c>
      <c r="D250" s="142">
        <v>50</v>
      </c>
      <c r="E250" s="46">
        <v>800</v>
      </c>
      <c r="F250" s="344">
        <f t="shared" si="5"/>
        <v>6.25E-2</v>
      </c>
      <c r="G250" s="392">
        <f>Muut[[#This Row],[Keskim. työttömyysaste 2022, %]]/$F$12</f>
        <v>0.65852035331946279</v>
      </c>
      <c r="H250" s="175">
        <v>0</v>
      </c>
      <c r="I250" s="399">
        <v>2</v>
      </c>
      <c r="J250" s="405">
        <v>27</v>
      </c>
      <c r="K250" s="278">
        <v>551.95000000000005</v>
      </c>
      <c r="L250" s="179">
        <v>3.5184346408189144</v>
      </c>
      <c r="M250" s="392">
        <v>5.2007296981419939</v>
      </c>
      <c r="N250" s="175">
        <v>0</v>
      </c>
      <c r="O250" s="414">
        <v>0</v>
      </c>
      <c r="P250" s="278">
        <v>469</v>
      </c>
      <c r="Q250" s="15">
        <v>66</v>
      </c>
      <c r="R250" s="167">
        <v>0.14072494669509594</v>
      </c>
      <c r="S250" s="418">
        <v>1.0308610248588579</v>
      </c>
      <c r="T250" s="168">
        <v>89276.275990279973</v>
      </c>
      <c r="U250" s="168">
        <v>0</v>
      </c>
      <c r="V250" s="168">
        <v>0</v>
      </c>
      <c r="W250" s="168">
        <v>46736.73</v>
      </c>
      <c r="X250" s="168">
        <v>422778.34270892275</v>
      </c>
      <c r="Y250" s="168">
        <v>0</v>
      </c>
      <c r="Z250" s="164">
        <v>0</v>
      </c>
      <c r="AA250" s="168">
        <v>57355.354959404591</v>
      </c>
      <c r="AB250" s="183">
        <f>SUM(Muut[[#This Row],[Työttömyysaste]:[Koulutustausta]])</f>
        <v>616146.70365860732</v>
      </c>
      <c r="AD250" s="67"/>
    </row>
    <row r="251" spans="1:30" s="50" customFormat="1">
      <c r="A251" s="95">
        <v>761</v>
      </c>
      <c r="B251" s="160" t="s">
        <v>252</v>
      </c>
      <c r="C251" s="412">
        <v>8426</v>
      </c>
      <c r="D251" s="142">
        <v>251.75</v>
      </c>
      <c r="E251" s="46">
        <v>3534</v>
      </c>
      <c r="F251" s="344">
        <f t="shared" si="5"/>
        <v>7.1236559139784952E-2</v>
      </c>
      <c r="G251" s="392">
        <f>Muut[[#This Row],[Keskim. työttömyysaste 2022, %]]/$F$12</f>
        <v>0.7505715855039039</v>
      </c>
      <c r="H251" s="175">
        <v>0</v>
      </c>
      <c r="I251" s="399">
        <v>44</v>
      </c>
      <c r="J251" s="405">
        <v>317</v>
      </c>
      <c r="K251" s="278">
        <v>668.05</v>
      </c>
      <c r="L251" s="179">
        <v>12.6128283811092</v>
      </c>
      <c r="M251" s="392">
        <v>1.4507790778224545</v>
      </c>
      <c r="N251" s="175">
        <v>0</v>
      </c>
      <c r="O251" s="414">
        <v>0</v>
      </c>
      <c r="P251" s="278">
        <v>2261</v>
      </c>
      <c r="Q251" s="15">
        <v>385</v>
      </c>
      <c r="R251" s="167">
        <v>0.17027863777089783</v>
      </c>
      <c r="S251" s="418">
        <v>1.2473524784798873</v>
      </c>
      <c r="T251" s="168">
        <v>441500.51248781604</v>
      </c>
      <c r="U251" s="168">
        <v>0</v>
      </c>
      <c r="V251" s="168">
        <v>0</v>
      </c>
      <c r="W251" s="168">
        <v>548723.82999999996</v>
      </c>
      <c r="X251" s="168">
        <v>511707.71237738157</v>
      </c>
      <c r="Y251" s="168">
        <v>0</v>
      </c>
      <c r="Z251" s="164">
        <v>0</v>
      </c>
      <c r="AA251" s="168">
        <v>301117.00033218932</v>
      </c>
      <c r="AB251" s="183">
        <f>SUM(Muut[[#This Row],[Työttömyysaste]:[Koulutustausta]])</f>
        <v>1803049.0551973868</v>
      </c>
      <c r="AD251" s="67"/>
    </row>
    <row r="252" spans="1:30" s="50" customFormat="1">
      <c r="A252" s="95">
        <v>762</v>
      </c>
      <c r="B252" s="160" t="s">
        <v>253</v>
      </c>
      <c r="C252" s="412">
        <v>3672</v>
      </c>
      <c r="D252" s="142">
        <v>153.91666666666666</v>
      </c>
      <c r="E252" s="46">
        <v>1547</v>
      </c>
      <c r="F252" s="344">
        <f t="shared" si="5"/>
        <v>9.9493643611290664E-2</v>
      </c>
      <c r="G252" s="392">
        <f>Muut[[#This Row],[Keskim. työttömyysaste 2022, %]]/$F$12</f>
        <v>1.0482974295031655</v>
      </c>
      <c r="H252" s="175">
        <v>0</v>
      </c>
      <c r="I252" s="399">
        <v>3</v>
      </c>
      <c r="J252" s="405">
        <v>34</v>
      </c>
      <c r="K252" s="278">
        <v>1465.93</v>
      </c>
      <c r="L252" s="179">
        <v>2.5048945038303327</v>
      </c>
      <c r="M252" s="392">
        <v>7.3050691354456809</v>
      </c>
      <c r="N252" s="175">
        <v>0</v>
      </c>
      <c r="O252" s="414">
        <v>0</v>
      </c>
      <c r="P252" s="278">
        <v>904</v>
      </c>
      <c r="Q252" s="15">
        <v>113</v>
      </c>
      <c r="R252" s="167">
        <v>0.125</v>
      </c>
      <c r="S252" s="418">
        <v>0.91567011488409911</v>
      </c>
      <c r="T252" s="168">
        <v>268722.99512887793</v>
      </c>
      <c r="U252" s="168">
        <v>0</v>
      </c>
      <c r="V252" s="168">
        <v>0</v>
      </c>
      <c r="W252" s="168">
        <v>58853.66</v>
      </c>
      <c r="X252" s="168">
        <v>1122861.5924038249</v>
      </c>
      <c r="Y252" s="168">
        <v>0</v>
      </c>
      <c r="Z252" s="164">
        <v>0</v>
      </c>
      <c r="AA252" s="168">
        <v>96331.0599621289</v>
      </c>
      <c r="AB252" s="183">
        <f>SUM(Muut[[#This Row],[Työttömyysaste]:[Koulutustausta]])</f>
        <v>1546769.307494832</v>
      </c>
      <c r="AD252" s="67"/>
    </row>
    <row r="253" spans="1:30" s="50" customFormat="1">
      <c r="A253" s="95">
        <v>765</v>
      </c>
      <c r="B253" s="160" t="s">
        <v>254</v>
      </c>
      <c r="C253" s="412">
        <v>10354</v>
      </c>
      <c r="D253" s="142">
        <v>260.66666666666669</v>
      </c>
      <c r="E253" s="46">
        <v>4649</v>
      </c>
      <c r="F253" s="344">
        <f t="shared" si="5"/>
        <v>5.6069405606940563E-2</v>
      </c>
      <c r="G253" s="392">
        <f>Muut[[#This Row],[Keskim. työttömyysaste 2022, %]]/$F$12</f>
        <v>0.59076551665111632</v>
      </c>
      <c r="H253" s="175">
        <v>0</v>
      </c>
      <c r="I253" s="399">
        <v>18</v>
      </c>
      <c r="J253" s="405">
        <v>444</v>
      </c>
      <c r="K253" s="278">
        <v>2648.88</v>
      </c>
      <c r="L253" s="179">
        <v>3.9088218416840323</v>
      </c>
      <c r="M253" s="392">
        <v>4.6813153089614854</v>
      </c>
      <c r="N253" s="175">
        <v>0</v>
      </c>
      <c r="O253" s="414">
        <v>0</v>
      </c>
      <c r="P253" s="278">
        <v>3004</v>
      </c>
      <c r="Q253" s="15">
        <v>318</v>
      </c>
      <c r="R253" s="167">
        <v>0.10585885486018642</v>
      </c>
      <c r="S253" s="418">
        <v>0.77545431833060863</v>
      </c>
      <c r="T253" s="168">
        <v>427012.84178810898</v>
      </c>
      <c r="U253" s="168">
        <v>0</v>
      </c>
      <c r="V253" s="168">
        <v>0</v>
      </c>
      <c r="W253" s="168">
        <v>768559.56</v>
      </c>
      <c r="X253" s="168">
        <v>2028968.3783582051</v>
      </c>
      <c r="Y253" s="168">
        <v>0</v>
      </c>
      <c r="Z253" s="164">
        <v>0</v>
      </c>
      <c r="AA253" s="168">
        <v>230032.39744366024</v>
      </c>
      <c r="AB253" s="183">
        <f>SUM(Muut[[#This Row],[Työttömyysaste]:[Koulutustausta]])</f>
        <v>3454573.1775899739</v>
      </c>
      <c r="AD253" s="67"/>
    </row>
    <row r="254" spans="1:30" s="50" customFormat="1">
      <c r="A254" s="95">
        <v>768</v>
      </c>
      <c r="B254" s="160" t="s">
        <v>255</v>
      </c>
      <c r="C254" s="412">
        <v>2375</v>
      </c>
      <c r="D254" s="142">
        <v>78.916666666666671</v>
      </c>
      <c r="E254" s="46">
        <v>956</v>
      </c>
      <c r="F254" s="344">
        <f t="shared" si="5"/>
        <v>8.2548814504881454E-2</v>
      </c>
      <c r="G254" s="392">
        <f>Muut[[#This Row],[Keskim. työttömyysaste 2022, %]]/$F$12</f>
        <v>0.8697611919017173</v>
      </c>
      <c r="H254" s="175">
        <v>0</v>
      </c>
      <c r="I254" s="399">
        <v>4</v>
      </c>
      <c r="J254" s="405">
        <v>76</v>
      </c>
      <c r="K254" s="278">
        <v>584.41999999999996</v>
      </c>
      <c r="L254" s="179">
        <v>4.0638581841826085</v>
      </c>
      <c r="M254" s="392">
        <v>4.5027229539406219</v>
      </c>
      <c r="N254" s="175">
        <v>1</v>
      </c>
      <c r="O254" s="414">
        <v>0</v>
      </c>
      <c r="P254" s="278">
        <v>524</v>
      </c>
      <c r="Q254" s="15">
        <v>67</v>
      </c>
      <c r="R254" s="167">
        <v>0.12786259541984732</v>
      </c>
      <c r="S254" s="418">
        <v>0.93663965949976546</v>
      </c>
      <c r="T254" s="168">
        <v>144205.31841581487</v>
      </c>
      <c r="U254" s="168">
        <v>0</v>
      </c>
      <c r="V254" s="168">
        <v>0</v>
      </c>
      <c r="W254" s="168">
        <v>131555.24</v>
      </c>
      <c r="X254" s="168">
        <v>447649.45927339181</v>
      </c>
      <c r="Y254" s="168">
        <v>968643.75</v>
      </c>
      <c r="Z254" s="164">
        <v>0</v>
      </c>
      <c r="AA254" s="168">
        <v>63732.474831087158</v>
      </c>
      <c r="AB254" s="183">
        <f>SUM(Muut[[#This Row],[Työttömyysaste]:[Koulutustausta]])</f>
        <v>1755786.2425202937</v>
      </c>
      <c r="AD254" s="67"/>
    </row>
    <row r="255" spans="1:30" s="50" customFormat="1">
      <c r="A255" s="95">
        <v>777</v>
      </c>
      <c r="B255" s="160" t="s">
        <v>256</v>
      </c>
      <c r="C255" s="412">
        <v>7367</v>
      </c>
      <c r="D255" s="142">
        <v>315.5</v>
      </c>
      <c r="E255" s="46">
        <v>2925</v>
      </c>
      <c r="F255" s="344">
        <f t="shared" si="5"/>
        <v>0.10786324786324786</v>
      </c>
      <c r="G255" s="392">
        <f>Muut[[#This Row],[Keskim. työttömyysaste 2022, %]]/$F$12</f>
        <v>1.1364823054894524</v>
      </c>
      <c r="H255" s="175">
        <v>0</v>
      </c>
      <c r="I255" s="399">
        <v>6</v>
      </c>
      <c r="J255" s="405">
        <v>245</v>
      </c>
      <c r="K255" s="278">
        <v>5270.33</v>
      </c>
      <c r="L255" s="179">
        <v>1.3978251836222779</v>
      </c>
      <c r="M255" s="392">
        <v>13.09064090551048</v>
      </c>
      <c r="N255" s="175">
        <v>0</v>
      </c>
      <c r="O255" s="414">
        <v>0</v>
      </c>
      <c r="P255" s="278">
        <v>1755</v>
      </c>
      <c r="Q255" s="15">
        <v>217</v>
      </c>
      <c r="R255" s="167">
        <v>0.12364672364672365</v>
      </c>
      <c r="S255" s="418">
        <v>0.90575687717310316</v>
      </c>
      <c r="T255" s="168">
        <v>584481.79174039292</v>
      </c>
      <c r="U255" s="168">
        <v>0</v>
      </c>
      <c r="V255" s="168">
        <v>0</v>
      </c>
      <c r="W255" s="168">
        <v>424092.55</v>
      </c>
      <c r="X255" s="168">
        <v>4036926.1399204941</v>
      </c>
      <c r="Y255" s="168">
        <v>0</v>
      </c>
      <c r="Z255" s="164">
        <v>0</v>
      </c>
      <c r="AA255" s="168">
        <v>191173.16768994628</v>
      </c>
      <c r="AB255" s="183">
        <f>SUM(Muut[[#This Row],[Työttömyysaste]:[Koulutustausta]])</f>
        <v>5236673.6493508331</v>
      </c>
      <c r="AD255" s="67"/>
    </row>
    <row r="256" spans="1:30" s="109" customFormat="1">
      <c r="A256" s="95">
        <v>778</v>
      </c>
      <c r="B256" s="160" t="s">
        <v>257</v>
      </c>
      <c r="C256" s="412">
        <v>6763</v>
      </c>
      <c r="D256" s="142">
        <v>206.25</v>
      </c>
      <c r="E256" s="46">
        <v>2855</v>
      </c>
      <c r="F256" s="344">
        <f t="shared" si="5"/>
        <v>7.2241681260945712E-2</v>
      </c>
      <c r="G256" s="392">
        <f>Muut[[#This Row],[Keskim. työttömyysaste 2022, %]]/$F$12</f>
        <v>0.76116187949359981</v>
      </c>
      <c r="H256" s="175">
        <v>0</v>
      </c>
      <c r="I256" s="399">
        <v>6</v>
      </c>
      <c r="J256" s="405">
        <v>159</v>
      </c>
      <c r="K256" s="278">
        <v>713.56</v>
      </c>
      <c r="L256" s="179">
        <v>9.4778294747463434</v>
      </c>
      <c r="M256" s="392">
        <v>1.930655914018564</v>
      </c>
      <c r="N256" s="175">
        <v>0</v>
      </c>
      <c r="O256" s="414">
        <v>0</v>
      </c>
      <c r="P256" s="278">
        <v>1860</v>
      </c>
      <c r="Q256" s="15">
        <v>246</v>
      </c>
      <c r="R256" s="167">
        <v>0.13225806451612904</v>
      </c>
      <c r="S256" s="418">
        <v>0.96883805703865977</v>
      </c>
      <c r="T256" s="168">
        <v>359363.57519077224</v>
      </c>
      <c r="U256" s="168">
        <v>0</v>
      </c>
      <c r="V256" s="168">
        <v>0</v>
      </c>
      <c r="W256" s="168">
        <v>275227.40999999997</v>
      </c>
      <c r="X256" s="168">
        <v>546567.10612080595</v>
      </c>
      <c r="Y256" s="168">
        <v>0</v>
      </c>
      <c r="Z256" s="164">
        <v>0</v>
      </c>
      <c r="AA256" s="168">
        <v>187722.01348990787</v>
      </c>
      <c r="AB256" s="183">
        <f>SUM(Muut[[#This Row],[Työttömyysaste]:[Koulutustausta]])</f>
        <v>1368880.104801486</v>
      </c>
      <c r="AD256" s="365"/>
    </row>
    <row r="257" spans="1:30" s="50" customFormat="1">
      <c r="A257" s="95">
        <v>781</v>
      </c>
      <c r="B257" s="160" t="s">
        <v>258</v>
      </c>
      <c r="C257" s="412">
        <v>3504</v>
      </c>
      <c r="D257" s="142">
        <v>126.33333333333333</v>
      </c>
      <c r="E257" s="46">
        <v>1310</v>
      </c>
      <c r="F257" s="344">
        <f t="shared" si="5"/>
        <v>9.6437659033078882E-2</v>
      </c>
      <c r="G257" s="392">
        <f>Muut[[#This Row],[Keskim. työttömyysaste 2022, %]]/$F$12</f>
        <v>1.0160985807962399</v>
      </c>
      <c r="H257" s="175">
        <v>0</v>
      </c>
      <c r="I257" s="399">
        <v>7</v>
      </c>
      <c r="J257" s="405">
        <v>92</v>
      </c>
      <c r="K257" s="278">
        <v>666.76</v>
      </c>
      <c r="L257" s="179">
        <v>5.2552642630031796</v>
      </c>
      <c r="M257" s="392">
        <v>3.4819233841956496</v>
      </c>
      <c r="N257" s="175">
        <v>0</v>
      </c>
      <c r="O257" s="414">
        <v>0</v>
      </c>
      <c r="P257" s="278">
        <v>731</v>
      </c>
      <c r="Q257" s="15">
        <v>125</v>
      </c>
      <c r="R257" s="167">
        <v>0.17099863201094392</v>
      </c>
      <c r="S257" s="418">
        <v>1.2526266961478785</v>
      </c>
      <c r="T257" s="168">
        <v>248552.18210655084</v>
      </c>
      <c r="U257" s="168">
        <v>0</v>
      </c>
      <c r="V257" s="168">
        <v>0</v>
      </c>
      <c r="W257" s="168">
        <v>159251.07999999999</v>
      </c>
      <c r="X257" s="168">
        <v>510719.60826995433</v>
      </c>
      <c r="Y257" s="168">
        <v>0</v>
      </c>
      <c r="Z257" s="164">
        <v>0</v>
      </c>
      <c r="AA257" s="168">
        <v>125750.69297560706</v>
      </c>
      <c r="AB257" s="183">
        <f>SUM(Muut[[#This Row],[Työttömyysaste]:[Koulutustausta]])</f>
        <v>1044273.5633521122</v>
      </c>
      <c r="AD257" s="67"/>
    </row>
    <row r="258" spans="1:30" s="50" customFormat="1">
      <c r="A258" s="160">
        <v>783</v>
      </c>
      <c r="B258" s="160" t="s">
        <v>259</v>
      </c>
      <c r="C258" s="412">
        <v>6419</v>
      </c>
      <c r="D258" s="142">
        <v>174.41666666666666</v>
      </c>
      <c r="E258" s="46">
        <v>2937</v>
      </c>
      <c r="F258" s="344">
        <f t="shared" si="5"/>
        <v>5.9385994779253201E-2</v>
      </c>
      <c r="G258" s="392">
        <f>Muut[[#This Row],[Keskim. työttömyysaste 2022, %]]/$F$12</f>
        <v>0.62571018022818548</v>
      </c>
      <c r="H258" s="175">
        <v>0</v>
      </c>
      <c r="I258" s="399">
        <v>18</v>
      </c>
      <c r="J258" s="405">
        <v>211</v>
      </c>
      <c r="K258" s="278">
        <v>406.85</v>
      </c>
      <c r="L258" s="179">
        <v>15.777313506206218</v>
      </c>
      <c r="M258" s="392">
        <v>1.1597936188743765</v>
      </c>
      <c r="N258" s="175">
        <v>0</v>
      </c>
      <c r="O258" s="414">
        <v>0</v>
      </c>
      <c r="P258" s="278">
        <v>1765</v>
      </c>
      <c r="Q258" s="15">
        <v>271</v>
      </c>
      <c r="R258" s="167">
        <v>0.15354107648725213</v>
      </c>
      <c r="S258" s="418">
        <v>1.1247438011720832</v>
      </c>
      <c r="T258" s="168">
        <v>280387.2328890225</v>
      </c>
      <c r="U258" s="168">
        <v>0</v>
      </c>
      <c r="V258" s="168">
        <v>0</v>
      </c>
      <c r="W258" s="168">
        <v>365238.89</v>
      </c>
      <c r="X258" s="168">
        <v>311635.77992775652</v>
      </c>
      <c r="Y258" s="168">
        <v>0</v>
      </c>
      <c r="Z258" s="164">
        <v>0</v>
      </c>
      <c r="AA258" s="168">
        <v>206845.27767108119</v>
      </c>
      <c r="AB258" s="183">
        <f>SUM(Muut[[#This Row],[Työttömyysaste]:[Koulutustausta]])</f>
        <v>1164107.1804878602</v>
      </c>
      <c r="AD258" s="67"/>
    </row>
    <row r="259" spans="1:30" s="50" customFormat="1">
      <c r="A259" s="95">
        <v>785</v>
      </c>
      <c r="B259" s="160" t="s">
        <v>260</v>
      </c>
      <c r="C259" s="412">
        <v>2626</v>
      </c>
      <c r="D259" s="142">
        <v>130.75</v>
      </c>
      <c r="E259" s="46">
        <v>1035</v>
      </c>
      <c r="F259" s="344">
        <f t="shared" si="5"/>
        <v>0.12632850241545893</v>
      </c>
      <c r="G259" s="392">
        <f>Muut[[#This Row],[Keskim. työttömyysaste 2022, %]]/$F$12</f>
        <v>1.3310382407191461</v>
      </c>
      <c r="H259" s="175">
        <v>0</v>
      </c>
      <c r="I259" s="399">
        <v>0</v>
      </c>
      <c r="J259" s="405">
        <v>36</v>
      </c>
      <c r="K259" s="278">
        <v>1302.3699999999999</v>
      </c>
      <c r="L259" s="179">
        <v>2.0163240860892069</v>
      </c>
      <c r="M259" s="392">
        <v>9.0751420635804099</v>
      </c>
      <c r="N259" s="175">
        <v>3</v>
      </c>
      <c r="O259" s="414">
        <v>78</v>
      </c>
      <c r="P259" s="278">
        <v>571</v>
      </c>
      <c r="Q259" s="15">
        <v>62</v>
      </c>
      <c r="R259" s="167">
        <v>0.10858143607705779</v>
      </c>
      <c r="S259" s="418">
        <v>0.79539820837567987</v>
      </c>
      <c r="T259" s="168">
        <v>244007.34118916903</v>
      </c>
      <c r="U259" s="168">
        <v>0</v>
      </c>
      <c r="V259" s="168">
        <v>0</v>
      </c>
      <c r="W259" s="168">
        <v>62315.64</v>
      </c>
      <c r="X259" s="168">
        <v>997579.18324815587</v>
      </c>
      <c r="Y259" s="168">
        <v>0</v>
      </c>
      <c r="Z259" s="164">
        <v>23270.519999999997</v>
      </c>
      <c r="AA259" s="168">
        <v>59841.704667323436</v>
      </c>
      <c r="AB259" s="183">
        <f>SUM(Muut[[#This Row],[Työttömyysaste]:[Koulutustausta]])</f>
        <v>1387014.3891046485</v>
      </c>
      <c r="AD259" s="67"/>
    </row>
    <row r="260" spans="1:30" s="50" customFormat="1">
      <c r="A260" s="95">
        <v>790</v>
      </c>
      <c r="B260" s="160" t="s">
        <v>261</v>
      </c>
      <c r="C260" s="412">
        <v>23734</v>
      </c>
      <c r="D260" s="142">
        <v>613.16666666666663</v>
      </c>
      <c r="E260" s="46">
        <v>10124</v>
      </c>
      <c r="F260" s="344">
        <f t="shared" si="5"/>
        <v>6.0565652574739885E-2</v>
      </c>
      <c r="G260" s="392">
        <f>Muut[[#This Row],[Keskim. työttömyysaste 2022, %]]/$F$12</f>
        <v>0.63813943892066471</v>
      </c>
      <c r="H260" s="175">
        <v>0</v>
      </c>
      <c r="I260" s="399">
        <v>40</v>
      </c>
      <c r="J260" s="405">
        <v>690</v>
      </c>
      <c r="K260" s="278">
        <v>1429.12</v>
      </c>
      <c r="L260" s="179">
        <v>16.607422749664131</v>
      </c>
      <c r="M260" s="392">
        <v>1.1018222275246503</v>
      </c>
      <c r="N260" s="175">
        <v>0</v>
      </c>
      <c r="O260" s="414">
        <v>0</v>
      </c>
      <c r="P260" s="278">
        <v>6600</v>
      </c>
      <c r="Q260" s="15">
        <v>910</v>
      </c>
      <c r="R260" s="167">
        <v>0.13787878787878788</v>
      </c>
      <c r="S260" s="418">
        <v>1.0100118842964003</v>
      </c>
      <c r="T260" s="168">
        <v>1057314.4367597788</v>
      </c>
      <c r="U260" s="168">
        <v>0</v>
      </c>
      <c r="V260" s="168">
        <v>0</v>
      </c>
      <c r="W260" s="168">
        <v>1194383.1000000001</v>
      </c>
      <c r="X260" s="168">
        <v>1094666.1565942122</v>
      </c>
      <c r="Y260" s="168">
        <v>0</v>
      </c>
      <c r="Z260" s="164">
        <v>0</v>
      </c>
      <c r="AA260" s="168">
        <v>686786.97207317036</v>
      </c>
      <c r="AB260" s="183">
        <f>SUM(Muut[[#This Row],[Työttömyysaste]:[Koulutustausta]])</f>
        <v>4033150.6654271614</v>
      </c>
      <c r="AD260" s="67"/>
    </row>
    <row r="261" spans="1:30" s="50" customFormat="1">
      <c r="A261" s="95">
        <v>791</v>
      </c>
      <c r="B261" s="160" t="s">
        <v>262</v>
      </c>
      <c r="C261" s="412">
        <v>5029</v>
      </c>
      <c r="D261" s="142">
        <v>177.33333333333334</v>
      </c>
      <c r="E261" s="46">
        <v>2163</v>
      </c>
      <c r="F261" s="344">
        <f t="shared" si="5"/>
        <v>8.1984897518878108E-2</v>
      </c>
      <c r="G261" s="392">
        <f>Muut[[#This Row],[Keskim. työttömyysaste 2022, %]]/$F$12</f>
        <v>0.86381957889586503</v>
      </c>
      <c r="H261" s="175">
        <v>0</v>
      </c>
      <c r="I261" s="399">
        <v>4</v>
      </c>
      <c r="J261" s="405">
        <v>76</v>
      </c>
      <c r="K261" s="278">
        <v>2173.2600000000002</v>
      </c>
      <c r="L261" s="179">
        <v>2.3140351361549008</v>
      </c>
      <c r="M261" s="392">
        <v>7.9075841336981307</v>
      </c>
      <c r="N261" s="175">
        <v>0</v>
      </c>
      <c r="O261" s="414">
        <v>0</v>
      </c>
      <c r="P261" s="278">
        <v>1302</v>
      </c>
      <c r="Q261" s="15">
        <v>172</v>
      </c>
      <c r="R261" s="167">
        <v>0.13210445468509985</v>
      </c>
      <c r="S261" s="418">
        <v>0.9677128095856532</v>
      </c>
      <c r="T261" s="168">
        <v>303265.01811288059</v>
      </c>
      <c r="U261" s="168">
        <v>0</v>
      </c>
      <c r="V261" s="168">
        <v>0</v>
      </c>
      <c r="W261" s="168">
        <v>131555.24</v>
      </c>
      <c r="X261" s="168">
        <v>1664656.6918662803</v>
      </c>
      <c r="Y261" s="168">
        <v>0</v>
      </c>
      <c r="Z261" s="164">
        <v>0</v>
      </c>
      <c r="AA261" s="168">
        <v>139428.88416098905</v>
      </c>
      <c r="AB261" s="183">
        <f>SUM(Muut[[#This Row],[Työttömyysaste]:[Koulutustausta]])</f>
        <v>2238905.8341401499</v>
      </c>
      <c r="AD261" s="67"/>
    </row>
    <row r="262" spans="1:30" s="50" customFormat="1">
      <c r="A262" s="95">
        <v>831</v>
      </c>
      <c r="B262" s="160" t="s">
        <v>263</v>
      </c>
      <c r="C262" s="412">
        <v>4559</v>
      </c>
      <c r="D262" s="142">
        <v>172.25</v>
      </c>
      <c r="E262" s="46">
        <v>2137</v>
      </c>
      <c r="F262" s="344">
        <f t="shared" si="5"/>
        <v>8.0603649976602715E-2</v>
      </c>
      <c r="G262" s="392">
        <f>Muut[[#This Row],[Keskim. työttömyysaste 2022, %]]/$F$12</f>
        <v>0.84926630498289168</v>
      </c>
      <c r="H262" s="175">
        <v>0</v>
      </c>
      <c r="I262" s="399">
        <v>8</v>
      </c>
      <c r="J262" s="405">
        <v>223</v>
      </c>
      <c r="K262" s="278">
        <v>344.69</v>
      </c>
      <c r="L262" s="179">
        <v>13.226377324552496</v>
      </c>
      <c r="M262" s="392">
        <v>1.3834799263975783</v>
      </c>
      <c r="N262" s="175">
        <v>3</v>
      </c>
      <c r="O262" s="414">
        <v>2066</v>
      </c>
      <c r="P262" s="278">
        <v>1326</v>
      </c>
      <c r="Q262" s="15">
        <v>105</v>
      </c>
      <c r="R262" s="167">
        <v>7.9185520361990946E-2</v>
      </c>
      <c r="S262" s="418">
        <v>0.58006251621617133</v>
      </c>
      <c r="T262" s="168">
        <v>270290.71294315101</v>
      </c>
      <c r="U262" s="168">
        <v>0</v>
      </c>
      <c r="V262" s="168">
        <v>0</v>
      </c>
      <c r="W262" s="168">
        <v>386010.77</v>
      </c>
      <c r="X262" s="168">
        <v>264022.94944893301</v>
      </c>
      <c r="Y262" s="168">
        <v>0</v>
      </c>
      <c r="Z262" s="164">
        <v>616370.43999999994</v>
      </c>
      <c r="AA262" s="168">
        <v>75765.068577455881</v>
      </c>
      <c r="AB262" s="183">
        <f>SUM(Muut[[#This Row],[Työttömyysaste]:[Koulutustausta]])</f>
        <v>1612459.9409695398</v>
      </c>
      <c r="AD262" s="67"/>
    </row>
    <row r="263" spans="1:30" s="50" customFormat="1">
      <c r="A263" s="95">
        <v>832</v>
      </c>
      <c r="B263" s="160" t="s">
        <v>264</v>
      </c>
      <c r="C263" s="412">
        <v>3825</v>
      </c>
      <c r="D263" s="142">
        <v>179.5</v>
      </c>
      <c r="E263" s="46">
        <v>1587</v>
      </c>
      <c r="F263" s="344">
        <f t="shared" si="5"/>
        <v>0.1131064902331443</v>
      </c>
      <c r="G263" s="392">
        <f>Muut[[#This Row],[Keskim. työttömyysaste 2022, %]]/$F$12</f>
        <v>1.1917268145768729</v>
      </c>
      <c r="H263" s="175">
        <v>0</v>
      </c>
      <c r="I263" s="399">
        <v>3</v>
      </c>
      <c r="J263" s="405">
        <v>86</v>
      </c>
      <c r="K263" s="278">
        <v>2438.21</v>
      </c>
      <c r="L263" s="179">
        <v>1.5687738135763531</v>
      </c>
      <c r="M263" s="392">
        <v>11.664159210921131</v>
      </c>
      <c r="N263" s="175">
        <v>0</v>
      </c>
      <c r="O263" s="414">
        <v>0</v>
      </c>
      <c r="P263" s="278">
        <v>945</v>
      </c>
      <c r="Q263" s="15">
        <v>121</v>
      </c>
      <c r="R263" s="167">
        <v>0.12804232804232804</v>
      </c>
      <c r="S263" s="418">
        <v>0.93795626582836822</v>
      </c>
      <c r="T263" s="168">
        <v>318218.76714046398</v>
      </c>
      <c r="U263" s="168">
        <v>0</v>
      </c>
      <c r="V263" s="168">
        <v>0</v>
      </c>
      <c r="W263" s="168">
        <v>148865.14000000001</v>
      </c>
      <c r="X263" s="168">
        <v>1867601.0199770313</v>
      </c>
      <c r="Y263" s="168">
        <v>0</v>
      </c>
      <c r="Z263" s="164">
        <v>0</v>
      </c>
      <c r="AA263" s="168">
        <v>102787.10983613401</v>
      </c>
      <c r="AB263" s="183">
        <f>SUM(Muut[[#This Row],[Työttömyysaste]:[Koulutustausta]])</f>
        <v>2437472.0369536295</v>
      </c>
      <c r="AD263" s="67"/>
    </row>
    <row r="264" spans="1:30" s="50" customFormat="1">
      <c r="A264" s="95">
        <v>833</v>
      </c>
      <c r="B264" s="160" t="s">
        <v>265</v>
      </c>
      <c r="C264" s="412">
        <v>1691</v>
      </c>
      <c r="D264" s="142">
        <v>55.833333333333336</v>
      </c>
      <c r="E264" s="46">
        <v>698</v>
      </c>
      <c r="F264" s="344">
        <f t="shared" si="5"/>
        <v>7.9990448901623684E-2</v>
      </c>
      <c r="G264" s="392">
        <f>Muut[[#This Row],[Keskim. työttömyysaste 2022, %]]/$F$12</f>
        <v>0.84280541876607462</v>
      </c>
      <c r="H264" s="175">
        <v>0</v>
      </c>
      <c r="I264" s="399">
        <v>13</v>
      </c>
      <c r="J264" s="405">
        <v>101</v>
      </c>
      <c r="K264" s="278">
        <v>140.33000000000001</v>
      </c>
      <c r="L264" s="179">
        <v>12.050167462410032</v>
      </c>
      <c r="M264" s="392">
        <v>1.5185206001957756</v>
      </c>
      <c r="N264" s="175">
        <v>3</v>
      </c>
      <c r="O264" s="414">
        <v>189</v>
      </c>
      <c r="P264" s="278">
        <v>444</v>
      </c>
      <c r="Q264" s="15">
        <v>83</v>
      </c>
      <c r="R264" s="167">
        <v>0.18693693693693694</v>
      </c>
      <c r="S264" s="418">
        <v>1.3693805321690131</v>
      </c>
      <c r="T264" s="168">
        <v>99492.092466344911</v>
      </c>
      <c r="U264" s="168">
        <v>0</v>
      </c>
      <c r="V264" s="168">
        <v>0</v>
      </c>
      <c r="W264" s="168">
        <v>174829.99</v>
      </c>
      <c r="X264" s="168">
        <v>107488.87550021402</v>
      </c>
      <c r="Y264" s="168">
        <v>0</v>
      </c>
      <c r="Z264" s="164">
        <v>56386.259999999995</v>
      </c>
      <c r="AA264" s="168">
        <v>66342.584049072</v>
      </c>
      <c r="AB264" s="183">
        <f>SUM(Muut[[#This Row],[Työttömyysaste]:[Koulutustausta]])</f>
        <v>504539.80201563099</v>
      </c>
      <c r="AD264" s="67"/>
    </row>
    <row r="265" spans="1:30" s="50" customFormat="1">
      <c r="A265" s="95">
        <v>834</v>
      </c>
      <c r="B265" s="160" t="s">
        <v>266</v>
      </c>
      <c r="C265" s="412">
        <v>5879</v>
      </c>
      <c r="D265" s="142">
        <v>181.25</v>
      </c>
      <c r="E265" s="46">
        <v>2722</v>
      </c>
      <c r="F265" s="344">
        <f t="shared" si="5"/>
        <v>6.6587068332108743E-2</v>
      </c>
      <c r="G265" s="392">
        <f>Muut[[#This Row],[Keskim. työttömyysaste 2022, %]]/$F$12</f>
        <v>0.70158303623307938</v>
      </c>
      <c r="H265" s="175">
        <v>0</v>
      </c>
      <c r="I265" s="399">
        <v>13</v>
      </c>
      <c r="J265" s="405">
        <v>145</v>
      </c>
      <c r="K265" s="278">
        <v>640.59</v>
      </c>
      <c r="L265" s="179">
        <v>9.1774770133782919</v>
      </c>
      <c r="M265" s="392">
        <v>1.9938407364904651</v>
      </c>
      <c r="N265" s="175">
        <v>0</v>
      </c>
      <c r="O265" s="414">
        <v>0</v>
      </c>
      <c r="P265" s="278">
        <v>1674</v>
      </c>
      <c r="Q265" s="15">
        <v>214</v>
      </c>
      <c r="R265" s="167">
        <v>0.12783751493428913</v>
      </c>
      <c r="S265" s="418">
        <v>0.93645593589102616</v>
      </c>
      <c r="T265" s="168">
        <v>287938.79163369641</v>
      </c>
      <c r="U265" s="168">
        <v>0</v>
      </c>
      <c r="V265" s="168">
        <v>0</v>
      </c>
      <c r="W265" s="168">
        <v>250993.55</v>
      </c>
      <c r="X265" s="168">
        <v>490674.11641617684</v>
      </c>
      <c r="Y265" s="168">
        <v>0</v>
      </c>
      <c r="Z265" s="164">
        <v>0</v>
      </c>
      <c r="AA265" s="168">
        <v>157730.41040951075</v>
      </c>
      <c r="AB265" s="183">
        <f>SUM(Muut[[#This Row],[Työttömyysaste]:[Koulutustausta]])</f>
        <v>1187336.868459384</v>
      </c>
      <c r="AD265" s="67"/>
    </row>
    <row r="266" spans="1:30" s="50" customFormat="1">
      <c r="A266" s="95">
        <v>837</v>
      </c>
      <c r="B266" s="160" t="s">
        <v>267</v>
      </c>
      <c r="C266" s="412">
        <v>249009</v>
      </c>
      <c r="D266" s="142">
        <v>12325.25</v>
      </c>
      <c r="E266" s="46">
        <v>121466</v>
      </c>
      <c r="F266" s="344">
        <f t="shared" si="5"/>
        <v>0.10147078194721157</v>
      </c>
      <c r="G266" s="392">
        <f>Muut[[#This Row],[Keskim. työttömyysaste 2022, %]]/$F$12</f>
        <v>1.069129202871679</v>
      </c>
      <c r="H266" s="175">
        <v>0</v>
      </c>
      <c r="I266" s="399">
        <v>1333</v>
      </c>
      <c r="J266" s="405">
        <v>23391</v>
      </c>
      <c r="K266" s="278">
        <v>524.89</v>
      </c>
      <c r="L266" s="179">
        <v>474.40225571072034</v>
      </c>
      <c r="M266" s="392">
        <v>3.8571544100406745E-2</v>
      </c>
      <c r="N266" s="175">
        <v>0</v>
      </c>
      <c r="O266" s="414">
        <v>0</v>
      </c>
      <c r="P266" s="278">
        <v>79241</v>
      </c>
      <c r="Q266" s="15">
        <v>8860</v>
      </c>
      <c r="R266" s="167">
        <v>0.11181080501255664</v>
      </c>
      <c r="S266" s="418">
        <v>0.81905450136905078</v>
      </c>
      <c r="T266" s="168">
        <v>18585013.226652376</v>
      </c>
      <c r="U266" s="168">
        <v>0</v>
      </c>
      <c r="V266" s="168">
        <v>0</v>
      </c>
      <c r="W266" s="168">
        <v>40489587.090000004</v>
      </c>
      <c r="X266" s="168">
        <v>402051.13561823789</v>
      </c>
      <c r="Y266" s="168">
        <v>0</v>
      </c>
      <c r="Z266" s="164">
        <v>0</v>
      </c>
      <c r="AA266" s="168">
        <v>5843223.1477947803</v>
      </c>
      <c r="AB266" s="183">
        <f>SUM(Muut[[#This Row],[Työttömyysaste]:[Koulutustausta]])</f>
        <v>65319874.600065403</v>
      </c>
      <c r="AD266" s="67"/>
    </row>
    <row r="267" spans="1:30" s="50" customFormat="1">
      <c r="A267" s="95">
        <v>844</v>
      </c>
      <c r="B267" s="160" t="s">
        <v>268</v>
      </c>
      <c r="C267" s="412">
        <v>1441</v>
      </c>
      <c r="D267" s="142">
        <v>61.416666666666664</v>
      </c>
      <c r="E267" s="46">
        <v>612</v>
      </c>
      <c r="F267" s="344">
        <f t="shared" si="5"/>
        <v>0.10035403050108932</v>
      </c>
      <c r="G267" s="392">
        <f>Muut[[#This Row],[Keskim. työttömyysaste 2022, %]]/$F$12</f>
        <v>1.0573627459617518</v>
      </c>
      <c r="H267" s="175">
        <v>0</v>
      </c>
      <c r="I267" s="399">
        <v>2</v>
      </c>
      <c r="J267" s="405">
        <v>28</v>
      </c>
      <c r="K267" s="278">
        <v>347.75</v>
      </c>
      <c r="L267" s="179">
        <v>4.143781452192667</v>
      </c>
      <c r="M267" s="392">
        <v>4.4158765945042635</v>
      </c>
      <c r="N267" s="175">
        <v>3</v>
      </c>
      <c r="O267" s="414">
        <v>169</v>
      </c>
      <c r="P267" s="278">
        <v>334</v>
      </c>
      <c r="Q267" s="15">
        <v>43</v>
      </c>
      <c r="R267" s="167">
        <v>0.12874251497005987</v>
      </c>
      <c r="S267" s="418">
        <v>0.94308538778482054</v>
      </c>
      <c r="T267" s="168">
        <v>106366.68483894505</v>
      </c>
      <c r="U267" s="168">
        <v>0</v>
      </c>
      <c r="V267" s="168">
        <v>0</v>
      </c>
      <c r="W267" s="168">
        <v>48467.72</v>
      </c>
      <c r="X267" s="168">
        <v>266366.82430841174</v>
      </c>
      <c r="Y267" s="168">
        <v>0</v>
      </c>
      <c r="Z267" s="164">
        <v>50419.46</v>
      </c>
      <c r="AA267" s="168">
        <v>38934.950154810591</v>
      </c>
      <c r="AB267" s="183">
        <f>SUM(Muut[[#This Row],[Työttömyysaste]:[Koulutustausta]])</f>
        <v>510555.63930216746</v>
      </c>
      <c r="AD267" s="67"/>
    </row>
    <row r="268" spans="1:30" s="50" customFormat="1">
      <c r="A268" s="95">
        <v>845</v>
      </c>
      <c r="B268" s="160" t="s">
        <v>269</v>
      </c>
      <c r="C268" s="412">
        <v>2863</v>
      </c>
      <c r="D268" s="142">
        <v>122.5</v>
      </c>
      <c r="E268" s="46">
        <v>1226</v>
      </c>
      <c r="F268" s="344">
        <f t="shared" si="5"/>
        <v>9.9918433931484502E-2</v>
      </c>
      <c r="G268" s="392">
        <f>Muut[[#This Row],[Keskim. työttömyysaste 2022, %]]/$F$12</f>
        <v>1.0527731586510172</v>
      </c>
      <c r="H268" s="175">
        <v>0</v>
      </c>
      <c r="I268" s="399">
        <v>4</v>
      </c>
      <c r="J268" s="405">
        <v>85</v>
      </c>
      <c r="K268" s="278">
        <v>1559.72</v>
      </c>
      <c r="L268" s="179">
        <v>1.8355858743877105</v>
      </c>
      <c r="M268" s="392">
        <v>9.9687123238416859</v>
      </c>
      <c r="N268" s="175">
        <v>0</v>
      </c>
      <c r="O268" s="414">
        <v>0</v>
      </c>
      <c r="P268" s="278">
        <v>707</v>
      </c>
      <c r="Q268" s="15">
        <v>93</v>
      </c>
      <c r="R268" s="167">
        <v>0.13154172560113153</v>
      </c>
      <c r="S268" s="418">
        <v>0.96359061594592599</v>
      </c>
      <c r="T268" s="168">
        <v>210413.59171013895</v>
      </c>
      <c r="U268" s="168">
        <v>0</v>
      </c>
      <c r="V268" s="168">
        <v>0</v>
      </c>
      <c r="W268" s="168">
        <v>147134.15</v>
      </c>
      <c r="X268" s="168">
        <v>1194702.1228190251</v>
      </c>
      <c r="Y268" s="168">
        <v>0</v>
      </c>
      <c r="Z268" s="164">
        <v>0</v>
      </c>
      <c r="AA268" s="168">
        <v>79038.472093433782</v>
      </c>
      <c r="AB268" s="183">
        <f>SUM(Muut[[#This Row],[Työttömyysaste]:[Koulutustausta]])</f>
        <v>1631288.3366225979</v>
      </c>
      <c r="AD268" s="67"/>
    </row>
    <row r="269" spans="1:30" s="50" customFormat="1">
      <c r="A269" s="95">
        <v>846</v>
      </c>
      <c r="B269" s="160" t="s">
        <v>270</v>
      </c>
      <c r="C269" s="412">
        <v>4862</v>
      </c>
      <c r="D269" s="142">
        <v>150.58333333333334</v>
      </c>
      <c r="E269" s="46">
        <v>2003</v>
      </c>
      <c r="F269" s="344">
        <f t="shared" ref="F269:F305" si="6">D269/E269</f>
        <v>7.5178898319187892E-2</v>
      </c>
      <c r="G269" s="392">
        <f>Muut[[#This Row],[Keskim. työttömyysaste 2022, %]]/$F$12</f>
        <v>0.7921093549331133</v>
      </c>
      <c r="H269" s="175">
        <v>0</v>
      </c>
      <c r="I269" s="399">
        <v>41</v>
      </c>
      <c r="J269" s="405">
        <v>96</v>
      </c>
      <c r="K269" s="278">
        <v>554.73</v>
      </c>
      <c r="L269" s="179">
        <v>8.7646242316081686</v>
      </c>
      <c r="M269" s="392">
        <v>2.0877595027392313</v>
      </c>
      <c r="N269" s="175">
        <v>0</v>
      </c>
      <c r="O269" s="414">
        <v>0</v>
      </c>
      <c r="P269" s="278">
        <v>1187</v>
      </c>
      <c r="Q269" s="15">
        <v>173</v>
      </c>
      <c r="R269" s="167">
        <v>0.14574557708508845</v>
      </c>
      <c r="S269" s="418">
        <v>1.0676389545068181</v>
      </c>
      <c r="T269" s="168">
        <v>268854.76307803567</v>
      </c>
      <c r="U269" s="168">
        <v>0</v>
      </c>
      <c r="V269" s="168">
        <v>0</v>
      </c>
      <c r="W269" s="168">
        <v>166175.04000000001</v>
      </c>
      <c r="X269" s="168">
        <v>424907.74535903742</v>
      </c>
      <c r="Y269" s="168">
        <v>0</v>
      </c>
      <c r="Z269" s="164">
        <v>0</v>
      </c>
      <c r="AA269" s="168">
        <v>148718.15609866809</v>
      </c>
      <c r="AB269" s="183">
        <f>SUM(Muut[[#This Row],[Työttömyysaste]:[Koulutustausta]])</f>
        <v>1008655.7045357412</v>
      </c>
      <c r="AD269" s="67"/>
    </row>
    <row r="270" spans="1:30" s="50" customFormat="1">
      <c r="A270" s="95">
        <v>848</v>
      </c>
      <c r="B270" s="160" t="s">
        <v>271</v>
      </c>
      <c r="C270" s="412">
        <v>4160</v>
      </c>
      <c r="D270" s="142">
        <v>258.83333333333331</v>
      </c>
      <c r="E270" s="46">
        <v>1749</v>
      </c>
      <c r="F270" s="344">
        <f t="shared" si="6"/>
        <v>0.14798932723461025</v>
      </c>
      <c r="G270" s="392">
        <f>Muut[[#This Row],[Keskim. työttömyysaste 2022, %]]/$F$12</f>
        <v>1.5592637449287223</v>
      </c>
      <c r="H270" s="175">
        <v>0</v>
      </c>
      <c r="I270" s="399">
        <v>9</v>
      </c>
      <c r="J270" s="405">
        <v>222</v>
      </c>
      <c r="K270" s="278">
        <v>837.82</v>
      </c>
      <c r="L270" s="179">
        <v>4.965267002458762</v>
      </c>
      <c r="M270" s="392">
        <v>3.6852857093923141</v>
      </c>
      <c r="N270" s="175">
        <v>0</v>
      </c>
      <c r="O270" s="414">
        <v>0</v>
      </c>
      <c r="P270" s="278">
        <v>1077</v>
      </c>
      <c r="Q270" s="15">
        <v>157</v>
      </c>
      <c r="R270" s="167">
        <v>0.1457753017641597</v>
      </c>
      <c r="S270" s="418">
        <v>1.0678566985092186</v>
      </c>
      <c r="T270" s="168">
        <v>452825.16045925231</v>
      </c>
      <c r="U270" s="168">
        <v>0</v>
      </c>
      <c r="V270" s="168">
        <v>0</v>
      </c>
      <c r="W270" s="168">
        <v>384279.78</v>
      </c>
      <c r="X270" s="168">
        <v>641746.80874787504</v>
      </c>
      <c r="Y270" s="168">
        <v>0</v>
      </c>
      <c r="Z270" s="164">
        <v>0</v>
      </c>
      <c r="AA270" s="168">
        <v>127271.4327551227</v>
      </c>
      <c r="AB270" s="183">
        <f>SUM(Muut[[#This Row],[Työttömyysaste]:[Koulutustausta]])</f>
        <v>1606123.18196225</v>
      </c>
      <c r="AD270" s="67"/>
    </row>
    <row r="271" spans="1:30" s="50" customFormat="1">
      <c r="A271" s="95">
        <v>849</v>
      </c>
      <c r="B271" s="160" t="s">
        <v>272</v>
      </c>
      <c r="C271" s="412">
        <v>2903</v>
      </c>
      <c r="D271" s="142">
        <v>73.416666666666671</v>
      </c>
      <c r="E271" s="46">
        <v>1190</v>
      </c>
      <c r="F271" s="344">
        <f t="shared" si="6"/>
        <v>6.1694677871148462E-2</v>
      </c>
      <c r="G271" s="392">
        <f>Muut[[#This Row],[Keskim. työttömyysaste 2022, %]]/$F$12</f>
        <v>0.65003521711422607</v>
      </c>
      <c r="H271" s="175">
        <v>0</v>
      </c>
      <c r="I271" s="399">
        <v>5</v>
      </c>
      <c r="J271" s="405">
        <v>57</v>
      </c>
      <c r="K271" s="278">
        <v>609.16</v>
      </c>
      <c r="L271" s="179">
        <v>4.7655788298640758</v>
      </c>
      <c r="M271" s="392">
        <v>3.8397072382496709</v>
      </c>
      <c r="N271" s="175">
        <v>0</v>
      </c>
      <c r="O271" s="414">
        <v>0</v>
      </c>
      <c r="P271" s="278">
        <v>723</v>
      </c>
      <c r="Q271" s="15">
        <v>91</v>
      </c>
      <c r="R271" s="167">
        <v>0.12586445366528354</v>
      </c>
      <c r="S271" s="418">
        <v>0.92200254998011644</v>
      </c>
      <c r="T271" s="168">
        <v>131735.11654507817</v>
      </c>
      <c r="U271" s="168">
        <v>0</v>
      </c>
      <c r="V271" s="168">
        <v>0</v>
      </c>
      <c r="W271" s="168">
        <v>98666.430000000008</v>
      </c>
      <c r="X271" s="168">
        <v>466599.61091505992</v>
      </c>
      <c r="Y271" s="168">
        <v>0</v>
      </c>
      <c r="Z271" s="164">
        <v>0</v>
      </c>
      <c r="AA271" s="168">
        <v>76683.827984268763</v>
      </c>
      <c r="AB271" s="183">
        <f>SUM(Muut[[#This Row],[Työttömyysaste]:[Koulutustausta]])</f>
        <v>773684.98544440686</v>
      </c>
      <c r="AD271" s="67"/>
    </row>
    <row r="272" spans="1:30" s="50" customFormat="1">
      <c r="A272" s="95">
        <v>850</v>
      </c>
      <c r="B272" s="160" t="s">
        <v>273</v>
      </c>
      <c r="C272" s="412">
        <v>2407</v>
      </c>
      <c r="D272" s="142">
        <v>81.5</v>
      </c>
      <c r="E272" s="46">
        <v>1005</v>
      </c>
      <c r="F272" s="344">
        <f t="shared" si="6"/>
        <v>8.109452736318408E-2</v>
      </c>
      <c r="G272" s="392">
        <f>Muut[[#This Row],[Keskim. työttömyysaste 2022, %]]/$F$12</f>
        <v>0.85443834898366122</v>
      </c>
      <c r="H272" s="175">
        <v>0</v>
      </c>
      <c r="I272" s="399">
        <v>1</v>
      </c>
      <c r="J272" s="405">
        <v>32</v>
      </c>
      <c r="K272" s="278">
        <v>361.46</v>
      </c>
      <c r="L272" s="179">
        <v>6.659104741880153</v>
      </c>
      <c r="M272" s="392">
        <v>2.7478810195606038</v>
      </c>
      <c r="N272" s="175">
        <v>0</v>
      </c>
      <c r="O272" s="414">
        <v>0</v>
      </c>
      <c r="P272" s="278">
        <v>687</v>
      </c>
      <c r="Q272" s="15">
        <v>69</v>
      </c>
      <c r="R272" s="167">
        <v>0.10043668122270742</v>
      </c>
      <c r="S272" s="418">
        <v>0.73573493947019319</v>
      </c>
      <c r="T272" s="168">
        <v>143573.55713011639</v>
      </c>
      <c r="U272" s="168">
        <v>0</v>
      </c>
      <c r="V272" s="168">
        <v>0</v>
      </c>
      <c r="W272" s="168">
        <v>55391.68</v>
      </c>
      <c r="X272" s="168">
        <v>276868.30284548819</v>
      </c>
      <c r="Y272" s="168">
        <v>0</v>
      </c>
      <c r="Z272" s="164">
        <v>0</v>
      </c>
      <c r="AA272" s="168">
        <v>50736.686080081228</v>
      </c>
      <c r="AB272" s="183">
        <f>SUM(Muut[[#This Row],[Työttömyysaste]:[Koulutustausta]])</f>
        <v>526570.22605568578</v>
      </c>
      <c r="AD272" s="67"/>
    </row>
    <row r="273" spans="1:30" s="50" customFormat="1">
      <c r="A273" s="95">
        <v>851</v>
      </c>
      <c r="B273" s="160" t="s">
        <v>274</v>
      </c>
      <c r="C273" s="412">
        <v>21227</v>
      </c>
      <c r="D273" s="142">
        <v>841.66666666666663</v>
      </c>
      <c r="E273" s="46">
        <v>9679</v>
      </c>
      <c r="F273" s="344">
        <f t="shared" si="6"/>
        <v>8.6958019079105969E-2</v>
      </c>
      <c r="G273" s="392">
        <f>Muut[[#This Row],[Keskim. työttömyysaste 2022, %]]/$F$12</f>
        <v>0.91621800716693524</v>
      </c>
      <c r="H273" s="175">
        <v>0</v>
      </c>
      <c r="I273" s="399">
        <v>104</v>
      </c>
      <c r="J273" s="405">
        <v>633</v>
      </c>
      <c r="K273" s="278">
        <v>1188.71</v>
      </c>
      <c r="L273" s="179">
        <v>17.857172901716986</v>
      </c>
      <c r="M273" s="392">
        <v>1.0247102174677982</v>
      </c>
      <c r="N273" s="175">
        <v>0</v>
      </c>
      <c r="O273" s="414">
        <v>0</v>
      </c>
      <c r="P273" s="278">
        <v>6140</v>
      </c>
      <c r="Q273" s="15">
        <v>698</v>
      </c>
      <c r="R273" s="167">
        <v>0.11368078175895766</v>
      </c>
      <c r="S273" s="418">
        <v>0.83275275594671172</v>
      </c>
      <c r="T273" s="168">
        <v>1357703.9483380322</v>
      </c>
      <c r="U273" s="168">
        <v>0</v>
      </c>
      <c r="V273" s="168">
        <v>0</v>
      </c>
      <c r="W273" s="168">
        <v>1095716.67</v>
      </c>
      <c r="X273" s="168">
        <v>910518.78568986966</v>
      </c>
      <c r="Y273" s="168">
        <v>0</v>
      </c>
      <c r="Z273" s="164">
        <v>0</v>
      </c>
      <c r="AA273" s="168">
        <v>506441.54480127629</v>
      </c>
      <c r="AB273" s="183">
        <f>SUM(Muut[[#This Row],[Työttömyysaste]:[Koulutustausta]])</f>
        <v>3870380.9488291778</v>
      </c>
      <c r="AD273" s="67"/>
    </row>
    <row r="274" spans="1:30" s="50" customFormat="1">
      <c r="A274" s="95">
        <v>853</v>
      </c>
      <c r="B274" s="160" t="s">
        <v>275</v>
      </c>
      <c r="C274" s="412">
        <v>197900</v>
      </c>
      <c r="D274" s="142">
        <v>11825.083333333334</v>
      </c>
      <c r="E274" s="46">
        <v>96049</v>
      </c>
      <c r="F274" s="344">
        <f t="shared" si="6"/>
        <v>0.12311511138411992</v>
      </c>
      <c r="G274" s="392">
        <f>Muut[[#This Row],[Keskim. työttömyysaste 2022, %]]/$F$12</f>
        <v>1.2971809063621706</v>
      </c>
      <c r="H274" s="175">
        <v>1</v>
      </c>
      <c r="I274" s="399">
        <v>10854</v>
      </c>
      <c r="J274" s="405">
        <v>27307</v>
      </c>
      <c r="K274" s="278">
        <v>245.63</v>
      </c>
      <c r="L274" s="179">
        <v>805.68334486829781</v>
      </c>
      <c r="M274" s="392">
        <v>2.2711686475869335E-2</v>
      </c>
      <c r="N274" s="175">
        <v>0</v>
      </c>
      <c r="O274" s="414">
        <v>0</v>
      </c>
      <c r="P274" s="278">
        <v>60908</v>
      </c>
      <c r="Q274" s="15">
        <v>9383</v>
      </c>
      <c r="R274" s="167">
        <v>0.15405201287187234</v>
      </c>
      <c r="S274" s="418">
        <v>1.1284865945961124</v>
      </c>
      <c r="T274" s="168">
        <v>17921071.796575025</v>
      </c>
      <c r="U274" s="168">
        <v>4104782.43</v>
      </c>
      <c r="V274" s="168">
        <v>2991018.3282000003</v>
      </c>
      <c r="W274" s="168">
        <v>47268143.93</v>
      </c>
      <c r="X274" s="168">
        <v>188145.74566463032</v>
      </c>
      <c r="Y274" s="168">
        <v>0</v>
      </c>
      <c r="Z274" s="164">
        <v>0</v>
      </c>
      <c r="AA274" s="168">
        <v>6398332.7910718489</v>
      </c>
      <c r="AB274" s="183">
        <f>SUM(Muut[[#This Row],[Työttömyysaste]:[Koulutustausta]])</f>
        <v>78871495.021511495</v>
      </c>
      <c r="AD274" s="67"/>
    </row>
    <row r="275" spans="1:30" s="50" customFormat="1">
      <c r="A275" s="95">
        <v>854</v>
      </c>
      <c r="B275" s="160" t="s">
        <v>276</v>
      </c>
      <c r="C275" s="412">
        <v>3262</v>
      </c>
      <c r="D275" s="142">
        <v>136.58333333333334</v>
      </c>
      <c r="E275" s="46">
        <v>1241</v>
      </c>
      <c r="F275" s="344">
        <f t="shared" si="6"/>
        <v>0.1100590921300027</v>
      </c>
      <c r="G275" s="392">
        <f>Muut[[#This Row],[Keskim. työttömyysaste 2022, %]]/$F$12</f>
        <v>1.159618435767499</v>
      </c>
      <c r="H275" s="175">
        <v>0</v>
      </c>
      <c r="I275" s="399">
        <v>19</v>
      </c>
      <c r="J275" s="405">
        <v>41</v>
      </c>
      <c r="K275" s="278">
        <v>1738.15</v>
      </c>
      <c r="L275" s="179">
        <v>1.8767079941316915</v>
      </c>
      <c r="M275" s="392">
        <v>9.7502795238769888</v>
      </c>
      <c r="N275" s="175">
        <v>0</v>
      </c>
      <c r="O275" s="414">
        <v>0</v>
      </c>
      <c r="P275" s="278">
        <v>662</v>
      </c>
      <c r="Q275" s="15">
        <v>116</v>
      </c>
      <c r="R275" s="167">
        <v>0.17522658610271905</v>
      </c>
      <c r="S275" s="418">
        <v>1.283597985819402</v>
      </c>
      <c r="T275" s="168">
        <v>264068.56530903076</v>
      </c>
      <c r="U275" s="168">
        <v>0</v>
      </c>
      <c r="V275" s="168">
        <v>0</v>
      </c>
      <c r="W275" s="168">
        <v>70970.59</v>
      </c>
      <c r="X275" s="168">
        <v>1331374.5382362788</v>
      </c>
      <c r="Y275" s="168">
        <v>0</v>
      </c>
      <c r="Z275" s="164">
        <v>0</v>
      </c>
      <c r="AA275" s="168">
        <v>119960.31844213378</v>
      </c>
      <c r="AB275" s="183">
        <f>SUM(Muut[[#This Row],[Työttömyysaste]:[Koulutustausta]])</f>
        <v>1786374.0119874433</v>
      </c>
      <c r="AD275" s="67"/>
    </row>
    <row r="276" spans="1:30" s="50" customFormat="1">
      <c r="A276" s="95">
        <v>857</v>
      </c>
      <c r="B276" s="160" t="s">
        <v>277</v>
      </c>
      <c r="C276" s="412">
        <v>2394</v>
      </c>
      <c r="D276" s="142">
        <v>105</v>
      </c>
      <c r="E276" s="46">
        <v>899</v>
      </c>
      <c r="F276" s="344">
        <f t="shared" si="6"/>
        <v>0.1167964404894327</v>
      </c>
      <c r="G276" s="392">
        <f>Muut[[#This Row],[Keskim. työttömyysaste 2022, %]]/$F$12</f>
        <v>1.2306053321209094</v>
      </c>
      <c r="H276" s="175">
        <v>0</v>
      </c>
      <c r="I276" s="399">
        <v>3</v>
      </c>
      <c r="J276" s="405">
        <v>52</v>
      </c>
      <c r="K276" s="278">
        <v>543.17999999999995</v>
      </c>
      <c r="L276" s="179">
        <v>4.4073787694686848</v>
      </c>
      <c r="M276" s="392">
        <v>4.1517710377509456</v>
      </c>
      <c r="N276" s="175">
        <v>0</v>
      </c>
      <c r="O276" s="414">
        <v>0</v>
      </c>
      <c r="P276" s="278">
        <v>572</v>
      </c>
      <c r="Q276" s="15">
        <v>99</v>
      </c>
      <c r="R276" s="167">
        <v>0.17307692307692307</v>
      </c>
      <c r="S276" s="418">
        <v>1.2678509283010604</v>
      </c>
      <c r="T276" s="168">
        <v>205665.0884154535</v>
      </c>
      <c r="U276" s="168">
        <v>0</v>
      </c>
      <c r="V276" s="168">
        <v>0</v>
      </c>
      <c r="W276" s="168">
        <v>90011.48</v>
      </c>
      <c r="X276" s="168">
        <v>416060.76672276948</v>
      </c>
      <c r="Y276" s="168">
        <v>0</v>
      </c>
      <c r="Z276" s="164">
        <v>0</v>
      </c>
      <c r="AA276" s="168">
        <v>86959.486255405951</v>
      </c>
      <c r="AB276" s="183">
        <f>SUM(Muut[[#This Row],[Työttömyysaste]:[Koulutustausta]])</f>
        <v>798696.82139362884</v>
      </c>
      <c r="AD276" s="67"/>
    </row>
    <row r="277" spans="1:30" s="50" customFormat="1">
      <c r="A277" s="95">
        <v>858</v>
      </c>
      <c r="B277" s="160" t="s">
        <v>278</v>
      </c>
      <c r="C277" s="412">
        <v>40384</v>
      </c>
      <c r="D277" s="142">
        <v>1306.6666666666667</v>
      </c>
      <c r="E277" s="46">
        <v>19703</v>
      </c>
      <c r="F277" s="344">
        <f t="shared" si="6"/>
        <v>6.6318157979326331E-2</v>
      </c>
      <c r="G277" s="392">
        <f>Muut[[#This Row],[Keskim. työttömyysaste 2022, %]]/$F$12</f>
        <v>0.69874970918467083</v>
      </c>
      <c r="H277" s="175">
        <v>0</v>
      </c>
      <c r="I277" s="399">
        <v>577</v>
      </c>
      <c r="J277" s="405">
        <v>2913</v>
      </c>
      <c r="K277" s="278">
        <v>219.53</v>
      </c>
      <c r="L277" s="179">
        <v>183.95663462852457</v>
      </c>
      <c r="M277" s="392">
        <v>9.9471419252856394E-2</v>
      </c>
      <c r="N277" s="175">
        <v>0</v>
      </c>
      <c r="O277" s="414">
        <v>0</v>
      </c>
      <c r="P277" s="278">
        <v>13902</v>
      </c>
      <c r="Q277" s="15">
        <v>2024</v>
      </c>
      <c r="R277" s="167">
        <v>0.14559056250899152</v>
      </c>
      <c r="S277" s="418">
        <v>1.0665034167891911</v>
      </c>
      <c r="T277" s="168">
        <v>1969920.0993313766</v>
      </c>
      <c r="U277" s="168">
        <v>0</v>
      </c>
      <c r="V277" s="168">
        <v>0</v>
      </c>
      <c r="W277" s="168">
        <v>5042373.87</v>
      </c>
      <c r="X277" s="168">
        <v>168153.87186319378</v>
      </c>
      <c r="Y277" s="168">
        <v>0</v>
      </c>
      <c r="Z277" s="164">
        <v>0</v>
      </c>
      <c r="AA277" s="168">
        <v>1233946.159630561</v>
      </c>
      <c r="AB277" s="183">
        <f>SUM(Muut[[#This Row],[Työttömyysaste]:[Koulutustausta]])</f>
        <v>8414394.0008251313</v>
      </c>
      <c r="AD277" s="67"/>
    </row>
    <row r="278" spans="1:30" s="50" customFormat="1">
      <c r="A278" s="95">
        <v>859</v>
      </c>
      <c r="B278" s="160" t="s">
        <v>279</v>
      </c>
      <c r="C278" s="412">
        <v>6562</v>
      </c>
      <c r="D278" s="142">
        <v>183.91666666666666</v>
      </c>
      <c r="E278" s="46">
        <v>2829</v>
      </c>
      <c r="F278" s="344">
        <f t="shared" si="6"/>
        <v>6.5011193590196761E-2</v>
      </c>
      <c r="G278" s="392">
        <f>Muut[[#This Row],[Keskim. työttömyysaste 2022, %]]/$F$12</f>
        <v>0.68497910676378193</v>
      </c>
      <c r="H278" s="175">
        <v>0</v>
      </c>
      <c r="I278" s="399">
        <v>17</v>
      </c>
      <c r="J278" s="405">
        <v>55</v>
      </c>
      <c r="K278" s="278">
        <v>491.82</v>
      </c>
      <c r="L278" s="179">
        <v>13.342279695823676</v>
      </c>
      <c r="M278" s="392">
        <v>1.3714618449503917</v>
      </c>
      <c r="N278" s="175">
        <v>0</v>
      </c>
      <c r="O278" s="414">
        <v>0</v>
      </c>
      <c r="P278" s="278">
        <v>1988</v>
      </c>
      <c r="Q278" s="15">
        <v>150</v>
      </c>
      <c r="R278" s="167">
        <v>7.5452716297786715E-2</v>
      </c>
      <c r="S278" s="418">
        <v>0.55271837920569356</v>
      </c>
      <c r="T278" s="168">
        <v>313784.28465014469</v>
      </c>
      <c r="U278" s="168">
        <v>0</v>
      </c>
      <c r="V278" s="168">
        <v>0</v>
      </c>
      <c r="W278" s="168">
        <v>95204.45</v>
      </c>
      <c r="X278" s="168">
        <v>376720.43574798875</v>
      </c>
      <c r="Y278" s="168">
        <v>0</v>
      </c>
      <c r="Z278" s="164">
        <v>0</v>
      </c>
      <c r="AA278" s="168">
        <v>103911.77382456335</v>
      </c>
      <c r="AB278" s="183">
        <f>SUM(Muut[[#This Row],[Työttömyysaste]:[Koulutustausta]])</f>
        <v>889620.94422269682</v>
      </c>
      <c r="AD278" s="67"/>
    </row>
    <row r="279" spans="1:30" s="50" customFormat="1">
      <c r="A279" s="95">
        <v>886</v>
      </c>
      <c r="B279" s="160" t="s">
        <v>280</v>
      </c>
      <c r="C279" s="412">
        <v>12599</v>
      </c>
      <c r="D279" s="142">
        <v>423.16666666666669</v>
      </c>
      <c r="E279" s="46">
        <v>5714</v>
      </c>
      <c r="F279" s="344">
        <f t="shared" si="6"/>
        <v>7.4057869560144679E-2</v>
      </c>
      <c r="G279" s="392">
        <f>Muut[[#This Row],[Keskim. työttömyysaste 2022, %]]/$F$12</f>
        <v>0.78029783086133064</v>
      </c>
      <c r="H279" s="175">
        <v>0</v>
      </c>
      <c r="I279" s="399">
        <v>37</v>
      </c>
      <c r="J279" s="405">
        <v>276</v>
      </c>
      <c r="K279" s="278">
        <v>400.82</v>
      </c>
      <c r="L279" s="179">
        <v>31.43306222244399</v>
      </c>
      <c r="M279" s="392">
        <v>0.582139512783866</v>
      </c>
      <c r="N279" s="175">
        <v>0</v>
      </c>
      <c r="O279" s="414">
        <v>0</v>
      </c>
      <c r="P279" s="278">
        <v>3771</v>
      </c>
      <c r="Q279" s="15">
        <v>325</v>
      </c>
      <c r="R279" s="167">
        <v>8.6184036064704317E-2</v>
      </c>
      <c r="S279" s="418">
        <v>0.63132916963634511</v>
      </c>
      <c r="T279" s="168">
        <v>686300.18122103927</v>
      </c>
      <c r="U279" s="168">
        <v>0</v>
      </c>
      <c r="V279" s="168">
        <v>0</v>
      </c>
      <c r="W279" s="168">
        <v>477753.24</v>
      </c>
      <c r="X279" s="168">
        <v>307016.96770466602</v>
      </c>
      <c r="Y279" s="168">
        <v>0</v>
      </c>
      <c r="Z279" s="164">
        <v>0</v>
      </c>
      <c r="AA279" s="168">
        <v>227885.42936631414</v>
      </c>
      <c r="AB279" s="183">
        <f>SUM(Muut[[#This Row],[Työttömyysaste]:[Koulutustausta]])</f>
        <v>1698955.8182920194</v>
      </c>
      <c r="AD279" s="67"/>
    </row>
    <row r="280" spans="1:30" s="50" customFormat="1">
      <c r="A280" s="95">
        <v>887</v>
      </c>
      <c r="B280" s="160" t="s">
        <v>281</v>
      </c>
      <c r="C280" s="412">
        <v>4569</v>
      </c>
      <c r="D280" s="142">
        <v>183.08333333333334</v>
      </c>
      <c r="E280" s="46">
        <v>1927</v>
      </c>
      <c r="F280" s="344">
        <f t="shared" si="6"/>
        <v>9.5009513924926486E-2</v>
      </c>
      <c r="G280" s="392">
        <f>Muut[[#This Row],[Keskim. työttömyysaste 2022, %]]/$F$12</f>
        <v>1.0010511788568481</v>
      </c>
      <c r="H280" s="175">
        <v>0</v>
      </c>
      <c r="I280" s="399">
        <v>12</v>
      </c>
      <c r="J280" s="405">
        <v>115</v>
      </c>
      <c r="K280" s="278">
        <v>475.53</v>
      </c>
      <c r="L280" s="179">
        <v>9.608226610308499</v>
      </c>
      <c r="M280" s="392">
        <v>1.9044542005125507</v>
      </c>
      <c r="N280" s="175">
        <v>0</v>
      </c>
      <c r="O280" s="414">
        <v>0</v>
      </c>
      <c r="P280" s="278">
        <v>1296</v>
      </c>
      <c r="Q280" s="15">
        <v>223</v>
      </c>
      <c r="R280" s="167">
        <v>0.17206790123456789</v>
      </c>
      <c r="S280" s="418">
        <v>1.2604594791305808</v>
      </c>
      <c r="T280" s="168">
        <v>319297.17599490832</v>
      </c>
      <c r="U280" s="168">
        <v>0</v>
      </c>
      <c r="V280" s="168">
        <v>0</v>
      </c>
      <c r="W280" s="168">
        <v>199063.85</v>
      </c>
      <c r="X280" s="168">
        <v>364242.74899605761</v>
      </c>
      <c r="Y280" s="168">
        <v>0</v>
      </c>
      <c r="Z280" s="164">
        <v>0</v>
      </c>
      <c r="AA280" s="168">
        <v>164996.4776682294</v>
      </c>
      <c r="AB280" s="183">
        <f>SUM(Muut[[#This Row],[Työttömyysaste]:[Koulutustausta]])</f>
        <v>1047600.2526591952</v>
      </c>
      <c r="AD280" s="67"/>
    </row>
    <row r="281" spans="1:30" s="50" customFormat="1">
      <c r="A281" s="95">
        <v>889</v>
      </c>
      <c r="B281" s="160" t="s">
        <v>282</v>
      </c>
      <c r="C281" s="412">
        <v>2523</v>
      </c>
      <c r="D281" s="142">
        <v>93.5</v>
      </c>
      <c r="E281" s="46">
        <v>1019</v>
      </c>
      <c r="F281" s="344">
        <f t="shared" si="6"/>
        <v>9.175662414131501E-2</v>
      </c>
      <c r="G281" s="392">
        <f>Muut[[#This Row],[Keskim. työttömyysaste 2022, %]]/$F$12</f>
        <v>0.96677767278303861</v>
      </c>
      <c r="H281" s="175">
        <v>0</v>
      </c>
      <c r="I281" s="399">
        <v>0</v>
      </c>
      <c r="J281" s="405">
        <v>65</v>
      </c>
      <c r="K281" s="278">
        <v>1669.46</v>
      </c>
      <c r="L281" s="179">
        <v>1.5112671163130593</v>
      </c>
      <c r="M281" s="392">
        <v>12.108003495847894</v>
      </c>
      <c r="N281" s="175">
        <v>0</v>
      </c>
      <c r="O281" s="414">
        <v>0</v>
      </c>
      <c r="P281" s="278">
        <v>596</v>
      </c>
      <c r="Q281" s="15">
        <v>82</v>
      </c>
      <c r="R281" s="167">
        <v>0.13758389261744966</v>
      </c>
      <c r="S281" s="418">
        <v>1.0078516700737734</v>
      </c>
      <c r="T281" s="168">
        <v>170279.16057721045</v>
      </c>
      <c r="U281" s="168">
        <v>0</v>
      </c>
      <c r="V281" s="168">
        <v>0</v>
      </c>
      <c r="W281" s="168">
        <v>112514.35</v>
      </c>
      <c r="X281" s="168">
        <v>1278759.9094462146</v>
      </c>
      <c r="Y281" s="168">
        <v>0</v>
      </c>
      <c r="Z281" s="164">
        <v>0</v>
      </c>
      <c r="AA281" s="168">
        <v>72851.499727029135</v>
      </c>
      <c r="AB281" s="183">
        <f>SUM(Muut[[#This Row],[Työttömyysaste]:[Koulutustausta]])</f>
        <v>1634404.9197504541</v>
      </c>
      <c r="AD281" s="67"/>
    </row>
    <row r="282" spans="1:30" s="50" customFormat="1">
      <c r="A282" s="95">
        <v>890</v>
      </c>
      <c r="B282" s="160" t="s">
        <v>283</v>
      </c>
      <c r="C282" s="412">
        <v>1180</v>
      </c>
      <c r="D282" s="142">
        <v>47.083333333333336</v>
      </c>
      <c r="E282" s="46">
        <v>559</v>
      </c>
      <c r="F282" s="344">
        <f t="shared" si="6"/>
        <v>8.422778771615981E-2</v>
      </c>
      <c r="G282" s="392">
        <f>Muut[[#This Row],[Keskim. työttömyysaste 2022, %]]/$F$12</f>
        <v>0.88745140041859638</v>
      </c>
      <c r="H282" s="175">
        <v>0</v>
      </c>
      <c r="I282" s="399">
        <v>4</v>
      </c>
      <c r="J282" s="405">
        <v>52</v>
      </c>
      <c r="K282" s="278">
        <v>5147.16</v>
      </c>
      <c r="L282" s="179">
        <v>0.22925263640531868</v>
      </c>
      <c r="M282" s="392">
        <v>20</v>
      </c>
      <c r="N282" s="175">
        <v>0</v>
      </c>
      <c r="O282" s="414">
        <v>0</v>
      </c>
      <c r="P282" s="278">
        <v>332</v>
      </c>
      <c r="Q282" s="15">
        <v>65</v>
      </c>
      <c r="R282" s="167">
        <v>0.19578313253012047</v>
      </c>
      <c r="S282" s="418">
        <v>1.4341821076497938</v>
      </c>
      <c r="T282" s="168">
        <v>73104.519070602211</v>
      </c>
      <c r="U282" s="168">
        <v>0</v>
      </c>
      <c r="V282" s="168">
        <v>0</v>
      </c>
      <c r="W282" s="168">
        <v>90011.48</v>
      </c>
      <c r="X282" s="168">
        <v>987896</v>
      </c>
      <c r="Y282" s="168">
        <v>0</v>
      </c>
      <c r="Z282" s="164">
        <v>0</v>
      </c>
      <c r="AA282" s="168">
        <v>48485.394513316576</v>
      </c>
      <c r="AB282" s="183">
        <f>SUM(Muut[[#This Row],[Työttömyysaste]:[Koulutustausta]])</f>
        <v>1199497.3935839189</v>
      </c>
      <c r="AD282" s="67"/>
    </row>
    <row r="283" spans="1:30" s="50" customFormat="1">
      <c r="A283" s="95">
        <v>892</v>
      </c>
      <c r="B283" s="160" t="s">
        <v>284</v>
      </c>
      <c r="C283" s="412">
        <v>3592</v>
      </c>
      <c r="D283" s="142">
        <v>150.16666666666666</v>
      </c>
      <c r="E283" s="46">
        <v>1554</v>
      </c>
      <c r="F283" s="344">
        <f t="shared" si="6"/>
        <v>9.6632346632346627E-2</v>
      </c>
      <c r="G283" s="392">
        <f>Muut[[#This Row],[Keskim. työttömyysaste 2022, %]]/$F$12</f>
        <v>1.0181498727427474</v>
      </c>
      <c r="H283" s="175">
        <v>0</v>
      </c>
      <c r="I283" s="399">
        <v>3</v>
      </c>
      <c r="J283" s="405">
        <v>44</v>
      </c>
      <c r="K283" s="278">
        <v>347.98</v>
      </c>
      <c r="L283" s="179">
        <v>10.322432323696763</v>
      </c>
      <c r="M283" s="392">
        <v>1.772685637809567</v>
      </c>
      <c r="N283" s="175">
        <v>0</v>
      </c>
      <c r="O283" s="414">
        <v>0</v>
      </c>
      <c r="P283" s="278">
        <v>1137</v>
      </c>
      <c r="Q283" s="15">
        <v>101</v>
      </c>
      <c r="R283" s="167">
        <v>8.8830255057167989E-2</v>
      </c>
      <c r="S283" s="418">
        <v>0.65071367882704678</v>
      </c>
      <c r="T283" s="168">
        <v>255308.73707728696</v>
      </c>
      <c r="U283" s="168">
        <v>0</v>
      </c>
      <c r="V283" s="168">
        <v>0</v>
      </c>
      <c r="W283" s="168">
        <v>76163.56</v>
      </c>
      <c r="X283" s="168">
        <v>266542.99790896085</v>
      </c>
      <c r="Y283" s="168">
        <v>0</v>
      </c>
      <c r="Z283" s="164">
        <v>0</v>
      </c>
      <c r="AA283" s="168">
        <v>66965.465259034449</v>
      </c>
      <c r="AB283" s="183">
        <f>SUM(Muut[[#This Row],[Työttömyysaste]:[Koulutustausta]])</f>
        <v>664980.7602452822</v>
      </c>
      <c r="AD283" s="67"/>
    </row>
    <row r="284" spans="1:30" s="50" customFormat="1">
      <c r="A284" s="95">
        <v>893</v>
      </c>
      <c r="B284" s="160" t="s">
        <v>285</v>
      </c>
      <c r="C284" s="412">
        <v>7434</v>
      </c>
      <c r="D284" s="142">
        <v>130.25</v>
      </c>
      <c r="E284" s="46">
        <v>3400</v>
      </c>
      <c r="F284" s="344">
        <f t="shared" si="6"/>
        <v>3.8308823529411763E-2</v>
      </c>
      <c r="G284" s="392">
        <f>Muut[[#This Row],[Keskim. työttömyysaste 2022, %]]/$F$12</f>
        <v>0.403634240093459</v>
      </c>
      <c r="H284" s="175">
        <v>3</v>
      </c>
      <c r="I284" s="399">
        <v>6304</v>
      </c>
      <c r="J284" s="405">
        <v>647</v>
      </c>
      <c r="K284" s="278">
        <v>732.83</v>
      </c>
      <c r="L284" s="179">
        <v>10.144235361543604</v>
      </c>
      <c r="M284" s="392">
        <v>1.803825214549645</v>
      </c>
      <c r="N284" s="175">
        <v>0</v>
      </c>
      <c r="O284" s="414">
        <v>0</v>
      </c>
      <c r="P284" s="278">
        <v>2288</v>
      </c>
      <c r="Q284" s="15">
        <v>361</v>
      </c>
      <c r="R284" s="167">
        <v>0.15777972027972029</v>
      </c>
      <c r="S284" s="418">
        <v>1.1557933967592999</v>
      </c>
      <c r="T284" s="168">
        <v>209473.06864107179</v>
      </c>
      <c r="U284" s="168">
        <v>154193.7978</v>
      </c>
      <c r="V284" s="168">
        <v>1737182.5632000002</v>
      </c>
      <c r="W284" s="168">
        <v>1119950.53</v>
      </c>
      <c r="X284" s="168">
        <v>561327.3899581118</v>
      </c>
      <c r="Y284" s="168">
        <v>0</v>
      </c>
      <c r="Z284" s="164">
        <v>0</v>
      </c>
      <c r="AA284" s="168">
        <v>246165.6163947224</v>
      </c>
      <c r="AB284" s="183">
        <f>SUM(Muut[[#This Row],[Työttömyysaste]:[Koulutustausta]])</f>
        <v>4028292.9659939059</v>
      </c>
      <c r="AD284" s="67"/>
    </row>
    <row r="285" spans="1:30" s="50" customFormat="1">
      <c r="A285" s="95">
        <v>895</v>
      </c>
      <c r="B285" s="160" t="s">
        <v>286</v>
      </c>
      <c r="C285" s="412">
        <v>15092</v>
      </c>
      <c r="D285" s="142">
        <v>596.91666666666663</v>
      </c>
      <c r="E285" s="46">
        <v>7167</v>
      </c>
      <c r="F285" s="344">
        <f t="shared" si="6"/>
        <v>8.3286823868657267E-2</v>
      </c>
      <c r="G285" s="392">
        <f>Muut[[#This Row],[Keskim. työttömyysaste 2022, %]]/$F$12</f>
        <v>0.87753709889350484</v>
      </c>
      <c r="H285" s="175">
        <v>0</v>
      </c>
      <c r="I285" s="399">
        <v>57</v>
      </c>
      <c r="J285" s="405">
        <v>1131</v>
      </c>
      <c r="K285" s="278">
        <v>503.22</v>
      </c>
      <c r="L285" s="179">
        <v>29.990858868884384</v>
      </c>
      <c r="M285" s="392">
        <v>0.61013349459168598</v>
      </c>
      <c r="N285" s="175">
        <v>3</v>
      </c>
      <c r="O285" s="414">
        <v>663</v>
      </c>
      <c r="P285" s="278">
        <v>4508</v>
      </c>
      <c r="Q285" s="15">
        <v>764</v>
      </c>
      <c r="R285" s="167">
        <v>0.16947648624667258</v>
      </c>
      <c r="S285" s="418">
        <v>1.241476429053153</v>
      </c>
      <c r="T285" s="168">
        <v>924548.97267471917</v>
      </c>
      <c r="U285" s="168">
        <v>0</v>
      </c>
      <c r="V285" s="168">
        <v>0</v>
      </c>
      <c r="W285" s="168">
        <v>1957749.69</v>
      </c>
      <c r="X285" s="168">
        <v>385452.51855781156</v>
      </c>
      <c r="Y285" s="168">
        <v>0</v>
      </c>
      <c r="Z285" s="164">
        <v>197799.41999999998</v>
      </c>
      <c r="AA285" s="168">
        <v>536796.77895729081</v>
      </c>
      <c r="AB285" s="183">
        <f>SUM(Muut[[#This Row],[Työttömyysaste]:[Koulutustausta]])</f>
        <v>4002347.3801898211</v>
      </c>
      <c r="AD285" s="67"/>
    </row>
    <row r="286" spans="1:30" s="50" customFormat="1">
      <c r="A286" s="95">
        <v>905</v>
      </c>
      <c r="B286" s="160" t="s">
        <v>287</v>
      </c>
      <c r="C286" s="412">
        <v>67988</v>
      </c>
      <c r="D286" s="142">
        <v>2336.5833333333335</v>
      </c>
      <c r="E286" s="46">
        <v>32380</v>
      </c>
      <c r="F286" s="344">
        <f t="shared" si="6"/>
        <v>7.2161313568046129E-2</v>
      </c>
      <c r="G286" s="392">
        <f>Muut[[#This Row],[Keskim. työttömyysaste 2022, %]]/$F$12</f>
        <v>0.76031509930922059</v>
      </c>
      <c r="H286" s="175">
        <v>1</v>
      </c>
      <c r="I286" s="399">
        <v>15912</v>
      </c>
      <c r="J286" s="405">
        <v>7049</v>
      </c>
      <c r="K286" s="278">
        <v>364.84</v>
      </c>
      <c r="L286" s="179">
        <v>186.35018090121699</v>
      </c>
      <c r="M286" s="392">
        <v>9.8193773888410468E-2</v>
      </c>
      <c r="N286" s="175">
        <v>0</v>
      </c>
      <c r="O286" s="414">
        <v>0</v>
      </c>
      <c r="P286" s="278">
        <v>20655</v>
      </c>
      <c r="Q286" s="15">
        <v>2454</v>
      </c>
      <c r="R286" s="167">
        <v>0.11880900508351488</v>
      </c>
      <c r="S286" s="418">
        <v>0.87031884267270077</v>
      </c>
      <c r="T286" s="168">
        <v>3608639.6704638219</v>
      </c>
      <c r="U286" s="168">
        <v>1410186.6996000002</v>
      </c>
      <c r="V286" s="168">
        <v>4384842.7896000007</v>
      </c>
      <c r="W286" s="168">
        <v>12201748.51</v>
      </c>
      <c r="X286" s="168">
        <v>279457.28880138299</v>
      </c>
      <c r="Y286" s="168">
        <v>0</v>
      </c>
      <c r="Z286" s="164">
        <v>0</v>
      </c>
      <c r="AA286" s="168">
        <v>1695255.9536768445</v>
      </c>
      <c r="AB286" s="183">
        <f>SUM(Muut[[#This Row],[Työttömyysaste]:[Koulutustausta]])</f>
        <v>23580130.912142053</v>
      </c>
      <c r="AD286" s="67"/>
    </row>
    <row r="287" spans="1:30" s="50" customFormat="1">
      <c r="A287" s="95">
        <v>908</v>
      </c>
      <c r="B287" s="160" t="s">
        <v>288</v>
      </c>
      <c r="C287" s="412">
        <v>20703</v>
      </c>
      <c r="D287" s="142">
        <v>804.83333333333337</v>
      </c>
      <c r="E287" s="46">
        <v>9095</v>
      </c>
      <c r="F287" s="344">
        <f t="shared" si="6"/>
        <v>8.8491845336265348E-2</v>
      </c>
      <c r="G287" s="392">
        <f>Muut[[#This Row],[Keskim. työttömyysaste 2022, %]]/$F$12</f>
        <v>0.93237890010765945</v>
      </c>
      <c r="H287" s="175">
        <v>0</v>
      </c>
      <c r="I287" s="399">
        <v>37</v>
      </c>
      <c r="J287" s="405">
        <v>845</v>
      </c>
      <c r="K287" s="278">
        <v>272.05</v>
      </c>
      <c r="L287" s="179">
        <v>76.099981621025549</v>
      </c>
      <c r="M287" s="392">
        <v>0.24045245659327258</v>
      </c>
      <c r="N287" s="175">
        <v>0</v>
      </c>
      <c r="O287" s="414">
        <v>0</v>
      </c>
      <c r="P287" s="278">
        <v>6261</v>
      </c>
      <c r="Q287" s="15">
        <v>603</v>
      </c>
      <c r="R287" s="167">
        <v>9.6310493531384767E-2</v>
      </c>
      <c r="S287" s="418">
        <v>0.70550912541141897</v>
      </c>
      <c r="T287" s="168">
        <v>1347545.2481549247</v>
      </c>
      <c r="U287" s="168">
        <v>0</v>
      </c>
      <c r="V287" s="168">
        <v>0</v>
      </c>
      <c r="W287" s="168">
        <v>1462686.55</v>
      </c>
      <c r="X287" s="168">
        <v>208382.73056248284</v>
      </c>
      <c r="Y287" s="168">
        <v>0</v>
      </c>
      <c r="Z287" s="164">
        <v>0</v>
      </c>
      <c r="AA287" s="168">
        <v>418466.35288019816</v>
      </c>
      <c r="AB287" s="183">
        <f>SUM(Muut[[#This Row],[Työttömyysaste]:[Koulutustausta]])</f>
        <v>3437080.881597606</v>
      </c>
      <c r="AD287" s="67"/>
    </row>
    <row r="288" spans="1:30" s="50" customFormat="1">
      <c r="A288" s="95">
        <v>915</v>
      </c>
      <c r="B288" s="160" t="s">
        <v>289</v>
      </c>
      <c r="C288" s="412">
        <v>19759</v>
      </c>
      <c r="D288" s="142">
        <v>998</v>
      </c>
      <c r="E288" s="46">
        <v>8400</v>
      </c>
      <c r="F288" s="344">
        <f t="shared" si="6"/>
        <v>0.11880952380952381</v>
      </c>
      <c r="G288" s="392">
        <f>Muut[[#This Row],[Keskim. työttömyysaste 2022, %]]/$F$12</f>
        <v>1.2518158335482361</v>
      </c>
      <c r="H288" s="175">
        <v>0</v>
      </c>
      <c r="I288" s="399">
        <v>38</v>
      </c>
      <c r="J288" s="405">
        <v>686</v>
      </c>
      <c r="K288" s="278">
        <v>385.62</v>
      </c>
      <c r="L288" s="179">
        <v>51.239562263368079</v>
      </c>
      <c r="M288" s="392">
        <v>0.35711521955292552</v>
      </c>
      <c r="N288" s="175">
        <v>0</v>
      </c>
      <c r="O288" s="414">
        <v>0</v>
      </c>
      <c r="P288" s="278">
        <v>5210</v>
      </c>
      <c r="Q288" s="15">
        <v>733</v>
      </c>
      <c r="R288" s="167">
        <v>0.14069097888675625</v>
      </c>
      <c r="S288" s="418">
        <v>1.0306121984031396</v>
      </c>
      <c r="T288" s="168">
        <v>1726724.4543351068</v>
      </c>
      <c r="U288" s="168">
        <v>0</v>
      </c>
      <c r="V288" s="168">
        <v>0</v>
      </c>
      <c r="W288" s="168">
        <v>1187459.1399999999</v>
      </c>
      <c r="X288" s="168">
        <v>295374.19062490226</v>
      </c>
      <c r="Y288" s="168">
        <v>0</v>
      </c>
      <c r="Z288" s="164">
        <v>0</v>
      </c>
      <c r="AA288" s="168">
        <v>583424.7731692947</v>
      </c>
      <c r="AB288" s="183">
        <f>SUM(Muut[[#This Row],[Työttömyysaste]:[Koulutustausta]])</f>
        <v>3792982.5581293041</v>
      </c>
      <c r="AD288" s="67"/>
    </row>
    <row r="289" spans="1:30" s="50" customFormat="1">
      <c r="A289" s="95">
        <v>918</v>
      </c>
      <c r="B289" s="160" t="s">
        <v>290</v>
      </c>
      <c r="C289" s="412">
        <v>2228</v>
      </c>
      <c r="D289" s="142">
        <v>71.25</v>
      </c>
      <c r="E289" s="46">
        <v>1044</v>
      </c>
      <c r="F289" s="344">
        <f t="shared" si="6"/>
        <v>6.8247126436781616E-2</v>
      </c>
      <c r="G289" s="392">
        <f>Muut[[#This Row],[Keskim. työttömyysaste 2022, %]]/$F$12</f>
        <v>0.71907394902699973</v>
      </c>
      <c r="H289" s="175">
        <v>0</v>
      </c>
      <c r="I289" s="399">
        <v>13</v>
      </c>
      <c r="J289" s="405">
        <v>83</v>
      </c>
      <c r="K289" s="278">
        <v>188.88</v>
      </c>
      <c r="L289" s="179">
        <v>11.795849216433714</v>
      </c>
      <c r="M289" s="392">
        <v>1.5512598704623595</v>
      </c>
      <c r="N289" s="175">
        <v>0</v>
      </c>
      <c r="O289" s="414">
        <v>0</v>
      </c>
      <c r="P289" s="278">
        <v>653</v>
      </c>
      <c r="Q289" s="15">
        <v>108</v>
      </c>
      <c r="R289" s="167">
        <v>0.16539050535987748</v>
      </c>
      <c r="S289" s="418">
        <v>1.2115451443489458</v>
      </c>
      <c r="T289" s="168">
        <v>111842.37470614877</v>
      </c>
      <c r="U289" s="168">
        <v>0</v>
      </c>
      <c r="V289" s="168">
        <v>0</v>
      </c>
      <c r="W289" s="168">
        <v>143672.17000000001</v>
      </c>
      <c r="X289" s="168">
        <v>144676.82465959113</v>
      </c>
      <c r="Y289" s="168">
        <v>0</v>
      </c>
      <c r="Z289" s="164">
        <v>0</v>
      </c>
      <c r="AA289" s="168">
        <v>77335.591963110783</v>
      </c>
      <c r="AB289" s="183">
        <f>SUM(Muut[[#This Row],[Työttömyysaste]:[Koulutustausta]])</f>
        <v>477526.96132885071</v>
      </c>
      <c r="AD289" s="67"/>
    </row>
    <row r="290" spans="1:30" s="50" customFormat="1">
      <c r="A290" s="95">
        <v>921</v>
      </c>
      <c r="B290" s="160" t="s">
        <v>291</v>
      </c>
      <c r="C290" s="412">
        <v>1894</v>
      </c>
      <c r="D290" s="142">
        <v>66</v>
      </c>
      <c r="E290" s="46">
        <v>738</v>
      </c>
      <c r="F290" s="344">
        <f t="shared" si="6"/>
        <v>8.943089430894309E-2</v>
      </c>
      <c r="G290" s="392">
        <f>Muut[[#This Row],[Keskim. työttömyysaste 2022, %]]/$F$12</f>
        <v>0.94227302588801187</v>
      </c>
      <c r="H290" s="175">
        <v>0</v>
      </c>
      <c r="I290" s="399">
        <v>2</v>
      </c>
      <c r="J290" s="405">
        <v>29</v>
      </c>
      <c r="K290" s="278">
        <v>422.63</v>
      </c>
      <c r="L290" s="179">
        <v>4.4814613255093105</v>
      </c>
      <c r="M290" s="392">
        <v>4.0831385564615807</v>
      </c>
      <c r="N290" s="175">
        <v>0</v>
      </c>
      <c r="O290" s="414">
        <v>0</v>
      </c>
      <c r="P290" s="278">
        <v>408</v>
      </c>
      <c r="Q290" s="15">
        <v>62</v>
      </c>
      <c r="R290" s="167">
        <v>0.15196078431372548</v>
      </c>
      <c r="S290" s="418">
        <v>1.1131675906434146</v>
      </c>
      <c r="T290" s="168">
        <v>124587.47140113657</v>
      </c>
      <c r="U290" s="168">
        <v>0</v>
      </c>
      <c r="V290" s="168">
        <v>0</v>
      </c>
      <c r="W290" s="168">
        <v>50198.71</v>
      </c>
      <c r="X290" s="168">
        <v>323722.82086977444</v>
      </c>
      <c r="Y290" s="168">
        <v>0</v>
      </c>
      <c r="Z290" s="164">
        <v>0</v>
      </c>
      <c r="AA290" s="168">
        <v>60403.924287842674</v>
      </c>
      <c r="AB290" s="183">
        <f>SUM(Muut[[#This Row],[Työttömyysaste]:[Koulutustausta]])</f>
        <v>558912.92655875371</v>
      </c>
      <c r="AD290" s="67"/>
    </row>
    <row r="291" spans="1:30" s="50" customFormat="1">
      <c r="A291" s="95">
        <v>922</v>
      </c>
      <c r="B291" s="160" t="s">
        <v>292</v>
      </c>
      <c r="C291" s="412">
        <v>4501</v>
      </c>
      <c r="D291" s="142">
        <v>107.66666666666667</v>
      </c>
      <c r="E291" s="46">
        <v>2132</v>
      </c>
      <c r="F291" s="344">
        <f t="shared" si="6"/>
        <v>5.0500312695434646E-2</v>
      </c>
      <c r="G291" s="392">
        <f>Muut[[#This Row],[Keskim. työttömyysaste 2022, %]]/$F$12</f>
        <v>0.5320877401430556</v>
      </c>
      <c r="H291" s="175">
        <v>0</v>
      </c>
      <c r="I291" s="399">
        <v>18</v>
      </c>
      <c r="J291" s="405">
        <v>83</v>
      </c>
      <c r="K291" s="278">
        <v>301.04000000000002</v>
      </c>
      <c r="L291" s="179">
        <v>14.951501461599786</v>
      </c>
      <c r="M291" s="392">
        <v>1.2238521712668573</v>
      </c>
      <c r="N291" s="175">
        <v>0</v>
      </c>
      <c r="O291" s="414">
        <v>0</v>
      </c>
      <c r="P291" s="278">
        <v>1512</v>
      </c>
      <c r="Q291" s="15">
        <v>112</v>
      </c>
      <c r="R291" s="167">
        <v>7.407407407407407E-2</v>
      </c>
      <c r="S291" s="418">
        <v>0.54261932733872542</v>
      </c>
      <c r="T291" s="168">
        <v>167189.8481723796</v>
      </c>
      <c r="U291" s="168">
        <v>0</v>
      </c>
      <c r="V291" s="168">
        <v>0</v>
      </c>
      <c r="W291" s="168">
        <v>143672.17000000001</v>
      </c>
      <c r="X291" s="168">
        <v>230588.26395342714</v>
      </c>
      <c r="Y291" s="168">
        <v>0</v>
      </c>
      <c r="Z291" s="164">
        <v>0</v>
      </c>
      <c r="AA291" s="168">
        <v>69972.74282087342</v>
      </c>
      <c r="AB291" s="183">
        <f>SUM(Muut[[#This Row],[Työttömyysaste]:[Koulutustausta]])</f>
        <v>611423.02494668006</v>
      </c>
      <c r="AD291" s="67"/>
    </row>
    <row r="292" spans="1:30" s="50" customFormat="1">
      <c r="A292" s="95">
        <v>924</v>
      </c>
      <c r="B292" s="160" t="s">
        <v>293</v>
      </c>
      <c r="C292" s="412">
        <v>2946</v>
      </c>
      <c r="D292" s="142">
        <v>72.25</v>
      </c>
      <c r="E292" s="46">
        <v>1296</v>
      </c>
      <c r="F292" s="344">
        <f t="shared" si="6"/>
        <v>5.5748456790123455E-2</v>
      </c>
      <c r="G292" s="392">
        <f>Muut[[#This Row],[Keskim. työttömyysaste 2022, %]]/$F$12</f>
        <v>0.58738389539915048</v>
      </c>
      <c r="H292" s="175">
        <v>0</v>
      </c>
      <c r="I292" s="399">
        <v>51</v>
      </c>
      <c r="J292" s="405">
        <v>74</v>
      </c>
      <c r="K292" s="278">
        <v>502.12</v>
      </c>
      <c r="L292" s="179">
        <v>5.8671233967975782</v>
      </c>
      <c r="M292" s="392">
        <v>3.1188073421919547</v>
      </c>
      <c r="N292" s="175">
        <v>0</v>
      </c>
      <c r="O292" s="414">
        <v>0</v>
      </c>
      <c r="P292" s="278">
        <v>766</v>
      </c>
      <c r="Q292" s="15">
        <v>71</v>
      </c>
      <c r="R292" s="167">
        <v>9.2689295039164496E-2</v>
      </c>
      <c r="S292" s="418">
        <v>0.67898253949630327</v>
      </c>
      <c r="T292" s="168">
        <v>120801.5246476021</v>
      </c>
      <c r="U292" s="168">
        <v>0</v>
      </c>
      <c r="V292" s="168">
        <v>0</v>
      </c>
      <c r="W292" s="168">
        <v>128093.26</v>
      </c>
      <c r="X292" s="168">
        <v>384609.94916388131</v>
      </c>
      <c r="Y292" s="168">
        <v>0</v>
      </c>
      <c r="Z292" s="164">
        <v>0</v>
      </c>
      <c r="AA292" s="168">
        <v>57308.095382852531</v>
      </c>
      <c r="AB292" s="183">
        <f>SUM(Muut[[#This Row],[Työttömyysaste]:[Koulutustausta]])</f>
        <v>690812.82919433585</v>
      </c>
      <c r="AD292" s="67"/>
    </row>
    <row r="293" spans="1:30" s="50" customFormat="1">
      <c r="A293" s="95">
        <v>925</v>
      </c>
      <c r="B293" s="160" t="s">
        <v>294</v>
      </c>
      <c r="C293" s="412">
        <v>3427</v>
      </c>
      <c r="D293" s="142">
        <v>117.33333333333333</v>
      </c>
      <c r="E293" s="46">
        <v>1622</v>
      </c>
      <c r="F293" s="344">
        <f t="shared" si="6"/>
        <v>7.233867653103164E-2</v>
      </c>
      <c r="G293" s="392">
        <f>Muut[[#This Row],[Keskim. työttömyysaste 2022, %]]/$F$12</f>
        <v>0.76218385324603666</v>
      </c>
      <c r="H293" s="175">
        <v>0</v>
      </c>
      <c r="I293" s="399">
        <v>4</v>
      </c>
      <c r="J293" s="405">
        <v>135</v>
      </c>
      <c r="K293" s="278">
        <v>925.28</v>
      </c>
      <c r="L293" s="179">
        <v>3.7037437316271831</v>
      </c>
      <c r="M293" s="392">
        <v>4.9405220375329142</v>
      </c>
      <c r="N293" s="175">
        <v>0</v>
      </c>
      <c r="O293" s="414">
        <v>0</v>
      </c>
      <c r="P293" s="278">
        <v>1007</v>
      </c>
      <c r="Q293" s="15">
        <v>148</v>
      </c>
      <c r="R293" s="167">
        <v>0.14697120158887786</v>
      </c>
      <c r="S293" s="418">
        <v>1.076617096348335</v>
      </c>
      <c r="T293" s="168">
        <v>182344.00378282764</v>
      </c>
      <c r="U293" s="168">
        <v>0</v>
      </c>
      <c r="V293" s="168">
        <v>0</v>
      </c>
      <c r="W293" s="168">
        <v>233683.65</v>
      </c>
      <c r="X293" s="168">
        <v>708738.73528709495</v>
      </c>
      <c r="Y293" s="168">
        <v>0</v>
      </c>
      <c r="Z293" s="164">
        <v>0</v>
      </c>
      <c r="AA293" s="168">
        <v>105706.08851017157</v>
      </c>
      <c r="AB293" s="183">
        <f>SUM(Muut[[#This Row],[Työttömyysaste]:[Koulutustausta]])</f>
        <v>1230472.4775800942</v>
      </c>
      <c r="AD293" s="67"/>
    </row>
    <row r="294" spans="1:30" s="50" customFormat="1">
      <c r="A294" s="95">
        <v>927</v>
      </c>
      <c r="B294" s="160" t="s">
        <v>295</v>
      </c>
      <c r="C294" s="412">
        <v>28913</v>
      </c>
      <c r="D294" s="142">
        <v>1031.3333333333333</v>
      </c>
      <c r="E294" s="46">
        <v>14563</v>
      </c>
      <c r="F294" s="344">
        <f t="shared" si="6"/>
        <v>7.0818741559660323E-2</v>
      </c>
      <c r="G294" s="392">
        <f>Muut[[#This Row],[Keskim. työttömyysaste 2022, %]]/$F$12</f>
        <v>0.74616932341611586</v>
      </c>
      <c r="H294" s="175">
        <v>0</v>
      </c>
      <c r="I294" s="399">
        <v>490</v>
      </c>
      <c r="J294" s="405">
        <v>1887</v>
      </c>
      <c r="K294" s="278">
        <v>522.02</v>
      </c>
      <c r="L294" s="179">
        <v>55.386766790544428</v>
      </c>
      <c r="M294" s="392">
        <v>0.33037544142407632</v>
      </c>
      <c r="N294" s="175">
        <v>0</v>
      </c>
      <c r="O294" s="414">
        <v>0</v>
      </c>
      <c r="P294" s="278">
        <v>9918</v>
      </c>
      <c r="Q294" s="15">
        <v>1472</v>
      </c>
      <c r="R294" s="167">
        <v>0.14841701956039524</v>
      </c>
      <c r="S294" s="418">
        <v>1.0872082348129817</v>
      </c>
      <c r="T294" s="168">
        <v>1506080.4965620043</v>
      </c>
      <c r="U294" s="168">
        <v>0</v>
      </c>
      <c r="V294" s="168">
        <v>0</v>
      </c>
      <c r="W294" s="168">
        <v>3266378.13</v>
      </c>
      <c r="X294" s="168">
        <v>399852.79547225614</v>
      </c>
      <c r="Y294" s="168">
        <v>0</v>
      </c>
      <c r="Z294" s="164">
        <v>0</v>
      </c>
      <c r="AA294" s="168">
        <v>900597.04100868269</v>
      </c>
      <c r="AB294" s="183">
        <f>SUM(Muut[[#This Row],[Työttömyysaste]:[Koulutustausta]])</f>
        <v>6072908.4630429428</v>
      </c>
      <c r="AD294" s="67"/>
    </row>
    <row r="295" spans="1:30" s="50" customFormat="1">
      <c r="A295" s="95">
        <v>931</v>
      </c>
      <c r="B295" s="160" t="s">
        <v>296</v>
      </c>
      <c r="C295" s="412">
        <v>5951</v>
      </c>
      <c r="D295" s="142">
        <v>227.66666666666666</v>
      </c>
      <c r="E295" s="46">
        <v>2427</v>
      </c>
      <c r="F295" s="344">
        <f t="shared" si="6"/>
        <v>9.3805795907155612E-2</v>
      </c>
      <c r="G295" s="392">
        <f>Muut[[#This Row],[Keskim. työttömyysaste 2022, %]]/$F$12</f>
        <v>0.98836841382709661</v>
      </c>
      <c r="H295" s="175">
        <v>0</v>
      </c>
      <c r="I295" s="399">
        <v>12</v>
      </c>
      <c r="J295" s="405">
        <v>120</v>
      </c>
      <c r="K295" s="278">
        <v>1248.53</v>
      </c>
      <c r="L295" s="179">
        <v>4.7664052926241265</v>
      </c>
      <c r="M295" s="392">
        <v>3.8390414587267205</v>
      </c>
      <c r="N295" s="175">
        <v>0</v>
      </c>
      <c r="O295" s="414">
        <v>0</v>
      </c>
      <c r="P295" s="278">
        <v>1387</v>
      </c>
      <c r="Q295" s="15">
        <v>207</v>
      </c>
      <c r="R295" s="167">
        <v>0.14924297043979812</v>
      </c>
      <c r="S295" s="418">
        <v>1.0932586231060333</v>
      </c>
      <c r="T295" s="168">
        <v>410607.09186612349</v>
      </c>
      <c r="U295" s="168">
        <v>0</v>
      </c>
      <c r="V295" s="168">
        <v>0</v>
      </c>
      <c r="W295" s="168">
        <v>207718.8</v>
      </c>
      <c r="X295" s="168">
        <v>956339.24127615034</v>
      </c>
      <c r="Y295" s="168">
        <v>0</v>
      </c>
      <c r="Z295" s="164">
        <v>0</v>
      </c>
      <c r="AA295" s="168">
        <v>186396.38619387971</v>
      </c>
      <c r="AB295" s="183">
        <f>SUM(Muut[[#This Row],[Työttömyysaste]:[Koulutustausta]])</f>
        <v>1761061.5193361535</v>
      </c>
      <c r="AD295" s="67"/>
    </row>
    <row r="296" spans="1:30" s="50" customFormat="1">
      <c r="A296" s="95">
        <v>934</v>
      </c>
      <c r="B296" s="160" t="s">
        <v>297</v>
      </c>
      <c r="C296" s="412">
        <v>2671</v>
      </c>
      <c r="D296" s="142">
        <v>62.583333333333336</v>
      </c>
      <c r="E296" s="46">
        <v>1173</v>
      </c>
      <c r="F296" s="344">
        <f t="shared" si="6"/>
        <v>5.335322534811026E-2</v>
      </c>
      <c r="G296" s="392">
        <f>Muut[[#This Row],[Keskim. työttömyysaste 2022, %]]/$F$12</f>
        <v>0.56214695691152783</v>
      </c>
      <c r="H296" s="175">
        <v>0</v>
      </c>
      <c r="I296" s="399">
        <v>5</v>
      </c>
      <c r="J296" s="405">
        <v>50</v>
      </c>
      <c r="K296" s="278">
        <v>287.32</v>
      </c>
      <c r="L296" s="179">
        <v>9.2962550466378957</v>
      </c>
      <c r="M296" s="392">
        <v>1.9683654800430994</v>
      </c>
      <c r="N296" s="175">
        <v>0</v>
      </c>
      <c r="O296" s="414">
        <v>0</v>
      </c>
      <c r="P296" s="278">
        <v>723</v>
      </c>
      <c r="Q296" s="15">
        <v>84</v>
      </c>
      <c r="R296" s="167">
        <v>0.11618257261410789</v>
      </c>
      <c r="S296" s="418">
        <v>0.85107927690472285</v>
      </c>
      <c r="T296" s="168">
        <v>104819.33257458534</v>
      </c>
      <c r="U296" s="168">
        <v>0</v>
      </c>
      <c r="V296" s="168">
        <v>0</v>
      </c>
      <c r="W296" s="168">
        <v>86549.5</v>
      </c>
      <c r="X296" s="168">
        <v>220079.12569458765</v>
      </c>
      <c r="Y296" s="168">
        <v>0</v>
      </c>
      <c r="Z296" s="164">
        <v>0</v>
      </c>
      <c r="AA296" s="168">
        <v>65128.118247748542</v>
      </c>
      <c r="AB296" s="183">
        <f>SUM(Muut[[#This Row],[Työttömyysaste]:[Koulutustausta]])</f>
        <v>476576.07651692152</v>
      </c>
      <c r="AD296" s="67"/>
    </row>
    <row r="297" spans="1:30" s="50" customFormat="1">
      <c r="A297" s="95">
        <v>935</v>
      </c>
      <c r="B297" s="160" t="s">
        <v>298</v>
      </c>
      <c r="C297" s="412">
        <v>2985</v>
      </c>
      <c r="D297" s="142">
        <v>153.41666666666666</v>
      </c>
      <c r="E297" s="46">
        <v>1322</v>
      </c>
      <c r="F297" s="344">
        <f t="shared" si="6"/>
        <v>0.1160489157841654</v>
      </c>
      <c r="G297" s="392">
        <f>Muut[[#This Row],[Keskim. työttömyysaste 2022, %]]/$F$12</f>
        <v>1.222729168392467</v>
      </c>
      <c r="H297" s="175">
        <v>0</v>
      </c>
      <c r="I297" s="399">
        <v>13</v>
      </c>
      <c r="J297" s="405">
        <v>179</v>
      </c>
      <c r="K297" s="278">
        <v>372.47</v>
      </c>
      <c r="L297" s="179">
        <v>8.0140682471071489</v>
      </c>
      <c r="M297" s="392">
        <v>2.2832882080937731</v>
      </c>
      <c r="N297" s="175">
        <v>0</v>
      </c>
      <c r="O297" s="414">
        <v>0</v>
      </c>
      <c r="P297" s="278">
        <v>843</v>
      </c>
      <c r="Q297" s="15">
        <v>129</v>
      </c>
      <c r="R297" s="167">
        <v>0.15302491103202848</v>
      </c>
      <c r="S297" s="418">
        <v>1.1209627029186124</v>
      </c>
      <c r="T297" s="168">
        <v>254795.78888775222</v>
      </c>
      <c r="U297" s="168">
        <v>0</v>
      </c>
      <c r="V297" s="168">
        <v>0</v>
      </c>
      <c r="W297" s="168">
        <v>309847.21000000002</v>
      </c>
      <c r="X297" s="168">
        <v>285301.65650655393</v>
      </c>
      <c r="Y297" s="168">
        <v>0</v>
      </c>
      <c r="Z297" s="164">
        <v>0</v>
      </c>
      <c r="AA297" s="168">
        <v>95865.01059427546</v>
      </c>
      <c r="AB297" s="183">
        <f>SUM(Muut[[#This Row],[Työttömyysaste]:[Koulutustausta]])</f>
        <v>945809.6659885816</v>
      </c>
      <c r="AD297" s="67"/>
    </row>
    <row r="298" spans="1:30" s="50" customFormat="1">
      <c r="A298" s="95">
        <v>936</v>
      </c>
      <c r="B298" s="160" t="s">
        <v>299</v>
      </c>
      <c r="C298" s="412">
        <v>6395</v>
      </c>
      <c r="D298" s="142">
        <v>204.66666666666666</v>
      </c>
      <c r="E298" s="46">
        <v>2535</v>
      </c>
      <c r="F298" s="344">
        <f t="shared" si="6"/>
        <v>8.0736357659434585E-2</v>
      </c>
      <c r="G298" s="392">
        <f>Muut[[#This Row],[Keskim. työttömyysaste 2022, %]]/$F$12</f>
        <v>0.85066455634587812</v>
      </c>
      <c r="H298" s="175">
        <v>0</v>
      </c>
      <c r="I298" s="399">
        <v>9</v>
      </c>
      <c r="J298" s="405">
        <v>175</v>
      </c>
      <c r="K298" s="278">
        <v>1162.6300000000001</v>
      </c>
      <c r="L298" s="179">
        <v>5.5004601635946084</v>
      </c>
      <c r="M298" s="392">
        <v>3.3267084904256943</v>
      </c>
      <c r="N298" s="175">
        <v>0</v>
      </c>
      <c r="O298" s="414">
        <v>0</v>
      </c>
      <c r="P298" s="278">
        <v>1556</v>
      </c>
      <c r="Q298" s="15">
        <v>206</v>
      </c>
      <c r="R298" s="167">
        <v>0.13239074550128535</v>
      </c>
      <c r="S298" s="418">
        <v>0.96980999314202787</v>
      </c>
      <c r="T298" s="168">
        <v>379766.38867904426</v>
      </c>
      <c r="U298" s="168">
        <v>0</v>
      </c>
      <c r="V298" s="168">
        <v>0</v>
      </c>
      <c r="W298" s="168">
        <v>302923.25</v>
      </c>
      <c r="X298" s="168">
        <v>890542.23133195902</v>
      </c>
      <c r="Y298" s="168">
        <v>0</v>
      </c>
      <c r="Z298" s="164">
        <v>0</v>
      </c>
      <c r="AA298" s="168">
        <v>177685.43506100462</v>
      </c>
      <c r="AB298" s="183">
        <f>SUM(Muut[[#This Row],[Työttömyysaste]:[Koulutustausta]])</f>
        <v>1750917.3050720079</v>
      </c>
      <c r="AD298" s="67"/>
    </row>
    <row r="299" spans="1:30" s="50" customFormat="1">
      <c r="A299" s="95">
        <v>946</v>
      </c>
      <c r="B299" s="160" t="s">
        <v>300</v>
      </c>
      <c r="C299" s="412">
        <v>6287</v>
      </c>
      <c r="D299" s="142">
        <v>112.5</v>
      </c>
      <c r="E299" s="46">
        <v>2906</v>
      </c>
      <c r="F299" s="344">
        <f t="shared" si="6"/>
        <v>3.8713007570543703E-2</v>
      </c>
      <c r="G299" s="392">
        <f>Muut[[#This Row],[Keskim. työttömyysaste 2022, %]]/$F$12</f>
        <v>0.40789285477461568</v>
      </c>
      <c r="H299" s="175">
        <v>3</v>
      </c>
      <c r="I299" s="399">
        <v>5134</v>
      </c>
      <c r="J299" s="405">
        <v>382</v>
      </c>
      <c r="K299" s="278">
        <v>782.13</v>
      </c>
      <c r="L299" s="179">
        <v>8.0383056525130101</v>
      </c>
      <c r="M299" s="392">
        <v>2.2764035505116507</v>
      </c>
      <c r="N299" s="175">
        <v>3</v>
      </c>
      <c r="O299" s="414">
        <v>504</v>
      </c>
      <c r="P299" s="278">
        <v>1834</v>
      </c>
      <c r="Q299" s="15">
        <v>234</v>
      </c>
      <c r="R299" s="167">
        <v>0.12758996728462377</v>
      </c>
      <c r="S299" s="418">
        <v>0.93464256001255919</v>
      </c>
      <c r="T299" s="168">
        <v>179022.32620594671</v>
      </c>
      <c r="U299" s="168">
        <v>130403.06790000001</v>
      </c>
      <c r="V299" s="168">
        <v>1414767.6522000001</v>
      </c>
      <c r="W299" s="168">
        <v>661238.18000000005</v>
      </c>
      <c r="X299" s="168">
        <v>599089.81824971398</v>
      </c>
      <c r="Y299" s="168">
        <v>0</v>
      </c>
      <c r="Z299" s="164">
        <v>150363.35999999999</v>
      </c>
      <c r="AA299" s="168">
        <v>168350.20124799019</v>
      </c>
      <c r="AB299" s="183">
        <f>SUM(Muut[[#This Row],[Työttömyysaste]:[Koulutustausta]])</f>
        <v>3303234.6058036508</v>
      </c>
      <c r="AD299" s="67"/>
    </row>
    <row r="300" spans="1:30" s="50" customFormat="1">
      <c r="A300" s="95">
        <v>976</v>
      </c>
      <c r="B300" s="160" t="s">
        <v>301</v>
      </c>
      <c r="C300" s="412">
        <v>3788</v>
      </c>
      <c r="D300" s="142">
        <v>184.16666666666666</v>
      </c>
      <c r="E300" s="46">
        <v>1512</v>
      </c>
      <c r="F300" s="344">
        <f t="shared" si="6"/>
        <v>0.12180335097001763</v>
      </c>
      <c r="G300" s="392">
        <f>Muut[[#This Row],[Keskim. työttömyysaste 2022, %]]/$F$12</f>
        <v>1.2833597714603286</v>
      </c>
      <c r="H300" s="175">
        <v>0</v>
      </c>
      <c r="I300" s="399">
        <v>25</v>
      </c>
      <c r="J300" s="405">
        <v>111</v>
      </c>
      <c r="K300" s="278">
        <v>2029.3</v>
      </c>
      <c r="L300" s="179">
        <v>1.866653525846351</v>
      </c>
      <c r="M300" s="392">
        <v>9.8027980415818625</v>
      </c>
      <c r="N300" s="175">
        <v>0</v>
      </c>
      <c r="O300" s="414">
        <v>0</v>
      </c>
      <c r="P300" s="278">
        <v>807</v>
      </c>
      <c r="Q300" s="15">
        <v>138</v>
      </c>
      <c r="R300" s="167">
        <v>0.17100371747211895</v>
      </c>
      <c r="S300" s="418">
        <v>1.2526639489864255</v>
      </c>
      <c r="T300" s="168">
        <v>339372.01730570535</v>
      </c>
      <c r="U300" s="168">
        <v>0</v>
      </c>
      <c r="V300" s="168">
        <v>0</v>
      </c>
      <c r="W300" s="168">
        <v>192139.89</v>
      </c>
      <c r="X300" s="168">
        <v>1554387.3373660962</v>
      </c>
      <c r="Y300" s="168">
        <v>0</v>
      </c>
      <c r="Z300" s="164">
        <v>0</v>
      </c>
      <c r="AA300" s="168">
        <v>135946.85826049061</v>
      </c>
      <c r="AB300" s="183">
        <f>SUM(Muut[[#This Row],[Työttömyysaste]:[Koulutustausta]])</f>
        <v>2221846.102932292</v>
      </c>
      <c r="AD300" s="67"/>
    </row>
    <row r="301" spans="1:30" s="50" customFormat="1">
      <c r="A301" s="95">
        <v>977</v>
      </c>
      <c r="B301" s="160" t="s">
        <v>302</v>
      </c>
      <c r="C301" s="412">
        <v>15293</v>
      </c>
      <c r="D301" s="142">
        <v>522.58333333333337</v>
      </c>
      <c r="E301" s="46">
        <v>6983</v>
      </c>
      <c r="F301" s="344">
        <f t="shared" si="6"/>
        <v>7.483650770919853E-2</v>
      </c>
      <c r="G301" s="392">
        <f>Muut[[#This Row],[Keskim. työttömyysaste 2022, %]]/$F$12</f>
        <v>0.78850181596569791</v>
      </c>
      <c r="H301" s="175">
        <v>0</v>
      </c>
      <c r="I301" s="399">
        <v>42</v>
      </c>
      <c r="J301" s="405">
        <v>259</v>
      </c>
      <c r="K301" s="278">
        <v>569.83000000000004</v>
      </c>
      <c r="L301" s="179">
        <v>26.837828826141127</v>
      </c>
      <c r="M301" s="392">
        <v>0.68181474909978868</v>
      </c>
      <c r="N301" s="175">
        <v>0</v>
      </c>
      <c r="O301" s="414">
        <v>0</v>
      </c>
      <c r="P301" s="278">
        <v>4535</v>
      </c>
      <c r="Q301" s="15">
        <v>406</v>
      </c>
      <c r="R301" s="167">
        <v>8.9525909592061748E-2</v>
      </c>
      <c r="S301" s="418">
        <v>0.65580959937013328</v>
      </c>
      <c r="T301" s="168">
        <v>841807.95293784223</v>
      </c>
      <c r="U301" s="168">
        <v>0</v>
      </c>
      <c r="V301" s="168">
        <v>0</v>
      </c>
      <c r="W301" s="168">
        <v>448326.41</v>
      </c>
      <c r="X301" s="168">
        <v>436473.92522117123</v>
      </c>
      <c r="Y301" s="168">
        <v>0</v>
      </c>
      <c r="Z301" s="164">
        <v>0</v>
      </c>
      <c r="AA301" s="168">
        <v>287339.33622074738</v>
      </c>
      <c r="AB301" s="183">
        <f>SUM(Muut[[#This Row],[Työttömyysaste]:[Koulutustausta]])</f>
        <v>2013947.6243797608</v>
      </c>
      <c r="AD301" s="67"/>
    </row>
    <row r="302" spans="1:30" s="50" customFormat="1">
      <c r="A302" s="95">
        <v>980</v>
      </c>
      <c r="B302" s="160" t="s">
        <v>303</v>
      </c>
      <c r="C302" s="412">
        <v>33607</v>
      </c>
      <c r="D302" s="142">
        <v>910.75</v>
      </c>
      <c r="E302" s="46">
        <v>16166</v>
      </c>
      <c r="F302" s="344">
        <f t="shared" si="6"/>
        <v>5.6337374737102562E-2</v>
      </c>
      <c r="G302" s="392">
        <f>Muut[[#This Row],[Keskim. työttömyysaste 2022, %]]/$F$12</f>
        <v>0.59358892667148411</v>
      </c>
      <c r="H302" s="175">
        <v>0</v>
      </c>
      <c r="I302" s="399">
        <v>124</v>
      </c>
      <c r="J302" s="405">
        <v>989</v>
      </c>
      <c r="K302" s="278">
        <v>1115.75</v>
      </c>
      <c r="L302" s="179">
        <v>30.120546717454626</v>
      </c>
      <c r="M302" s="392">
        <v>0.60750648715398947</v>
      </c>
      <c r="N302" s="175">
        <v>0</v>
      </c>
      <c r="O302" s="414">
        <v>0</v>
      </c>
      <c r="P302" s="278">
        <v>11301</v>
      </c>
      <c r="Q302" s="15">
        <v>956</v>
      </c>
      <c r="R302" s="167">
        <v>8.4594283691708697E-2</v>
      </c>
      <c r="S302" s="418">
        <v>0.61968365973219985</v>
      </c>
      <c r="T302" s="168">
        <v>1392621.7529242563</v>
      </c>
      <c r="U302" s="168">
        <v>0</v>
      </c>
      <c r="V302" s="168">
        <v>0</v>
      </c>
      <c r="W302" s="168">
        <v>1711949.11</v>
      </c>
      <c r="X302" s="168">
        <v>854633.45570700336</v>
      </c>
      <c r="Y302" s="168">
        <v>0</v>
      </c>
      <c r="Z302" s="164">
        <v>0</v>
      </c>
      <c r="AA302" s="168">
        <v>596656.55576256418</v>
      </c>
      <c r="AB302" s="183">
        <f>SUM(Muut[[#This Row],[Työttömyysaste]:[Koulutustausta]])</f>
        <v>4555860.8743938236</v>
      </c>
      <c r="AD302" s="67"/>
    </row>
    <row r="303" spans="1:30" s="50" customFormat="1">
      <c r="A303" s="95">
        <v>981</v>
      </c>
      <c r="B303" s="160" t="s">
        <v>304</v>
      </c>
      <c r="C303" s="412">
        <v>2237</v>
      </c>
      <c r="D303" s="142">
        <v>85.416666666666671</v>
      </c>
      <c r="E303" s="46">
        <v>1070</v>
      </c>
      <c r="F303" s="344">
        <f t="shared" si="6"/>
        <v>7.9828660436137081E-2</v>
      </c>
      <c r="G303" s="392">
        <f>Muut[[#This Row],[Keskim. työttömyysaste 2022, %]]/$F$12</f>
        <v>0.84110076280679069</v>
      </c>
      <c r="H303" s="175">
        <v>0</v>
      </c>
      <c r="I303" s="399">
        <v>12</v>
      </c>
      <c r="J303" s="405">
        <v>47</v>
      </c>
      <c r="K303" s="278">
        <v>182.76</v>
      </c>
      <c r="L303" s="179">
        <v>12.240096301159992</v>
      </c>
      <c r="M303" s="392">
        <v>1.4949578072963647</v>
      </c>
      <c r="N303" s="175">
        <v>0</v>
      </c>
      <c r="O303" s="414">
        <v>0</v>
      </c>
      <c r="P303" s="278">
        <v>671</v>
      </c>
      <c r="Q303" s="15">
        <v>86</v>
      </c>
      <c r="R303" s="167">
        <v>0.12816691505216096</v>
      </c>
      <c r="S303" s="418">
        <v>0.93886891064122246</v>
      </c>
      <c r="T303" s="168">
        <v>131350.47539069958</v>
      </c>
      <c r="U303" s="168">
        <v>0</v>
      </c>
      <c r="V303" s="168">
        <v>0</v>
      </c>
      <c r="W303" s="168">
        <v>81356.53</v>
      </c>
      <c r="X303" s="168">
        <v>139989.07494063358</v>
      </c>
      <c r="Y303" s="168">
        <v>0</v>
      </c>
      <c r="Z303" s="164">
        <v>0</v>
      </c>
      <c r="AA303" s="168">
        <v>60172.155426441474</v>
      </c>
      <c r="AB303" s="183">
        <f>SUM(Muut[[#This Row],[Työttömyysaste]:[Koulutustausta]])</f>
        <v>412868.23575777462</v>
      </c>
      <c r="AD303" s="67"/>
    </row>
    <row r="304" spans="1:30" s="50" customFormat="1">
      <c r="A304" s="95">
        <v>989</v>
      </c>
      <c r="B304" s="160" t="s">
        <v>305</v>
      </c>
      <c r="C304" s="412">
        <v>5406</v>
      </c>
      <c r="D304" s="142">
        <v>144.33333333333334</v>
      </c>
      <c r="E304" s="46">
        <v>2243</v>
      </c>
      <c r="F304" s="344">
        <f t="shared" si="6"/>
        <v>6.4348342993015312E-2</v>
      </c>
      <c r="G304" s="392">
        <f>Muut[[#This Row],[Keskim. työttömyysaste 2022, %]]/$F$12</f>
        <v>0.67799509701251881</v>
      </c>
      <c r="H304" s="175">
        <v>0</v>
      </c>
      <c r="I304" s="399">
        <v>6</v>
      </c>
      <c r="J304" s="405">
        <v>86</v>
      </c>
      <c r="K304" s="278">
        <v>805.81</v>
      </c>
      <c r="L304" s="179">
        <v>6.7087775033816905</v>
      </c>
      <c r="M304" s="392">
        <v>2.7275353100106252</v>
      </c>
      <c r="N304" s="175">
        <v>0</v>
      </c>
      <c r="O304" s="414">
        <v>0</v>
      </c>
      <c r="P304" s="278">
        <v>1372</v>
      </c>
      <c r="Q304" s="15">
        <v>160</v>
      </c>
      <c r="R304" s="167">
        <v>0.11661807580174927</v>
      </c>
      <c r="S304" s="418">
        <v>0.85426949493560267</v>
      </c>
      <c r="T304" s="168">
        <v>255870.50872753191</v>
      </c>
      <c r="U304" s="168">
        <v>0</v>
      </c>
      <c r="V304" s="168">
        <v>0</v>
      </c>
      <c r="W304" s="168">
        <v>148865.14000000001</v>
      </c>
      <c r="X304" s="168">
        <v>617228.03938450397</v>
      </c>
      <c r="Y304" s="168">
        <v>0</v>
      </c>
      <c r="Z304" s="164">
        <v>0</v>
      </c>
      <c r="AA304" s="168">
        <v>132310.8824876665</v>
      </c>
      <c r="AB304" s="183">
        <f>SUM(Muut[[#This Row],[Työttömyysaste]:[Koulutustausta]])</f>
        <v>1154274.5705997024</v>
      </c>
      <c r="AD304" s="67"/>
    </row>
    <row r="305" spans="1:30">
      <c r="A305" s="95">
        <v>992</v>
      </c>
      <c r="B305" s="160" t="s">
        <v>306</v>
      </c>
      <c r="C305" s="413">
        <v>18120</v>
      </c>
      <c r="D305" s="393">
        <v>948.66666666666663</v>
      </c>
      <c r="E305" s="394">
        <v>7919</v>
      </c>
      <c r="F305" s="344">
        <f t="shared" si="6"/>
        <v>0.11979627057288378</v>
      </c>
      <c r="G305" s="392">
        <f>Muut[[#This Row],[Keskim. työttömyysaste 2022, %]]/$F$12</f>
        <v>1.2622125187841504</v>
      </c>
      <c r="H305" s="402">
        <v>0</v>
      </c>
      <c r="I305" s="403">
        <v>21</v>
      </c>
      <c r="J305" s="407">
        <v>331</v>
      </c>
      <c r="K305" s="410">
        <v>884.61</v>
      </c>
      <c r="L305" s="411">
        <v>20.483602943670093</v>
      </c>
      <c r="M305" s="395">
        <v>0.89332074917675186</v>
      </c>
      <c r="N305" s="402">
        <v>0</v>
      </c>
      <c r="O305" s="415">
        <v>0</v>
      </c>
      <c r="P305" s="410">
        <v>4963</v>
      </c>
      <c r="Q305" s="419">
        <v>567</v>
      </c>
      <c r="R305" s="420">
        <v>0.11424541607898449</v>
      </c>
      <c r="S305" s="421">
        <v>0.83688890612820344</v>
      </c>
      <c r="T305" s="168">
        <v>1596644.8135661462</v>
      </c>
      <c r="U305" s="168">
        <v>0</v>
      </c>
      <c r="V305" s="168">
        <v>0</v>
      </c>
      <c r="W305" s="168">
        <v>572957.69000000006</v>
      </c>
      <c r="X305" s="168">
        <v>677586.64687696367</v>
      </c>
      <c r="Y305" s="168">
        <v>0</v>
      </c>
      <c r="Z305" s="164">
        <v>0</v>
      </c>
      <c r="AA305" s="168">
        <v>434460.83294958324</v>
      </c>
      <c r="AB305" s="183">
        <f>SUM(Muut[[#This Row],[Työttömyysaste]:[Koulutustausta]])</f>
        <v>3281649.9833926936</v>
      </c>
      <c r="AC305"/>
      <c r="AD305" s="125"/>
    </row>
  </sheetData>
  <pageMargins left="0.31496062992125984" right="0.31496062992125984" top="0.55118110236220474" bottom="0.55118110236220474" header="0.31496062992125984" footer="0.31496062992125984"/>
  <pageSetup paperSize="9" scale="75" orientation="landscape" r:id="rId1"/>
  <ignoredErrors>
    <ignoredError sqref="S12 S13:S305 C12:C16 C17:C305 G13:G305 L13:M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0"/>
  <sheetViews>
    <sheetView zoomScale="80" zoomScaleNormal="80" workbookViewId="0">
      <pane xSplit="2" ySplit="7" topLeftCell="K8" activePane="bottomRight" state="frozen"/>
      <selection activeCell="G29" sqref="G29"/>
      <selection pane="topRight" activeCell="G29" sqref="G29"/>
      <selection pane="bottomLeft" activeCell="G29" sqref="G29"/>
      <selection pane="bottomRight"/>
    </sheetView>
  </sheetViews>
  <sheetFormatPr defaultRowHeight="15"/>
  <cols>
    <col min="1" max="1" width="10.625" style="25" customWidth="1"/>
    <col min="2" max="2" width="17.625" style="202" bestFit="1" customWidth="1"/>
    <col min="3" max="3" width="14.125" style="145" customWidth="1"/>
    <col min="4" max="4" width="15.125" style="162" customWidth="1"/>
    <col min="5" max="5" width="17.125" style="203" customWidth="1"/>
    <col min="6" max="6" width="17.375" style="162" bestFit="1" customWidth="1"/>
    <col min="7" max="7" width="19.125" style="203" bestFit="1" customWidth="1"/>
    <col min="8" max="8" width="15.375" style="14" bestFit="1" customWidth="1"/>
    <col min="9" max="9" width="16.375" style="14" bestFit="1" customWidth="1"/>
    <col min="10" max="10" width="24.625" style="203" customWidth="1"/>
    <col min="11" max="11" width="31.375" style="203" bestFit="1" customWidth="1"/>
    <col min="12" max="12" width="19.125" style="203" customWidth="1"/>
    <col min="13" max="13" width="15.125" style="203" bestFit="1" customWidth="1"/>
    <col min="14" max="14" width="21.375" style="203" customWidth="1"/>
    <col min="15" max="15" width="19.375" customWidth="1"/>
    <col min="16" max="16" width="13.375" style="145" customWidth="1"/>
    <col min="17" max="17" width="20.375" style="138" bestFit="1" customWidth="1"/>
    <col min="18" max="18" width="26.125" style="138" bestFit="1" customWidth="1"/>
    <col min="19" max="20" width="26.125" style="138" customWidth="1"/>
    <col min="21" max="21" width="12.125" style="232" bestFit="1" customWidth="1"/>
    <col min="22" max="22" width="9.875" style="11" customWidth="1"/>
    <col min="23" max="23" width="8.625" style="11"/>
    <col min="24" max="24" width="9" style="11" bestFit="1" customWidth="1"/>
    <col min="25" max="25" width="8.625" style="11"/>
  </cols>
  <sheetData>
    <row r="1" spans="1:30" ht="23.25">
      <c r="A1" s="325" t="s">
        <v>789</v>
      </c>
      <c r="D1" s="163"/>
      <c r="K1" s="234"/>
      <c r="L1" s="234"/>
      <c r="M1" s="234"/>
      <c r="P1" s="245" t="s">
        <v>378</v>
      </c>
      <c r="Q1" s="199"/>
      <c r="R1" s="199"/>
      <c r="S1" s="199"/>
      <c r="T1" s="199"/>
      <c r="U1" s="160"/>
    </row>
    <row r="2" spans="1:30">
      <c r="A2" s="25" t="s">
        <v>372</v>
      </c>
      <c r="B2" s="332"/>
      <c r="C2" s="138"/>
      <c r="D2" s="347"/>
      <c r="E2" s="347"/>
      <c r="F2" s="347"/>
      <c r="G2" s="347"/>
      <c r="H2" s="347"/>
      <c r="I2" s="347"/>
      <c r="J2" s="347"/>
      <c r="K2" s="347"/>
      <c r="L2" s="347"/>
      <c r="M2" s="347"/>
      <c r="N2" s="347"/>
      <c r="P2" s="233" t="s">
        <v>379</v>
      </c>
      <c r="Q2" s="233" t="s">
        <v>698</v>
      </c>
      <c r="R2" s="233" t="s">
        <v>672</v>
      </c>
      <c r="S2" s="357" t="s">
        <v>732</v>
      </c>
      <c r="T2" s="357" t="s">
        <v>733</v>
      </c>
      <c r="U2" s="168"/>
      <c r="AD2" s="111"/>
    </row>
    <row r="3" spans="1:30">
      <c r="C3" s="347"/>
      <c r="D3" s="347"/>
      <c r="E3" s="347"/>
      <c r="F3" s="347"/>
      <c r="G3" s="347"/>
      <c r="H3" s="347"/>
      <c r="I3" s="347"/>
      <c r="J3" s="347"/>
      <c r="K3" s="347"/>
      <c r="L3" s="347"/>
      <c r="M3" s="347"/>
      <c r="N3" s="347"/>
      <c r="O3" s="347"/>
      <c r="P3" s="197">
        <v>63.08</v>
      </c>
      <c r="Q3" s="197">
        <v>922.29</v>
      </c>
      <c r="R3" s="197">
        <v>13.2</v>
      </c>
      <c r="S3" s="356">
        <v>19.46</v>
      </c>
      <c r="T3" s="356">
        <v>10.32</v>
      </c>
      <c r="U3" s="160"/>
      <c r="V3" s="360"/>
      <c r="Z3" s="108"/>
      <c r="AA3" s="111"/>
      <c r="AD3" s="111"/>
    </row>
    <row r="4" spans="1:30">
      <c r="A4" s="236"/>
      <c r="B4" s="237"/>
      <c r="C4" s="238"/>
      <c r="D4" s="239"/>
      <c r="E4" s="239"/>
      <c r="F4" s="239"/>
      <c r="G4" s="239"/>
      <c r="H4" s="240"/>
      <c r="I4" s="240"/>
      <c r="J4" s="239"/>
      <c r="K4" s="241"/>
      <c r="L4" s="241"/>
      <c r="M4" s="241"/>
      <c r="N4" s="239"/>
      <c r="O4" s="355"/>
      <c r="P4" s="341"/>
      <c r="Q4" s="341"/>
      <c r="R4" s="341"/>
      <c r="S4" s="341"/>
      <c r="T4" s="341"/>
      <c r="U4" s="341"/>
      <c r="Z4" s="11"/>
    </row>
    <row r="5" spans="1:30">
      <c r="A5" s="236"/>
      <c r="B5" s="237"/>
      <c r="C5" s="193" t="s">
        <v>374</v>
      </c>
      <c r="D5" s="239"/>
      <c r="E5" s="239"/>
      <c r="F5" s="239"/>
      <c r="G5" s="239"/>
      <c r="H5" s="336"/>
      <c r="I5" s="336"/>
      <c r="J5" s="195"/>
      <c r="K5" s="337"/>
      <c r="L5" s="337"/>
      <c r="M5" s="337"/>
      <c r="N5" s="239"/>
      <c r="O5" s="355"/>
      <c r="P5" s="243" t="s">
        <v>701</v>
      </c>
      <c r="Q5" s="244"/>
      <c r="R5" s="244"/>
      <c r="S5" s="244"/>
      <c r="T5" s="244"/>
      <c r="U5" s="242"/>
      <c r="Z5" s="11"/>
    </row>
    <row r="6" spans="1:30" s="221" customFormat="1" ht="42.75">
      <c r="A6" s="229" t="s">
        <v>674</v>
      </c>
      <c r="B6" s="230" t="s">
        <v>3</v>
      </c>
      <c r="C6" s="422" t="s">
        <v>777</v>
      </c>
      <c r="D6" s="427" t="s">
        <v>731</v>
      </c>
      <c r="E6" s="431" t="s">
        <v>699</v>
      </c>
      <c r="F6" s="389" t="s">
        <v>782</v>
      </c>
      <c r="G6" s="432" t="s">
        <v>697</v>
      </c>
      <c r="H6" s="431" t="s">
        <v>805</v>
      </c>
      <c r="I6" s="441" t="s">
        <v>806</v>
      </c>
      <c r="J6" s="442" t="s">
        <v>807</v>
      </c>
      <c r="K6" s="432" t="s">
        <v>808</v>
      </c>
      <c r="L6" s="447" t="s">
        <v>748</v>
      </c>
      <c r="M6" s="442" t="s">
        <v>760</v>
      </c>
      <c r="N6" s="432" t="s">
        <v>736</v>
      </c>
      <c r="O6" s="454" t="s">
        <v>781</v>
      </c>
      <c r="P6" s="235" t="s">
        <v>379</v>
      </c>
      <c r="Q6" s="225" t="s">
        <v>698</v>
      </c>
      <c r="R6" s="225" t="s">
        <v>700</v>
      </c>
      <c r="S6" s="225" t="s">
        <v>734</v>
      </c>
      <c r="T6" s="225" t="s">
        <v>733</v>
      </c>
      <c r="U6" s="226" t="s">
        <v>380</v>
      </c>
      <c r="V6" s="231"/>
      <c r="W6" s="231"/>
      <c r="X6" s="231"/>
      <c r="Y6" s="231"/>
    </row>
    <row r="7" spans="1:30" s="34" customFormat="1">
      <c r="B7" s="202" t="s">
        <v>376</v>
      </c>
      <c r="C7" s="423">
        <f>SUM(C8:C300)</f>
        <v>5533611</v>
      </c>
      <c r="D7" s="428"/>
      <c r="E7" s="433"/>
      <c r="F7" s="173">
        <f>SUM(F8:F300)</f>
        <v>2035</v>
      </c>
      <c r="G7" s="434">
        <f>Lisäosat[[#This Row],[Saamenkielisen väestön määrä 31.12.2022]]/Lisäosat[[#This Row],[Asukasmäärä 31.12.2022]]</f>
        <v>3.6775263024451846E-4</v>
      </c>
      <c r="H7" s="178">
        <f>SUM(H8:H300)</f>
        <v>2270623</v>
      </c>
      <c r="I7" s="173">
        <f>SUM(I8:I300)</f>
        <v>2270984</v>
      </c>
      <c r="J7" s="359">
        <v>0.99984103806984104</v>
      </c>
      <c r="K7" s="443">
        <v>1</v>
      </c>
      <c r="L7" s="448"/>
      <c r="M7" s="14">
        <f>SUM(M8:M300)</f>
        <v>3671203.3781175744</v>
      </c>
      <c r="N7" s="449">
        <f>M7/C7</f>
        <v>0.66343719826304637</v>
      </c>
      <c r="O7" s="455">
        <v>0.12156988932900219</v>
      </c>
      <c r="P7" s="205">
        <f>SUM(P8:P300)</f>
        <v>65801827.917270973</v>
      </c>
      <c r="Q7" s="32">
        <f>SUM(Q8:Q300)</f>
        <v>1187909.5199999998</v>
      </c>
      <c r="R7" s="32">
        <f>SUM(R8:R300)</f>
        <v>72888237.540840089</v>
      </c>
      <c r="S7" s="32">
        <f t="shared" ref="S7:T7" si="0">SUM(S8:S300)</f>
        <v>107684070.06000008</v>
      </c>
      <c r="T7" s="32">
        <f t="shared" si="0"/>
        <v>32295104.898354322</v>
      </c>
      <c r="U7" s="187">
        <f>SUM(U8:U300)</f>
        <v>279857149.93646556</v>
      </c>
      <c r="V7" s="33"/>
      <c r="W7" s="33"/>
      <c r="X7" s="112"/>
      <c r="Y7" s="112"/>
    </row>
    <row r="8" spans="1:30">
      <c r="A8" s="25">
        <v>5</v>
      </c>
      <c r="B8" s="202" t="s">
        <v>14</v>
      </c>
      <c r="C8" s="424">
        <v>9183</v>
      </c>
      <c r="D8" s="429">
        <v>0.6011333333333333</v>
      </c>
      <c r="E8" s="435">
        <v>0</v>
      </c>
      <c r="F8" s="164">
        <v>0</v>
      </c>
      <c r="G8" s="436">
        <v>0</v>
      </c>
      <c r="H8" s="265">
        <v>3302</v>
      </c>
      <c r="I8" s="14">
        <v>3301</v>
      </c>
      <c r="J8" s="342">
        <v>1.0003029385034838</v>
      </c>
      <c r="K8" s="444">
        <v>1.0004619738699008</v>
      </c>
      <c r="L8" s="450">
        <v>0.48829024300000001</v>
      </c>
      <c r="M8" s="14">
        <f>Lisäosat[[#This Row],[HYTE-kerroin (sis. Kulttuurihyte)]]*Lisäosat[[#This Row],[Asukasmäärä 31.12.2022]]</f>
        <v>4483.9693014690001</v>
      </c>
      <c r="N8" s="444">
        <f>Lisäosat[[#This Row],[HYTE-kerroin (sis. Kulttuurihyte)]]/$N$7</f>
        <v>0.73600070101344794</v>
      </c>
      <c r="O8" s="456">
        <v>0</v>
      </c>
      <c r="P8" s="144">
        <v>348214.68279199995</v>
      </c>
      <c r="Q8" s="38">
        <v>0</v>
      </c>
      <c r="R8" s="38">
        <v>121271.59843982435</v>
      </c>
      <c r="S8" s="38">
        <v>131524.19375193035</v>
      </c>
      <c r="T8" s="38">
        <v>0</v>
      </c>
      <c r="U8" s="320">
        <f>SUM(P8:T8)</f>
        <v>601010.47498375468</v>
      </c>
      <c r="X8" s="10"/>
      <c r="Y8" s="10"/>
      <c r="Z8" s="113"/>
    </row>
    <row r="9" spans="1:30">
      <c r="A9" s="25">
        <v>9</v>
      </c>
      <c r="B9" s="202" t="s">
        <v>15</v>
      </c>
      <c r="C9" s="424">
        <v>2447</v>
      </c>
      <c r="D9" s="429">
        <v>2.8199999999999999E-2</v>
      </c>
      <c r="E9" s="435">
        <v>0</v>
      </c>
      <c r="F9" s="164">
        <v>0</v>
      </c>
      <c r="G9" s="436">
        <v>0</v>
      </c>
      <c r="H9" s="265">
        <v>704</v>
      </c>
      <c r="I9" s="14">
        <v>976</v>
      </c>
      <c r="J9" s="342">
        <v>0.72131147540983609</v>
      </c>
      <c r="K9" s="444">
        <v>0.72142615470385496</v>
      </c>
      <c r="L9" s="450">
        <v>0.51856269499999996</v>
      </c>
      <c r="M9" s="14">
        <f>Lisäosat[[#This Row],[HYTE-kerroin (sis. Kulttuurihyte)]]*Lisäosat[[#This Row],[Asukasmäärä 31.12.2022]]</f>
        <v>1268.922914665</v>
      </c>
      <c r="N9" s="444">
        <f>Lisäosat[[#This Row],[HYTE-kerroin (sis. Kulttuurihyte)]]/$N$7</f>
        <v>0.78163041861031568</v>
      </c>
      <c r="O9" s="456">
        <v>0</v>
      </c>
      <c r="P9" s="144">
        <v>4352.8606319999999</v>
      </c>
      <c r="Q9" s="38">
        <v>0</v>
      </c>
      <c r="R9" s="38">
        <v>23302.353367396394</v>
      </c>
      <c r="S9" s="38">
        <v>37220.16188424555</v>
      </c>
      <c r="T9" s="38">
        <v>0</v>
      </c>
      <c r="U9" s="320">
        <f>SUM(P9:T9)</f>
        <v>64875.375883641944</v>
      </c>
      <c r="X9" s="10"/>
      <c r="Y9" s="10"/>
      <c r="Z9" s="113"/>
    </row>
    <row r="10" spans="1:30">
      <c r="A10" s="25">
        <v>10</v>
      </c>
      <c r="B10" s="202" t="s">
        <v>16</v>
      </c>
      <c r="C10" s="424">
        <v>11102</v>
      </c>
      <c r="D10" s="429">
        <v>0.54486666666666661</v>
      </c>
      <c r="E10" s="435">
        <v>0</v>
      </c>
      <c r="F10" s="164">
        <v>1</v>
      </c>
      <c r="G10" s="436">
        <v>8.9309636509779408E-5</v>
      </c>
      <c r="H10" s="265">
        <v>4056</v>
      </c>
      <c r="I10" s="14">
        <v>4206</v>
      </c>
      <c r="J10" s="342">
        <v>0.96433666191155487</v>
      </c>
      <c r="K10" s="444">
        <v>0.96448997910025158</v>
      </c>
      <c r="L10" s="450">
        <v>0.61463724399999997</v>
      </c>
      <c r="M10" s="14">
        <f>Lisäosat[[#This Row],[HYTE-kerroin (sis. Kulttuurihyte)]]*Lisäosat[[#This Row],[Asukasmäärä 31.12.2022]]</f>
        <v>6823.7026828879998</v>
      </c>
      <c r="N10" s="444">
        <f>Lisäosat[[#This Row],[HYTE-kerroin (sis. Kulttuurihyte)]]/$N$7</f>
        <v>0.92644374721403899</v>
      </c>
      <c r="O10" s="456">
        <v>0</v>
      </c>
      <c r="P10" s="144">
        <v>381577.84197866661</v>
      </c>
      <c r="Q10" s="38">
        <v>0</v>
      </c>
      <c r="R10" s="38">
        <v>141342.53427321708</v>
      </c>
      <c r="S10" s="38">
        <v>200153.46525135727</v>
      </c>
      <c r="T10" s="38">
        <v>0</v>
      </c>
      <c r="U10" s="320">
        <f t="shared" ref="U10:U72" si="1">SUM(P10:T10)</f>
        <v>723073.84150324098</v>
      </c>
      <c r="X10" s="10"/>
      <c r="Y10" s="10"/>
      <c r="Z10" s="113"/>
    </row>
    <row r="11" spans="1:30">
      <c r="A11" s="25">
        <v>16</v>
      </c>
      <c r="B11" s="202" t="s">
        <v>17</v>
      </c>
      <c r="C11" s="424">
        <v>8014</v>
      </c>
      <c r="D11" s="429">
        <v>0</v>
      </c>
      <c r="E11" s="435">
        <v>0</v>
      </c>
      <c r="F11" s="164">
        <v>3</v>
      </c>
      <c r="G11" s="436">
        <v>3.7345947964645838E-4</v>
      </c>
      <c r="H11" s="265">
        <v>2282</v>
      </c>
      <c r="I11" s="14">
        <v>2872</v>
      </c>
      <c r="J11" s="342">
        <v>0.79456824512534818</v>
      </c>
      <c r="K11" s="444">
        <v>0.79469457130829024</v>
      </c>
      <c r="L11" s="450">
        <v>0.65678603599999996</v>
      </c>
      <c r="M11" s="14">
        <f>Lisäosat[[#This Row],[HYTE-kerroin (sis. Kulttuurihyte)]]*Lisäosat[[#This Row],[Asukasmäärä 31.12.2022]]</f>
        <v>5263.483292504</v>
      </c>
      <c r="N11" s="444">
        <f>Lisäosat[[#This Row],[HYTE-kerroin (sis. Kulttuurihyte)]]/$N$7</f>
        <v>0.98997469198221033</v>
      </c>
      <c r="O11" s="456">
        <v>0</v>
      </c>
      <c r="P11" s="144">
        <v>0</v>
      </c>
      <c r="Q11" s="38">
        <v>0</v>
      </c>
      <c r="R11" s="38">
        <v>84066.606286933224</v>
      </c>
      <c r="S11" s="38">
        <v>154388.96875287415</v>
      </c>
      <c r="T11" s="38">
        <v>0</v>
      </c>
      <c r="U11" s="320">
        <f t="shared" si="1"/>
        <v>238455.57503980736</v>
      </c>
      <c r="X11" s="10"/>
      <c r="Y11" s="10"/>
      <c r="Z11" s="113"/>
    </row>
    <row r="12" spans="1:30">
      <c r="A12" s="25">
        <v>18</v>
      </c>
      <c r="B12" s="202" t="s">
        <v>18</v>
      </c>
      <c r="C12" s="424">
        <v>4763</v>
      </c>
      <c r="D12" s="429">
        <v>0</v>
      </c>
      <c r="E12" s="435">
        <v>0</v>
      </c>
      <c r="F12" s="164">
        <v>0</v>
      </c>
      <c r="G12" s="436">
        <v>0</v>
      </c>
      <c r="H12" s="265">
        <v>1364</v>
      </c>
      <c r="I12" s="14">
        <v>2173</v>
      </c>
      <c r="J12" s="342">
        <v>0.62770363552692132</v>
      </c>
      <c r="K12" s="444">
        <v>0.62780343237229164</v>
      </c>
      <c r="L12" s="450">
        <v>0.44940506699999999</v>
      </c>
      <c r="M12" s="14">
        <f>Lisäosat[[#This Row],[HYTE-kerroin (sis. Kulttuurihyte)]]*Lisäosat[[#This Row],[Asukasmäärä 31.12.2022]]</f>
        <v>2140.516334121</v>
      </c>
      <c r="N12" s="444">
        <f>Lisäosat[[#This Row],[HYTE-kerroin (sis. Kulttuurihyte)]]/$N$7</f>
        <v>0.6773890101076534</v>
      </c>
      <c r="O12" s="456">
        <v>0</v>
      </c>
      <c r="P12" s="144">
        <v>0</v>
      </c>
      <c r="Q12" s="38">
        <v>0</v>
      </c>
      <c r="R12" s="38">
        <v>39471.006278737768</v>
      </c>
      <c r="S12" s="38">
        <v>62785.819021077972</v>
      </c>
      <c r="T12" s="38">
        <v>0</v>
      </c>
      <c r="U12" s="320">
        <f t="shared" si="1"/>
        <v>102256.82529981574</v>
      </c>
      <c r="X12" s="10"/>
      <c r="Y12" s="10"/>
      <c r="Z12" s="113"/>
    </row>
    <row r="13" spans="1:30">
      <c r="A13" s="25">
        <v>19</v>
      </c>
      <c r="B13" s="202" t="s">
        <v>19</v>
      </c>
      <c r="C13" s="424">
        <v>3965</v>
      </c>
      <c r="D13" s="429">
        <v>0</v>
      </c>
      <c r="E13" s="435">
        <v>0</v>
      </c>
      <c r="F13" s="164">
        <v>0</v>
      </c>
      <c r="G13" s="436">
        <v>0</v>
      </c>
      <c r="H13" s="265">
        <v>1160</v>
      </c>
      <c r="I13" s="14">
        <v>1774</v>
      </c>
      <c r="J13" s="342">
        <v>0.65388951521984218</v>
      </c>
      <c r="K13" s="444">
        <v>0.65399347528498486</v>
      </c>
      <c r="L13" s="450">
        <v>0.415407268</v>
      </c>
      <c r="M13" s="14">
        <f>Lisäosat[[#This Row],[HYTE-kerroin (sis. Kulttuurihyte)]]*Lisäosat[[#This Row],[Asukasmäärä 31.12.2022]]</f>
        <v>1647.0898176200001</v>
      </c>
      <c r="N13" s="444">
        <f>Lisäosat[[#This Row],[HYTE-kerroin (sis. Kulttuurihyte)]]/$N$7</f>
        <v>0.62614407073884792</v>
      </c>
      <c r="O13" s="456">
        <v>0.20284858479761395</v>
      </c>
      <c r="P13" s="144">
        <v>0</v>
      </c>
      <c r="Q13" s="38">
        <v>0</v>
      </c>
      <c r="R13" s="38">
        <v>34228.710509465534</v>
      </c>
      <c r="S13" s="38">
        <v>48312.587739731694</v>
      </c>
      <c r="T13" s="38">
        <v>8300.320671616606</v>
      </c>
      <c r="U13" s="320">
        <f t="shared" si="1"/>
        <v>90841.618920813824</v>
      </c>
      <c r="X13" s="10"/>
      <c r="Y13" s="10"/>
      <c r="Z13" s="113"/>
    </row>
    <row r="14" spans="1:30">
      <c r="A14" s="25">
        <v>20</v>
      </c>
      <c r="B14" s="202" t="s">
        <v>20</v>
      </c>
      <c r="C14" s="424">
        <v>16473</v>
      </c>
      <c r="D14" s="429">
        <v>0</v>
      </c>
      <c r="E14" s="435">
        <v>0</v>
      </c>
      <c r="F14" s="164">
        <v>0</v>
      </c>
      <c r="G14" s="436">
        <v>0</v>
      </c>
      <c r="H14" s="265">
        <v>4432</v>
      </c>
      <c r="I14" s="14">
        <v>6571</v>
      </c>
      <c r="J14" s="342">
        <v>0.67447877035458836</v>
      </c>
      <c r="K14" s="444">
        <v>0.67458600384781819</v>
      </c>
      <c r="L14" s="450">
        <v>0.38207808100000001</v>
      </c>
      <c r="M14" s="14">
        <f>Lisäosat[[#This Row],[HYTE-kerroin (sis. Kulttuurihyte)]]*Lisäosat[[#This Row],[Asukasmäärä 31.12.2022]]</f>
        <v>6293.9722283130004</v>
      </c>
      <c r="N14" s="444">
        <f>Lisäosat[[#This Row],[HYTE-kerroin (sis. Kulttuurihyte)]]/$N$7</f>
        <v>0.57590693135736681</v>
      </c>
      <c r="O14" s="456">
        <v>0</v>
      </c>
      <c r="P14" s="144">
        <v>0</v>
      </c>
      <c r="Q14" s="38">
        <v>0</v>
      </c>
      <c r="R14" s="38">
        <v>146684.40918628342</v>
      </c>
      <c r="S14" s="38">
        <v>184615.36356966314</v>
      </c>
      <c r="T14" s="38">
        <v>0</v>
      </c>
      <c r="U14" s="320">
        <f t="shared" si="1"/>
        <v>331299.77275594656</v>
      </c>
      <c r="X14" s="10"/>
      <c r="Y14" s="10"/>
      <c r="Z14" s="113"/>
    </row>
    <row r="15" spans="1:30">
      <c r="A15" s="25">
        <v>46</v>
      </c>
      <c r="B15" s="202" t="s">
        <v>21</v>
      </c>
      <c r="C15" s="424">
        <v>1341</v>
      </c>
      <c r="D15" s="429">
        <v>1.2921</v>
      </c>
      <c r="E15" s="435">
        <v>0</v>
      </c>
      <c r="F15" s="164">
        <v>0</v>
      </c>
      <c r="G15" s="436">
        <v>0</v>
      </c>
      <c r="H15" s="265">
        <v>387</v>
      </c>
      <c r="I15" s="14">
        <v>470</v>
      </c>
      <c r="J15" s="342">
        <v>0.82340425531914896</v>
      </c>
      <c r="K15" s="444">
        <v>0.82353516605869947</v>
      </c>
      <c r="L15" s="450">
        <v>0.453390986</v>
      </c>
      <c r="M15" s="14">
        <f>Lisäosat[[#This Row],[HYTE-kerroin (sis. Kulttuurihyte)]]*Lisäosat[[#This Row],[Asukasmäärä 31.12.2022]]</f>
        <v>607.99731222599996</v>
      </c>
      <c r="N15" s="444">
        <f>Lisäosat[[#This Row],[HYTE-kerroin (sis. Kulttuurihyte)]]/$N$7</f>
        <v>0.68339699249157104</v>
      </c>
      <c r="O15" s="456">
        <v>0</v>
      </c>
      <c r="P15" s="144">
        <v>163948.651182</v>
      </c>
      <c r="Q15" s="38">
        <v>0</v>
      </c>
      <c r="R15" s="38">
        <v>14577.56068143825</v>
      </c>
      <c r="S15" s="38">
        <v>17833.83224048109</v>
      </c>
      <c r="T15" s="38">
        <v>0</v>
      </c>
      <c r="U15" s="320">
        <f t="shared" si="1"/>
        <v>196360.04410391935</v>
      </c>
      <c r="X15" s="10"/>
      <c r="Y15" s="10"/>
      <c r="Z15" s="113"/>
    </row>
    <row r="16" spans="1:30">
      <c r="A16" s="25">
        <v>47</v>
      </c>
      <c r="B16" s="202" t="s">
        <v>22</v>
      </c>
      <c r="C16" s="424">
        <v>1811</v>
      </c>
      <c r="D16" s="429">
        <v>1.9494500000000001</v>
      </c>
      <c r="E16" s="435">
        <v>1</v>
      </c>
      <c r="F16" s="164">
        <v>182</v>
      </c>
      <c r="G16" s="436">
        <v>0.10061486864169927</v>
      </c>
      <c r="H16" s="265">
        <v>564</v>
      </c>
      <c r="I16" s="14">
        <v>676</v>
      </c>
      <c r="J16" s="342">
        <v>0.83431952662721898</v>
      </c>
      <c r="K16" s="444">
        <v>0.83445217275522554</v>
      </c>
      <c r="L16" s="450">
        <v>0.39677385399999998</v>
      </c>
      <c r="M16" s="14">
        <f>Lisäosat[[#This Row],[HYTE-kerroin (sis. Kulttuurihyte)]]*Lisäosat[[#This Row],[Asukasmäärä 31.12.2022]]</f>
        <v>718.55744959399999</v>
      </c>
      <c r="N16" s="444">
        <f>Lisäosat[[#This Row],[HYTE-kerroin (sis. Kulttuurihyte)]]/$N$7</f>
        <v>0.59805789461127412</v>
      </c>
      <c r="O16" s="456">
        <v>0</v>
      </c>
      <c r="P16" s="144">
        <v>668103.10549799993</v>
      </c>
      <c r="Q16" s="38">
        <v>167856.78</v>
      </c>
      <c r="R16" s="38">
        <v>19947.746080148219</v>
      </c>
      <c r="S16" s="38">
        <v>21076.792205364203</v>
      </c>
      <c r="T16" s="38">
        <v>0</v>
      </c>
      <c r="U16" s="320">
        <f t="shared" si="1"/>
        <v>876984.42378351244</v>
      </c>
      <c r="X16" s="10"/>
      <c r="Y16" s="10"/>
      <c r="Z16" s="113"/>
    </row>
    <row r="17" spans="1:26">
      <c r="A17" s="25">
        <v>49</v>
      </c>
      <c r="B17" s="202" t="s">
        <v>23</v>
      </c>
      <c r="C17" s="424">
        <v>305274</v>
      </c>
      <c r="D17" s="429">
        <v>0</v>
      </c>
      <c r="E17" s="435">
        <v>0</v>
      </c>
      <c r="F17" s="164">
        <v>16</v>
      </c>
      <c r="G17" s="436">
        <v>5.3848121373665577E-5</v>
      </c>
      <c r="H17" s="265">
        <v>122605</v>
      </c>
      <c r="I17" s="14">
        <v>133254</v>
      </c>
      <c r="J17" s="342">
        <v>0.9200849505455746</v>
      </c>
      <c r="K17" s="444">
        <v>0.92023123227845016</v>
      </c>
      <c r="L17" s="450">
        <v>0.731914658</v>
      </c>
      <c r="M17" s="14">
        <f>Lisäosat[[#This Row],[HYTE-kerroin (sis. Kulttuurihyte)]]*Lisäosat[[#This Row],[Asukasmäärä 31.12.2022]]</f>
        <v>223434.51530629199</v>
      </c>
      <c r="N17" s="444">
        <f>Lisäosat[[#This Row],[HYTE-kerroin (sis. Kulttuurihyte)]]/$N$7</f>
        <v>1.1032161897406949</v>
      </c>
      <c r="O17" s="456">
        <v>1.7596562162483176</v>
      </c>
      <c r="P17" s="144">
        <v>0</v>
      </c>
      <c r="Q17" s="38">
        <v>0</v>
      </c>
      <c r="R17" s="38">
        <v>3708179.2334739449</v>
      </c>
      <c r="S17" s="38">
        <v>6553801.4438202921</v>
      </c>
      <c r="T17" s="38">
        <v>5543669.6509527657</v>
      </c>
      <c r="U17" s="320">
        <f t="shared" si="1"/>
        <v>15805650.328247003</v>
      </c>
      <c r="X17" s="10"/>
      <c r="Y17" s="10"/>
      <c r="Z17" s="113"/>
    </row>
    <row r="18" spans="1:26">
      <c r="A18" s="25">
        <v>50</v>
      </c>
      <c r="B18" s="202" t="s">
        <v>24</v>
      </c>
      <c r="C18" s="424">
        <v>11276</v>
      </c>
      <c r="D18" s="429">
        <v>0</v>
      </c>
      <c r="E18" s="435">
        <v>0</v>
      </c>
      <c r="F18" s="164">
        <v>0</v>
      </c>
      <c r="G18" s="436">
        <v>0</v>
      </c>
      <c r="H18" s="265">
        <v>3872</v>
      </c>
      <c r="I18" s="14">
        <v>4587</v>
      </c>
      <c r="J18" s="342">
        <v>0.84412470023980812</v>
      </c>
      <c r="K18" s="444">
        <v>0.84425890526494296</v>
      </c>
      <c r="L18" s="450">
        <v>0.37484619600000002</v>
      </c>
      <c r="M18" s="14">
        <f>Lisäosat[[#This Row],[HYTE-kerroin (sis. Kulttuurihyte)]]*Lisäosat[[#This Row],[Asukasmäärä 31.12.2022]]</f>
        <v>4226.765706096</v>
      </c>
      <c r="N18" s="444">
        <f>Lisäosat[[#This Row],[HYTE-kerroin (sis. Kulttuurihyte)]]/$N$7</f>
        <v>0.56500629898563082</v>
      </c>
      <c r="O18" s="456">
        <v>0</v>
      </c>
      <c r="P18" s="144">
        <v>0</v>
      </c>
      <c r="Q18" s="38">
        <v>0</v>
      </c>
      <c r="R18" s="38">
        <v>125662.19708813095</v>
      </c>
      <c r="S18" s="38">
        <v>123979.874592464</v>
      </c>
      <c r="T18" s="38">
        <v>0</v>
      </c>
      <c r="U18" s="320">
        <f t="shared" si="1"/>
        <v>249642.07168059493</v>
      </c>
      <c r="X18" s="10"/>
      <c r="Y18" s="10"/>
      <c r="Z18" s="113"/>
    </row>
    <row r="19" spans="1:26">
      <c r="A19" s="25">
        <v>51</v>
      </c>
      <c r="B19" s="202" t="s">
        <v>25</v>
      </c>
      <c r="C19" s="424">
        <v>9211</v>
      </c>
      <c r="D19" s="429">
        <v>0</v>
      </c>
      <c r="E19" s="435">
        <v>0</v>
      </c>
      <c r="F19" s="164">
        <v>0</v>
      </c>
      <c r="G19" s="436">
        <v>0</v>
      </c>
      <c r="H19" s="265">
        <v>3806</v>
      </c>
      <c r="I19" s="14">
        <v>3848</v>
      </c>
      <c r="J19" s="342">
        <v>0.98908523908523904</v>
      </c>
      <c r="K19" s="444">
        <v>0.98924249098100059</v>
      </c>
      <c r="L19" s="450">
        <v>0.70972893199999998</v>
      </c>
      <c r="M19" s="14">
        <f>Lisäosat[[#This Row],[HYTE-kerroin (sis. Kulttuurihyte)]]*Lisäosat[[#This Row],[Asukasmäärä 31.12.2022]]</f>
        <v>6537.313192652</v>
      </c>
      <c r="N19" s="444">
        <f>Lisäosat[[#This Row],[HYTE-kerroin (sis. Kulttuurihyte)]]/$N$7</f>
        <v>1.0697756077864651</v>
      </c>
      <c r="O19" s="456">
        <v>0</v>
      </c>
      <c r="P19" s="144">
        <v>0</v>
      </c>
      <c r="Q19" s="38">
        <v>0</v>
      </c>
      <c r="R19" s="38">
        <v>120277.24611442315</v>
      </c>
      <c r="S19" s="38">
        <v>191753.06277982917</v>
      </c>
      <c r="T19" s="38">
        <v>0</v>
      </c>
      <c r="U19" s="320">
        <f t="shared" si="1"/>
        <v>312030.30889425229</v>
      </c>
      <c r="X19" s="10"/>
      <c r="Y19" s="10"/>
      <c r="Z19" s="113"/>
    </row>
    <row r="20" spans="1:26">
      <c r="A20" s="25">
        <v>52</v>
      </c>
      <c r="B20" s="202" t="s">
        <v>26</v>
      </c>
      <c r="C20" s="424">
        <v>2346</v>
      </c>
      <c r="D20" s="429">
        <v>0.77395000000000003</v>
      </c>
      <c r="E20" s="435">
        <v>0</v>
      </c>
      <c r="F20" s="164">
        <v>0</v>
      </c>
      <c r="G20" s="436">
        <v>0</v>
      </c>
      <c r="H20" s="265">
        <v>807</v>
      </c>
      <c r="I20" s="14">
        <v>935</v>
      </c>
      <c r="J20" s="342">
        <v>0.86310160427807492</v>
      </c>
      <c r="K20" s="444">
        <v>0.86323882638810578</v>
      </c>
      <c r="L20" s="450">
        <v>0.52666274199999996</v>
      </c>
      <c r="M20" s="14">
        <f>Lisäosat[[#This Row],[HYTE-kerroin (sis. Kulttuurihyte)]]*Lisäosat[[#This Row],[Asukasmäärä 31.12.2022]]</f>
        <v>1235.550792732</v>
      </c>
      <c r="N20" s="444">
        <f>Lisäosat[[#This Row],[HYTE-kerroin (sis. Kulttuurihyte)]]/$N$7</f>
        <v>0.79383963301856242</v>
      </c>
      <c r="O20" s="456">
        <v>0</v>
      </c>
      <c r="P20" s="144">
        <v>114533.51703599999</v>
      </c>
      <c r="Q20" s="38">
        <v>0</v>
      </c>
      <c r="R20" s="38">
        <v>26732.089384525749</v>
      </c>
      <c r="S20" s="38">
        <v>36241.287780537714</v>
      </c>
      <c r="T20" s="38">
        <v>0</v>
      </c>
      <c r="U20" s="320">
        <f t="shared" si="1"/>
        <v>177506.89420106343</v>
      </c>
      <c r="X20" s="10"/>
      <c r="Y20" s="10"/>
      <c r="Z20" s="113"/>
    </row>
    <row r="21" spans="1:26">
      <c r="A21" s="25">
        <v>61</v>
      </c>
      <c r="B21" s="202" t="s">
        <v>27</v>
      </c>
      <c r="C21" s="424">
        <v>16459</v>
      </c>
      <c r="D21" s="429">
        <v>0</v>
      </c>
      <c r="E21" s="435">
        <v>0</v>
      </c>
      <c r="F21" s="164">
        <v>0</v>
      </c>
      <c r="G21" s="436">
        <v>0</v>
      </c>
      <c r="H21" s="265">
        <v>7784</v>
      </c>
      <c r="I21" s="14">
        <v>6139</v>
      </c>
      <c r="J21" s="342">
        <v>1.2679589509692133</v>
      </c>
      <c r="K21" s="444">
        <v>1.2681605402164375</v>
      </c>
      <c r="L21" s="450">
        <v>0.53545023999999997</v>
      </c>
      <c r="M21" s="14">
        <f>Lisäosat[[#This Row],[HYTE-kerroin (sis. Kulttuurihyte)]]*Lisäosat[[#This Row],[Asukasmäärä 31.12.2022]]</f>
        <v>8812.9755001599988</v>
      </c>
      <c r="N21" s="444">
        <f>Lisäosat[[#This Row],[HYTE-kerroin (sis. Kulttuurihyte)]]/$N$7</f>
        <v>0.80708504347038312</v>
      </c>
      <c r="O21" s="456">
        <v>0</v>
      </c>
      <c r="P21" s="144">
        <v>0</v>
      </c>
      <c r="Q21" s="38">
        <v>0</v>
      </c>
      <c r="R21" s="38">
        <v>275519.03717477492</v>
      </c>
      <c r="S21" s="38">
        <v>258502.99573512207</v>
      </c>
      <c r="T21" s="38">
        <v>0</v>
      </c>
      <c r="U21" s="320">
        <f t="shared" si="1"/>
        <v>534022.03290989692</v>
      </c>
      <c r="X21" s="10"/>
      <c r="Y21" s="10"/>
      <c r="Z21" s="113"/>
    </row>
    <row r="22" spans="1:26">
      <c r="A22" s="25">
        <v>69</v>
      </c>
      <c r="B22" s="202" t="s">
        <v>28</v>
      </c>
      <c r="C22" s="424">
        <v>6687</v>
      </c>
      <c r="D22" s="429">
        <v>0.78915000000000002</v>
      </c>
      <c r="E22" s="435">
        <v>0</v>
      </c>
      <c r="F22" s="164">
        <v>0</v>
      </c>
      <c r="G22" s="436">
        <v>0</v>
      </c>
      <c r="H22" s="265">
        <v>2730</v>
      </c>
      <c r="I22" s="14">
        <v>2573</v>
      </c>
      <c r="J22" s="342">
        <v>1.0610182666148464</v>
      </c>
      <c r="K22" s="444">
        <v>1.0611869549414634</v>
      </c>
      <c r="L22" s="450">
        <v>0.558463814</v>
      </c>
      <c r="M22" s="14">
        <f>Lisäosat[[#This Row],[HYTE-kerroin (sis. Kulttuurihyte)]]*Lisäosat[[#This Row],[Asukasmäärä 31.12.2022]]</f>
        <v>3734.4475242180001</v>
      </c>
      <c r="N22" s="444">
        <f>Lisäosat[[#This Row],[HYTE-kerroin (sis. Kulttuurihyte)]]/$N$7</f>
        <v>0.84177344210140981</v>
      </c>
      <c r="O22" s="456">
        <v>0</v>
      </c>
      <c r="P22" s="144">
        <v>332876.06483399996</v>
      </c>
      <c r="Q22" s="38">
        <v>0</v>
      </c>
      <c r="R22" s="38">
        <v>93669.274613555055</v>
      </c>
      <c r="S22" s="38">
        <v>109539.1530826832</v>
      </c>
      <c r="T22" s="38">
        <v>0</v>
      </c>
      <c r="U22" s="320">
        <f t="shared" si="1"/>
        <v>536084.49253023823</v>
      </c>
      <c r="X22" s="10"/>
      <c r="Y22" s="10"/>
      <c r="Z22" s="113"/>
    </row>
    <row r="23" spans="1:26">
      <c r="A23" s="25">
        <v>71</v>
      </c>
      <c r="B23" s="202" t="s">
        <v>29</v>
      </c>
      <c r="C23" s="424">
        <v>6591</v>
      </c>
      <c r="D23" s="429">
        <v>0.6731166666666667</v>
      </c>
      <c r="E23" s="435">
        <v>0</v>
      </c>
      <c r="F23" s="164">
        <v>2</v>
      </c>
      <c r="G23" s="436">
        <v>3.0243459851807047E-4</v>
      </c>
      <c r="H23" s="265">
        <v>2531</v>
      </c>
      <c r="I23" s="14">
        <v>2383</v>
      </c>
      <c r="J23" s="342">
        <v>1.0621065883340328</v>
      </c>
      <c r="K23" s="444">
        <v>1.0622754496898761</v>
      </c>
      <c r="L23" s="450">
        <v>0.54199779400000003</v>
      </c>
      <c r="M23" s="14">
        <f>Lisäosat[[#This Row],[HYTE-kerroin (sis. Kulttuurihyte)]]*Lisäosat[[#This Row],[Asukasmäärä 31.12.2022]]</f>
        <v>3572.307460254</v>
      </c>
      <c r="N23" s="444">
        <f>Lisäosat[[#This Row],[HYTE-kerroin (sis. Kulttuurihyte)]]/$N$7</f>
        <v>0.81695418257977026</v>
      </c>
      <c r="O23" s="456">
        <v>0</v>
      </c>
      <c r="P23" s="144">
        <v>279855.17380599998</v>
      </c>
      <c r="Q23" s="38">
        <v>0</v>
      </c>
      <c r="R23" s="38">
        <v>92419.23885355884</v>
      </c>
      <c r="S23" s="38">
        <v>104783.24603827836</v>
      </c>
      <c r="T23" s="38">
        <v>0</v>
      </c>
      <c r="U23" s="320">
        <f t="shared" si="1"/>
        <v>477057.65869783715</v>
      </c>
      <c r="X23" s="10"/>
      <c r="Y23" s="10"/>
      <c r="Z23" s="113"/>
    </row>
    <row r="24" spans="1:26">
      <c r="A24" s="25">
        <v>72</v>
      </c>
      <c r="B24" s="202" t="s">
        <v>30</v>
      </c>
      <c r="C24" s="424">
        <v>960</v>
      </c>
      <c r="D24" s="429">
        <v>0.99881666666666669</v>
      </c>
      <c r="E24" s="435">
        <v>0</v>
      </c>
      <c r="F24" s="164">
        <v>0</v>
      </c>
      <c r="G24" s="436">
        <v>0</v>
      </c>
      <c r="H24" s="265">
        <v>226</v>
      </c>
      <c r="I24" s="14">
        <v>332</v>
      </c>
      <c r="J24" s="342">
        <v>0.68072289156626509</v>
      </c>
      <c r="K24" s="444">
        <v>0.68083111779486205</v>
      </c>
      <c r="L24" s="450">
        <v>0.492070915</v>
      </c>
      <c r="M24" s="14">
        <f>Lisäosat[[#This Row],[HYTE-kerroin (sis. Kulttuurihyte)]]*Lisäosat[[#This Row],[Asukasmäärä 31.12.2022]]</f>
        <v>472.38807839999998</v>
      </c>
      <c r="N24" s="444">
        <f>Lisäosat[[#This Row],[HYTE-kerroin (sis. Kulttuurihyte)]]/$N$7</f>
        <v>0.74169931425053848</v>
      </c>
      <c r="O24" s="456">
        <v>3.8417596451267855E-2</v>
      </c>
      <c r="P24" s="144">
        <v>60485.14112</v>
      </c>
      <c r="Q24" s="38">
        <v>0</v>
      </c>
      <c r="R24" s="38">
        <v>8627.4919246964928</v>
      </c>
      <c r="S24" s="38">
        <v>13856.12990910286</v>
      </c>
      <c r="T24" s="38">
        <v>380.61081156200089</v>
      </c>
      <c r="U24" s="320">
        <f t="shared" si="1"/>
        <v>83349.373765361364</v>
      </c>
      <c r="X24" s="10"/>
      <c r="Y24" s="10"/>
      <c r="Z24" s="113"/>
    </row>
    <row r="25" spans="1:26">
      <c r="A25" s="25">
        <v>74</v>
      </c>
      <c r="B25" s="202" t="s">
        <v>31</v>
      </c>
      <c r="C25" s="424">
        <v>1052</v>
      </c>
      <c r="D25" s="429">
        <v>1.4803000000000002</v>
      </c>
      <c r="E25" s="435">
        <v>0</v>
      </c>
      <c r="F25" s="164">
        <v>0</v>
      </c>
      <c r="G25" s="436">
        <v>0</v>
      </c>
      <c r="H25" s="265">
        <v>349</v>
      </c>
      <c r="I25" s="14">
        <v>402</v>
      </c>
      <c r="J25" s="342">
        <v>0.86815920398009949</v>
      </c>
      <c r="K25" s="444">
        <v>0.86829723018376115</v>
      </c>
      <c r="L25" s="450">
        <v>0.39755840999999997</v>
      </c>
      <c r="M25" s="14">
        <f>Lisäosat[[#This Row],[HYTE-kerroin (sis. Kulttuurihyte)]]*Lisäosat[[#This Row],[Asukasmäärä 31.12.2022]]</f>
        <v>418.23144731999997</v>
      </c>
      <c r="N25" s="444">
        <f>Lisäosat[[#This Row],[HYTE-kerroin (sis. Kulttuurihyte)]]/$N$7</f>
        <v>0.5992404571839699</v>
      </c>
      <c r="O25" s="456">
        <v>0</v>
      </c>
      <c r="P25" s="144">
        <v>147349.41727200002</v>
      </c>
      <c r="Q25" s="38">
        <v>0</v>
      </c>
      <c r="R25" s="38">
        <v>12057.522657223781</v>
      </c>
      <c r="S25" s="38">
        <v>12267.602700233658</v>
      </c>
      <c r="T25" s="38">
        <v>0</v>
      </c>
      <c r="U25" s="320">
        <f t="shared" si="1"/>
        <v>171674.54262945746</v>
      </c>
      <c r="X25" s="10"/>
      <c r="Y25" s="10"/>
      <c r="Z25" s="113"/>
    </row>
    <row r="26" spans="1:26">
      <c r="A26" s="25">
        <v>75</v>
      </c>
      <c r="B26" s="202" t="s">
        <v>32</v>
      </c>
      <c r="C26" s="424">
        <v>19549</v>
      </c>
      <c r="D26" s="429">
        <v>0</v>
      </c>
      <c r="E26" s="435">
        <v>0</v>
      </c>
      <c r="F26" s="164">
        <v>0</v>
      </c>
      <c r="G26" s="436">
        <v>0</v>
      </c>
      <c r="H26" s="265">
        <v>6105</v>
      </c>
      <c r="I26" s="14">
        <v>7470</v>
      </c>
      <c r="J26" s="342">
        <v>0.81726907630522083</v>
      </c>
      <c r="K26" s="444">
        <v>0.81739901162981954</v>
      </c>
      <c r="L26" s="450">
        <v>0.63375979199999999</v>
      </c>
      <c r="M26" s="14">
        <f>Lisäosat[[#This Row],[HYTE-kerroin (sis. Kulttuurihyte)]]*Lisäosat[[#This Row],[Asukasmäärä 31.12.2022]]</f>
        <v>12389.370173808</v>
      </c>
      <c r="N26" s="444">
        <f>Lisäosat[[#This Row],[HYTE-kerroin (sis. Kulttuurihyte)]]/$N$7</f>
        <v>0.95526719583896536</v>
      </c>
      <c r="O26" s="456">
        <v>0</v>
      </c>
      <c r="P26" s="144">
        <v>0</v>
      </c>
      <c r="Q26" s="38">
        <v>0</v>
      </c>
      <c r="R26" s="38">
        <v>210927.1992742377</v>
      </c>
      <c r="S26" s="38">
        <v>363406.12828693248</v>
      </c>
      <c r="T26" s="38">
        <v>0</v>
      </c>
      <c r="U26" s="320">
        <f t="shared" si="1"/>
        <v>574333.32756117021</v>
      </c>
      <c r="X26" s="10"/>
      <c r="Y26" s="10"/>
      <c r="Z26" s="113"/>
    </row>
    <row r="27" spans="1:26">
      <c r="A27" s="25">
        <v>77</v>
      </c>
      <c r="B27" s="202" t="s">
        <v>33</v>
      </c>
      <c r="C27" s="424">
        <v>4601</v>
      </c>
      <c r="D27" s="429">
        <v>0.66818333333333335</v>
      </c>
      <c r="E27" s="435">
        <v>0</v>
      </c>
      <c r="F27" s="164">
        <v>0</v>
      </c>
      <c r="G27" s="436">
        <v>0</v>
      </c>
      <c r="H27" s="265">
        <v>1340</v>
      </c>
      <c r="I27" s="14">
        <v>1663</v>
      </c>
      <c r="J27" s="342">
        <v>0.80577269993986766</v>
      </c>
      <c r="K27" s="444">
        <v>0.80590080748774262</v>
      </c>
      <c r="L27" s="450">
        <v>0.55641928200000002</v>
      </c>
      <c r="M27" s="14">
        <f>Lisäosat[[#This Row],[HYTE-kerroin (sis. Kulttuurihyte)]]*Lisäosat[[#This Row],[Asukasmäärä 31.12.2022]]</f>
        <v>2560.0851164820001</v>
      </c>
      <c r="N27" s="444">
        <f>Lisäosat[[#This Row],[HYTE-kerroin (sis. Kulttuurihyte)]]/$N$7</f>
        <v>0.8386917155938326</v>
      </c>
      <c r="O27" s="456">
        <v>0</v>
      </c>
      <c r="P27" s="144">
        <v>193927.57047133334</v>
      </c>
      <c r="Q27" s="38">
        <v>0</v>
      </c>
      <c r="R27" s="38">
        <v>48944.934921314569</v>
      </c>
      <c r="S27" s="38">
        <v>75092.648553882973</v>
      </c>
      <c r="T27" s="38">
        <v>0</v>
      </c>
      <c r="U27" s="320">
        <f t="shared" si="1"/>
        <v>317965.15394653089</v>
      </c>
      <c r="X27" s="10"/>
      <c r="Y27" s="10"/>
      <c r="Z27" s="113"/>
    </row>
    <row r="28" spans="1:26">
      <c r="A28" s="25">
        <v>78</v>
      </c>
      <c r="B28" s="202" t="s">
        <v>34</v>
      </c>
      <c r="C28" s="424">
        <v>7832</v>
      </c>
      <c r="D28" s="429">
        <v>0.99443333333333328</v>
      </c>
      <c r="E28" s="435">
        <v>0</v>
      </c>
      <c r="F28" s="164">
        <v>1</v>
      </c>
      <c r="G28" s="436">
        <v>1.2532898859506203E-4</v>
      </c>
      <c r="H28" s="265">
        <v>3395</v>
      </c>
      <c r="I28" s="14">
        <v>3045</v>
      </c>
      <c r="J28" s="342">
        <v>1.1149425287356323</v>
      </c>
      <c r="K28" s="444">
        <v>1.1151197903298615</v>
      </c>
      <c r="L28" s="450">
        <v>0.62146836999999999</v>
      </c>
      <c r="M28" s="14">
        <f>Lisäosat[[#This Row],[HYTE-kerroin (sis. Kulttuurihyte)]]*Lisäosat[[#This Row],[Asukasmäärä 31.12.2022]]</f>
        <v>4867.34027384</v>
      </c>
      <c r="N28" s="444">
        <f>Lisäosat[[#This Row],[HYTE-kerroin (sis. Kulttuurihyte)]]/$N$7</f>
        <v>0.93674031487392395</v>
      </c>
      <c r="O28" s="456">
        <v>0</v>
      </c>
      <c r="P28" s="144">
        <v>491292.38974933326</v>
      </c>
      <c r="Q28" s="38">
        <v>0</v>
      </c>
      <c r="R28" s="38">
        <v>115283.76021179788</v>
      </c>
      <c r="S28" s="38">
        <v>142769.26584296147</v>
      </c>
      <c r="T28" s="38">
        <v>0</v>
      </c>
      <c r="U28" s="320">
        <f t="shared" si="1"/>
        <v>749345.41580409266</v>
      </c>
      <c r="X28" s="10"/>
      <c r="Y28" s="10"/>
      <c r="Z28" s="113"/>
    </row>
    <row r="29" spans="1:26">
      <c r="A29" s="25">
        <v>79</v>
      </c>
      <c r="B29" s="202" t="s">
        <v>35</v>
      </c>
      <c r="C29" s="424">
        <v>6753</v>
      </c>
      <c r="D29" s="429">
        <v>0</v>
      </c>
      <c r="E29" s="435">
        <v>0</v>
      </c>
      <c r="F29" s="164">
        <v>0</v>
      </c>
      <c r="G29" s="436">
        <v>0</v>
      </c>
      <c r="H29" s="265">
        <v>3644</v>
      </c>
      <c r="I29" s="14">
        <v>2437</v>
      </c>
      <c r="J29" s="342">
        <v>1.4952810832991383</v>
      </c>
      <c r="K29" s="444">
        <v>1.495518813856378</v>
      </c>
      <c r="L29" s="450">
        <v>0.56752189099999995</v>
      </c>
      <c r="M29" s="14">
        <f>Lisäosat[[#This Row],[HYTE-kerroin (sis. Kulttuurihyte)]]*Lisäosat[[#This Row],[Asukasmäärä 31.12.2022]]</f>
        <v>3832.4753299229997</v>
      </c>
      <c r="N29" s="444">
        <f>Lisäosat[[#This Row],[HYTE-kerroin (sis. Kulttuurihyte)]]/$N$7</f>
        <v>0.85542669673306904</v>
      </c>
      <c r="O29" s="456">
        <v>0</v>
      </c>
      <c r="P29" s="144">
        <v>0</v>
      </c>
      <c r="Q29" s="38">
        <v>0</v>
      </c>
      <c r="R29" s="38">
        <v>133309.94885963199</v>
      </c>
      <c r="S29" s="38">
        <v>112414.51355992755</v>
      </c>
      <c r="T29" s="38">
        <v>0</v>
      </c>
      <c r="U29" s="320">
        <f t="shared" si="1"/>
        <v>245724.46241955954</v>
      </c>
      <c r="X29" s="10"/>
      <c r="Y29" s="10"/>
      <c r="Z29" s="113"/>
    </row>
    <row r="30" spans="1:26">
      <c r="A30" s="25">
        <v>81</v>
      </c>
      <c r="B30" s="202" t="s">
        <v>36</v>
      </c>
      <c r="C30" s="424">
        <v>2574</v>
      </c>
      <c r="D30" s="429">
        <v>1.0004999999999999</v>
      </c>
      <c r="E30" s="435">
        <v>0</v>
      </c>
      <c r="F30" s="164">
        <v>0</v>
      </c>
      <c r="G30" s="436">
        <v>0</v>
      </c>
      <c r="H30" s="265">
        <v>854</v>
      </c>
      <c r="I30" s="14">
        <v>857</v>
      </c>
      <c r="J30" s="342">
        <v>0.9964994165694282</v>
      </c>
      <c r="K30" s="444">
        <v>0.9966578472245311</v>
      </c>
      <c r="L30" s="450">
        <v>0.65862805999999996</v>
      </c>
      <c r="M30" s="14">
        <f>Lisäosat[[#This Row],[HYTE-kerroin (sis. Kulttuurihyte)]]*Lisäosat[[#This Row],[Asukasmäärä 31.12.2022]]</f>
        <v>1695.3086264399999</v>
      </c>
      <c r="N30" s="444">
        <f>Lisäosat[[#This Row],[HYTE-kerroin (sis. Kulttuurihyte)]]/$N$7</f>
        <v>0.99275117784224753</v>
      </c>
      <c r="O30" s="456">
        <v>0</v>
      </c>
      <c r="P30" s="144">
        <v>243673.65593999997</v>
      </c>
      <c r="Q30" s="38">
        <v>0</v>
      </c>
      <c r="R30" s="38">
        <v>33863.244343578452</v>
      </c>
      <c r="S30" s="38">
        <v>49726.946208165296</v>
      </c>
      <c r="T30" s="38">
        <v>0</v>
      </c>
      <c r="U30" s="320">
        <f t="shared" si="1"/>
        <v>327263.84649174375</v>
      </c>
      <c r="X30" s="10"/>
      <c r="Y30" s="10"/>
      <c r="Z30" s="113"/>
    </row>
    <row r="31" spans="1:26">
      <c r="A31" s="25">
        <v>82</v>
      </c>
      <c r="B31" s="202" t="s">
        <v>37</v>
      </c>
      <c r="C31" s="424">
        <v>9359</v>
      </c>
      <c r="D31" s="429">
        <v>0</v>
      </c>
      <c r="E31" s="435">
        <v>0</v>
      </c>
      <c r="F31" s="164">
        <v>0</v>
      </c>
      <c r="G31" s="436">
        <v>0</v>
      </c>
      <c r="H31" s="265">
        <v>2757</v>
      </c>
      <c r="I31" s="14">
        <v>3999</v>
      </c>
      <c r="J31" s="342">
        <v>0.6894223555888972</v>
      </c>
      <c r="K31" s="444">
        <v>0.68953196492094737</v>
      </c>
      <c r="L31" s="450">
        <v>0.60720904200000003</v>
      </c>
      <c r="M31" s="14">
        <f>Lisäosat[[#This Row],[HYTE-kerroin (sis. Kulttuurihyte)]]*Lisäosat[[#This Row],[Asukasmäärä 31.12.2022]]</f>
        <v>5682.8694240780005</v>
      </c>
      <c r="N31" s="444">
        <f>Lisäosat[[#This Row],[HYTE-kerroin (sis. Kulttuurihyte)]]/$N$7</f>
        <v>0.91524720589943098</v>
      </c>
      <c r="O31" s="456">
        <v>0</v>
      </c>
      <c r="P31" s="144">
        <v>0</v>
      </c>
      <c r="Q31" s="38">
        <v>0</v>
      </c>
      <c r="R31" s="38">
        <v>85183.951507975929</v>
      </c>
      <c r="S31" s="38">
        <v>166690.4407562486</v>
      </c>
      <c r="T31" s="38">
        <v>0</v>
      </c>
      <c r="U31" s="320">
        <f t="shared" si="1"/>
        <v>251874.39226422453</v>
      </c>
      <c r="X31" s="10"/>
      <c r="Y31" s="10"/>
      <c r="Z31" s="113"/>
    </row>
    <row r="32" spans="1:26">
      <c r="A32" s="25">
        <v>86</v>
      </c>
      <c r="B32" s="202" t="s">
        <v>38</v>
      </c>
      <c r="C32" s="424">
        <v>8031</v>
      </c>
      <c r="D32" s="429">
        <v>0</v>
      </c>
      <c r="E32" s="435">
        <v>0</v>
      </c>
      <c r="F32" s="164">
        <v>0</v>
      </c>
      <c r="G32" s="436">
        <v>3.6841458921773305E-4</v>
      </c>
      <c r="H32" s="265">
        <v>1830</v>
      </c>
      <c r="I32" s="14">
        <v>3549</v>
      </c>
      <c r="J32" s="342">
        <v>0.51563820794590021</v>
      </c>
      <c r="K32" s="444">
        <v>0.51572018782237838</v>
      </c>
      <c r="L32" s="450">
        <v>0.53616202499999999</v>
      </c>
      <c r="M32" s="14">
        <f>Lisäosat[[#This Row],[HYTE-kerroin (sis. Kulttuurihyte)]]*Lisäosat[[#This Row],[Asukasmäärä 31.12.2022]]</f>
        <v>4305.9172227749996</v>
      </c>
      <c r="N32" s="444">
        <f>Lisäosat[[#This Row],[HYTE-kerroin (sis. Kulttuurihyte)]]/$N$7</f>
        <v>0.80815791819290927</v>
      </c>
      <c r="O32" s="456">
        <v>0</v>
      </c>
      <c r="P32" s="144">
        <v>0</v>
      </c>
      <c r="Q32" s="38">
        <v>0</v>
      </c>
      <c r="R32" s="38">
        <v>54671.084534900074</v>
      </c>
      <c r="S32" s="38">
        <v>126301.55405000118</v>
      </c>
      <c r="T32" s="38">
        <v>0</v>
      </c>
      <c r="U32" s="320">
        <f t="shared" si="1"/>
        <v>180972.63858490126</v>
      </c>
      <c r="X32" s="10"/>
      <c r="Y32" s="10"/>
      <c r="Z32" s="113"/>
    </row>
    <row r="33" spans="1:26">
      <c r="A33" s="25">
        <v>90</v>
      </c>
      <c r="B33" s="202" t="s">
        <v>39</v>
      </c>
      <c r="C33" s="424">
        <v>3061</v>
      </c>
      <c r="D33" s="429">
        <v>1.6935833333333332</v>
      </c>
      <c r="E33" s="435">
        <v>0</v>
      </c>
      <c r="F33" s="164">
        <v>0</v>
      </c>
      <c r="G33" s="436">
        <v>0</v>
      </c>
      <c r="H33" s="265">
        <v>993</v>
      </c>
      <c r="I33" s="14">
        <v>1022</v>
      </c>
      <c r="J33" s="342">
        <v>0.97162426614481412</v>
      </c>
      <c r="K33" s="444">
        <v>0.97177874196932501</v>
      </c>
      <c r="L33" s="450">
        <v>0.61785789400000002</v>
      </c>
      <c r="M33" s="14">
        <f>Lisäosat[[#This Row],[HYTE-kerroin (sis. Kulttuurihyte)]]*Lisäosat[[#This Row],[Asukasmäärä 31.12.2022]]</f>
        <v>1891.263013534</v>
      </c>
      <c r="N33" s="444">
        <f>Lisäosat[[#This Row],[HYTE-kerroin (sis. Kulttuurihyte)]]/$N$7</f>
        <v>0.93129823835266079</v>
      </c>
      <c r="O33" s="456">
        <v>0</v>
      </c>
      <c r="P33" s="144">
        <v>981031.24630999984</v>
      </c>
      <c r="Q33" s="38">
        <v>0</v>
      </c>
      <c r="R33" s="38">
        <v>39264.914425018971</v>
      </c>
      <c r="S33" s="38">
        <v>55474.698041847252</v>
      </c>
      <c r="T33" s="38">
        <v>0</v>
      </c>
      <c r="U33" s="320">
        <f t="shared" si="1"/>
        <v>1075770.858776866</v>
      </c>
      <c r="X33" s="10"/>
      <c r="Y33" s="10"/>
      <c r="Z33" s="113"/>
    </row>
    <row r="34" spans="1:26">
      <c r="A34" s="25">
        <v>91</v>
      </c>
      <c r="B34" s="202" t="s">
        <v>40</v>
      </c>
      <c r="C34" s="424">
        <v>664028</v>
      </c>
      <c r="D34" s="429">
        <v>0</v>
      </c>
      <c r="E34" s="435">
        <v>0</v>
      </c>
      <c r="F34" s="164">
        <v>63</v>
      </c>
      <c r="G34" s="436">
        <v>9.7196931614365102E-5</v>
      </c>
      <c r="H34" s="265">
        <v>398045</v>
      </c>
      <c r="I34" s="14">
        <v>301908</v>
      </c>
      <c r="J34" s="342">
        <v>1.318431442691151</v>
      </c>
      <c r="K34" s="444">
        <v>1.3186410564186661</v>
      </c>
      <c r="L34" s="450">
        <v>0.665620816</v>
      </c>
      <c r="M34" s="14">
        <f>Lisäosat[[#This Row],[HYTE-kerroin (sis. Kulttuurihyte)]]*Lisäosat[[#This Row],[Asukasmäärä 31.12.2022]]</f>
        <v>441990.85920684802</v>
      </c>
      <c r="N34" s="444">
        <f>Lisäosat[[#This Row],[HYTE-kerroin (sis. Kulttuurihyte)]]/$N$7</f>
        <v>1.0032913706718143</v>
      </c>
      <c r="O34" s="456">
        <v>0.51729038162723706</v>
      </c>
      <c r="P34" s="144">
        <v>0</v>
      </c>
      <c r="Q34" s="38">
        <v>0</v>
      </c>
      <c r="R34" s="38">
        <v>11558112.501032777</v>
      </c>
      <c r="S34" s="38">
        <v>12964515.922055662</v>
      </c>
      <c r="T34" s="38">
        <v>3544871.4705216843</v>
      </c>
      <c r="U34" s="320">
        <f t="shared" si="1"/>
        <v>28067499.893610124</v>
      </c>
      <c r="X34" s="10"/>
      <c r="Y34" s="10"/>
      <c r="Z34" s="113"/>
    </row>
    <row r="35" spans="1:26">
      <c r="A35" s="25">
        <v>92</v>
      </c>
      <c r="B35" s="202" t="s">
        <v>41</v>
      </c>
      <c r="C35" s="424">
        <v>242819</v>
      </c>
      <c r="D35" s="429">
        <v>0</v>
      </c>
      <c r="E35" s="435">
        <v>0</v>
      </c>
      <c r="F35" s="164">
        <v>25</v>
      </c>
      <c r="G35" s="436">
        <v>1.0451242861801126E-4</v>
      </c>
      <c r="H35" s="265">
        <v>110705</v>
      </c>
      <c r="I35" s="14">
        <v>107972</v>
      </c>
      <c r="J35" s="342">
        <v>1.0253121179565072</v>
      </c>
      <c r="K35" s="444">
        <v>1.0254751294624165</v>
      </c>
      <c r="L35" s="450">
        <v>0.75905003900000001</v>
      </c>
      <c r="M35" s="14">
        <f>Lisäosat[[#This Row],[HYTE-kerroin (sis. Kulttuurihyte)]]*Lisäosat[[#This Row],[Asukasmäärä 31.12.2022]]</f>
        <v>184311.77141994101</v>
      </c>
      <c r="N35" s="444">
        <f>Lisäosat[[#This Row],[HYTE-kerroin (sis. Kulttuurihyte)]]/$N$7</f>
        <v>1.1441173949656107</v>
      </c>
      <c r="O35" s="456">
        <v>1.2737600228050965</v>
      </c>
      <c r="P35" s="144">
        <v>0</v>
      </c>
      <c r="Q35" s="38">
        <v>0</v>
      </c>
      <c r="R35" s="38">
        <v>3286863.9600843354</v>
      </c>
      <c r="S35" s="38">
        <v>5406249.5760298893</v>
      </c>
      <c r="T35" s="38">
        <v>3191905.1529679107</v>
      </c>
      <c r="U35" s="320">
        <f t="shared" si="1"/>
        <v>11885018.689082136</v>
      </c>
      <c r="X35" s="10"/>
      <c r="Y35" s="10"/>
      <c r="Z35" s="113"/>
    </row>
    <row r="36" spans="1:26">
      <c r="A36" s="25">
        <v>97</v>
      </c>
      <c r="B36" s="202" t="s">
        <v>42</v>
      </c>
      <c r="C36" s="424">
        <v>2091</v>
      </c>
      <c r="D36" s="429">
        <v>0.77800000000000002</v>
      </c>
      <c r="E36" s="435">
        <v>0</v>
      </c>
      <c r="F36" s="164">
        <v>0</v>
      </c>
      <c r="G36" s="436">
        <v>0</v>
      </c>
      <c r="H36" s="265">
        <v>586</v>
      </c>
      <c r="I36" s="14">
        <v>744</v>
      </c>
      <c r="J36" s="342">
        <v>0.7876344086021505</v>
      </c>
      <c r="K36" s="444">
        <v>0.78775963239381719</v>
      </c>
      <c r="L36" s="450">
        <v>0.37637416499999998</v>
      </c>
      <c r="M36" s="14">
        <f>Lisäosat[[#This Row],[HYTE-kerroin (sis. Kulttuurihyte)]]*Lisäosat[[#This Row],[Asukasmäärä 31.12.2022]]</f>
        <v>786.99837901499995</v>
      </c>
      <c r="N36" s="444">
        <f>Lisäosat[[#This Row],[HYTE-kerroin (sis. Kulttuurihyte)]]/$N$7</f>
        <v>0.56730940921822004</v>
      </c>
      <c r="O36" s="456">
        <v>0</v>
      </c>
      <c r="P36" s="144">
        <v>102618.41783999999</v>
      </c>
      <c r="Q36" s="38">
        <v>0</v>
      </c>
      <c r="R36" s="38">
        <v>21743.111165628223</v>
      </c>
      <c r="S36" s="38">
        <v>23084.307747181305</v>
      </c>
      <c r="T36" s="38">
        <v>0</v>
      </c>
      <c r="U36" s="320">
        <f t="shared" si="1"/>
        <v>147445.83675280953</v>
      </c>
      <c r="X36" s="10"/>
      <c r="Y36" s="10"/>
      <c r="Z36" s="113"/>
    </row>
    <row r="37" spans="1:26" s="109" customFormat="1">
      <c r="A37" s="130">
        <v>98</v>
      </c>
      <c r="B37" s="130" t="s">
        <v>43</v>
      </c>
      <c r="C37" s="425">
        <v>22943</v>
      </c>
      <c r="D37" s="429">
        <v>0</v>
      </c>
      <c r="E37" s="437">
        <v>0</v>
      </c>
      <c r="F37" s="164">
        <v>3</v>
      </c>
      <c r="G37" s="436">
        <v>4.3308791684711995E-5</v>
      </c>
      <c r="H37" s="278">
        <v>5864</v>
      </c>
      <c r="I37" s="15">
        <v>9252</v>
      </c>
      <c r="J37" s="343">
        <v>0.63380890618244701</v>
      </c>
      <c r="K37" s="444">
        <v>0.63390967368772289</v>
      </c>
      <c r="L37" s="451">
        <v>0.688113541</v>
      </c>
      <c r="M37" s="14">
        <f>Lisäosat[[#This Row],[HYTE-kerroin (sis. Kulttuurihyte)]]*Lisäosat[[#This Row],[Asukasmäärä 31.12.2022]]</f>
        <v>15787.388971163</v>
      </c>
      <c r="N37" s="444">
        <f>Lisäosat[[#This Row],[HYTE-kerroin (sis. Kulttuurihyte)]]/$N$7</f>
        <v>1.0371946927328752</v>
      </c>
      <c r="O37" s="455">
        <v>0</v>
      </c>
      <c r="P37" s="206">
        <v>0</v>
      </c>
      <c r="Q37" s="168">
        <v>0</v>
      </c>
      <c r="R37" s="168">
        <v>191978.02329311002</v>
      </c>
      <c r="S37" s="168">
        <v>463077.12347630714</v>
      </c>
      <c r="T37" s="168">
        <v>0</v>
      </c>
      <c r="U37" s="320">
        <f t="shared" si="1"/>
        <v>655055.14676941722</v>
      </c>
      <c r="V37" s="64"/>
      <c r="W37" s="64"/>
      <c r="X37" s="114"/>
      <c r="Y37" s="115"/>
      <c r="Z37" s="116"/>
    </row>
    <row r="38" spans="1:26" s="50" customFormat="1">
      <c r="A38" s="134">
        <v>102</v>
      </c>
      <c r="B38" s="130" t="s">
        <v>44</v>
      </c>
      <c r="C38" s="425">
        <v>9745</v>
      </c>
      <c r="D38" s="429">
        <v>0</v>
      </c>
      <c r="E38" s="437">
        <v>0</v>
      </c>
      <c r="F38" s="164">
        <v>0</v>
      </c>
      <c r="G38" s="436">
        <v>0</v>
      </c>
      <c r="H38" s="278">
        <v>4063</v>
      </c>
      <c r="I38" s="15">
        <v>3966</v>
      </c>
      <c r="J38" s="343">
        <v>1.024457892082703</v>
      </c>
      <c r="K38" s="444">
        <v>1.0246207677776298</v>
      </c>
      <c r="L38" s="451">
        <v>0.600913904</v>
      </c>
      <c r="M38" s="14">
        <f>Lisäosat[[#This Row],[HYTE-kerroin (sis. Kulttuurihyte)]]*Lisäosat[[#This Row],[Asukasmäärä 31.12.2022]]</f>
        <v>5855.9059944800001</v>
      </c>
      <c r="N38" s="444">
        <f>Lisäosat[[#This Row],[HYTE-kerroin (sis. Kulttuurihyte)]]/$N$7</f>
        <v>0.90575853384956495</v>
      </c>
      <c r="O38" s="456">
        <v>0</v>
      </c>
      <c r="P38" s="206">
        <v>0</v>
      </c>
      <c r="Q38" s="168">
        <v>0</v>
      </c>
      <c r="R38" s="168">
        <v>131801.06784230762</v>
      </c>
      <c r="S38" s="168">
        <v>171765.96511460363</v>
      </c>
      <c r="T38" s="168">
        <v>0</v>
      </c>
      <c r="U38" s="320">
        <f t="shared" si="1"/>
        <v>303567.03295691125</v>
      </c>
      <c r="V38" s="49"/>
      <c r="W38" s="49"/>
      <c r="X38" s="115"/>
      <c r="Y38" s="115"/>
      <c r="Z38" s="116"/>
    </row>
    <row r="39" spans="1:26" s="50" customFormat="1">
      <c r="A39" s="134">
        <v>103</v>
      </c>
      <c r="B39" s="130" t="s">
        <v>45</v>
      </c>
      <c r="C39" s="425">
        <v>2161</v>
      </c>
      <c r="D39" s="429">
        <v>0</v>
      </c>
      <c r="E39" s="437">
        <v>0</v>
      </c>
      <c r="F39" s="164">
        <v>0</v>
      </c>
      <c r="G39" s="436">
        <v>0</v>
      </c>
      <c r="H39" s="278">
        <v>543</v>
      </c>
      <c r="I39" s="15">
        <v>852</v>
      </c>
      <c r="J39" s="343">
        <v>0.63732394366197187</v>
      </c>
      <c r="K39" s="444">
        <v>0.63742527001322524</v>
      </c>
      <c r="L39" s="451">
        <v>0.244310992</v>
      </c>
      <c r="M39" s="14">
        <f>Lisäosat[[#This Row],[HYTE-kerroin (sis. Kulttuurihyte)]]*Lisäosat[[#This Row],[Asukasmäärä 31.12.2022]]</f>
        <v>527.95605371199997</v>
      </c>
      <c r="N39" s="444">
        <f>Lisäosat[[#This Row],[HYTE-kerroin (sis. Kulttuurihyte)]]/$N$7</f>
        <v>0.36825036738915728</v>
      </c>
      <c r="O39" s="456">
        <v>0</v>
      </c>
      <c r="P39" s="206">
        <v>0</v>
      </c>
      <c r="Q39" s="168">
        <v>0</v>
      </c>
      <c r="R39" s="168">
        <v>18182.683312181252</v>
      </c>
      <c r="S39" s="168">
        <v>15486.054794838275</v>
      </c>
      <c r="T39" s="168">
        <v>0</v>
      </c>
      <c r="U39" s="320">
        <f t="shared" si="1"/>
        <v>33668.738107019526</v>
      </c>
      <c r="V39" s="49"/>
      <c r="W39" s="49"/>
      <c r="X39" s="115"/>
      <c r="Y39" s="115"/>
      <c r="Z39" s="116"/>
    </row>
    <row r="40" spans="1:26" s="50" customFormat="1">
      <c r="A40" s="134">
        <v>105</v>
      </c>
      <c r="B40" s="130" t="s">
        <v>46</v>
      </c>
      <c r="C40" s="425">
        <v>2094</v>
      </c>
      <c r="D40" s="429">
        <v>1.7368999999999999</v>
      </c>
      <c r="E40" s="437">
        <v>0</v>
      </c>
      <c r="F40" s="164">
        <v>0</v>
      </c>
      <c r="G40" s="436">
        <v>0</v>
      </c>
      <c r="H40" s="278">
        <v>534</v>
      </c>
      <c r="I40" s="15">
        <v>697</v>
      </c>
      <c r="J40" s="343">
        <v>0.76614060258249639</v>
      </c>
      <c r="K40" s="444">
        <v>0.76626240913406063</v>
      </c>
      <c r="L40" s="451">
        <v>0.614019078</v>
      </c>
      <c r="M40" s="14">
        <f>Lisäosat[[#This Row],[HYTE-kerroin (sis. Kulttuurihyte)]]*Lisäosat[[#This Row],[Asukasmäärä 31.12.2022]]</f>
        <v>1285.755949332</v>
      </c>
      <c r="N40" s="444">
        <f>Lisäosat[[#This Row],[HYTE-kerroin (sis. Kulttuurihyte)]]/$N$7</f>
        <v>0.92551198456699657</v>
      </c>
      <c r="O40" s="456">
        <v>0</v>
      </c>
      <c r="P40" s="206">
        <v>688278.86186399986</v>
      </c>
      <c r="Q40" s="168">
        <v>0</v>
      </c>
      <c r="R40" s="168">
        <v>21180.105998392741</v>
      </c>
      <c r="S40" s="168">
        <v>37713.90998199684</v>
      </c>
      <c r="T40" s="168">
        <v>0</v>
      </c>
      <c r="U40" s="320">
        <f t="shared" si="1"/>
        <v>747172.87784438941</v>
      </c>
      <c r="V40" s="49"/>
      <c r="W40" s="49"/>
      <c r="X40" s="115"/>
      <c r="Y40" s="115"/>
      <c r="Z40" s="116"/>
    </row>
    <row r="41" spans="1:26" s="50" customFormat="1">
      <c r="A41" s="134">
        <v>106</v>
      </c>
      <c r="B41" s="130" t="s">
        <v>47</v>
      </c>
      <c r="C41" s="425">
        <v>46797</v>
      </c>
      <c r="D41" s="429">
        <v>0</v>
      </c>
      <c r="E41" s="437">
        <v>0</v>
      </c>
      <c r="F41" s="164">
        <v>0</v>
      </c>
      <c r="G41" s="436">
        <v>0</v>
      </c>
      <c r="H41" s="278">
        <v>19248</v>
      </c>
      <c r="I41" s="15">
        <v>19976</v>
      </c>
      <c r="J41" s="343">
        <v>0.96355626752102519</v>
      </c>
      <c r="K41" s="444">
        <v>0.96370946063700047</v>
      </c>
      <c r="L41" s="451">
        <v>0.61878100700000005</v>
      </c>
      <c r="M41" s="14">
        <f>Lisäosat[[#This Row],[HYTE-kerroin (sis. Kulttuurihyte)]]*Lisäosat[[#This Row],[Asukasmäärä 31.12.2022]]</f>
        <v>28957.094784579003</v>
      </c>
      <c r="N41" s="444">
        <f>Lisäosat[[#This Row],[HYTE-kerroin (sis. Kulttuurihyte)]]/$N$7</f>
        <v>0.93268964812349797</v>
      </c>
      <c r="O41" s="456">
        <v>0.23458434648630697</v>
      </c>
      <c r="P41" s="206">
        <v>0</v>
      </c>
      <c r="Q41" s="168">
        <v>0</v>
      </c>
      <c r="R41" s="168">
        <v>595302.99350847211</v>
      </c>
      <c r="S41" s="168">
        <v>849372.12743455963</v>
      </c>
      <c r="T41" s="168">
        <v>113291.34659720337</v>
      </c>
      <c r="U41" s="320">
        <f t="shared" si="1"/>
        <v>1557966.467540235</v>
      </c>
      <c r="V41" s="49"/>
      <c r="W41" s="49"/>
      <c r="X41" s="115"/>
      <c r="Y41" s="115"/>
      <c r="Z41" s="116"/>
    </row>
    <row r="42" spans="1:26" s="50" customFormat="1">
      <c r="A42" s="134">
        <v>108</v>
      </c>
      <c r="B42" s="130" t="s">
        <v>48</v>
      </c>
      <c r="C42" s="425">
        <v>10257</v>
      </c>
      <c r="D42" s="429">
        <v>0</v>
      </c>
      <c r="E42" s="437">
        <v>0</v>
      </c>
      <c r="F42" s="164">
        <v>3</v>
      </c>
      <c r="G42" s="436">
        <v>2.9021959949695271E-4</v>
      </c>
      <c r="H42" s="278">
        <v>2825</v>
      </c>
      <c r="I42" s="15">
        <v>4151</v>
      </c>
      <c r="J42" s="343">
        <v>0.68055890146952547</v>
      </c>
      <c r="K42" s="444">
        <v>0.68066710162579558</v>
      </c>
      <c r="L42" s="451">
        <v>0.662422328</v>
      </c>
      <c r="M42" s="14">
        <f>Lisäosat[[#This Row],[HYTE-kerroin (sis. Kulttuurihyte)]]*Lisäosat[[#This Row],[Asukasmäärä 31.12.2022]]</f>
        <v>6794.4658182960002</v>
      </c>
      <c r="N42" s="444">
        <f>Lisäosat[[#This Row],[HYTE-kerroin (sis. Kulttuurihyte)]]/$N$7</f>
        <v>0.99847028435290719</v>
      </c>
      <c r="O42" s="456">
        <v>0</v>
      </c>
      <c r="P42" s="206">
        <v>0</v>
      </c>
      <c r="Q42" s="168">
        <v>0</v>
      </c>
      <c r="R42" s="168">
        <v>92157.15249016037</v>
      </c>
      <c r="S42" s="168">
        <v>199295.88689058722</v>
      </c>
      <c r="T42" s="168">
        <v>0</v>
      </c>
      <c r="U42" s="320">
        <f t="shared" si="1"/>
        <v>291453.03938074759</v>
      </c>
      <c r="V42" s="49"/>
      <c r="W42" s="49"/>
      <c r="X42" s="115"/>
      <c r="Y42" s="115"/>
      <c r="Z42" s="116"/>
    </row>
    <row r="43" spans="1:26" s="50" customFormat="1">
      <c r="A43" s="134">
        <v>109</v>
      </c>
      <c r="B43" s="130" t="s">
        <v>49</v>
      </c>
      <c r="C43" s="425">
        <v>68043</v>
      </c>
      <c r="D43" s="429">
        <v>0</v>
      </c>
      <c r="E43" s="437">
        <v>0</v>
      </c>
      <c r="F43" s="164">
        <v>5</v>
      </c>
      <c r="G43" s="436">
        <v>8.8272939930264383E-5</v>
      </c>
      <c r="H43" s="278">
        <v>27721</v>
      </c>
      <c r="I43" s="15">
        <v>27150</v>
      </c>
      <c r="J43" s="343">
        <v>1.0210313075506445</v>
      </c>
      <c r="K43" s="444">
        <v>1.0211936384624807</v>
      </c>
      <c r="L43" s="451">
        <v>0.67818897600000005</v>
      </c>
      <c r="M43" s="14">
        <f>Lisäosat[[#This Row],[HYTE-kerroin (sis. Kulttuurihyte)]]*Lisäosat[[#This Row],[Asukasmäärä 31.12.2022]]</f>
        <v>46146.012493968003</v>
      </c>
      <c r="N43" s="444">
        <f>Lisäosat[[#This Row],[HYTE-kerroin (sis. Kulttuurihyte)]]/$N$7</f>
        <v>1.0222353792877088</v>
      </c>
      <c r="O43" s="456">
        <v>0.20170242172214969</v>
      </c>
      <c r="P43" s="206">
        <v>0</v>
      </c>
      <c r="Q43" s="168">
        <v>0</v>
      </c>
      <c r="R43" s="168">
        <v>917203.03939311393</v>
      </c>
      <c r="S43" s="168">
        <v>1353559.0188245196</v>
      </c>
      <c r="T43" s="168">
        <v>141636.1989343992</v>
      </c>
      <c r="U43" s="320">
        <f t="shared" si="1"/>
        <v>2412398.2571520326</v>
      </c>
      <c r="V43" s="49"/>
      <c r="W43" s="49"/>
      <c r="X43" s="115"/>
      <c r="Y43" s="115"/>
      <c r="Z43" s="116"/>
    </row>
    <row r="44" spans="1:26" s="50" customFormat="1">
      <c r="A44" s="134">
        <v>111</v>
      </c>
      <c r="B44" s="130" t="s">
        <v>50</v>
      </c>
      <c r="C44" s="425">
        <v>18131</v>
      </c>
      <c r="D44" s="429">
        <v>0</v>
      </c>
      <c r="E44" s="437">
        <v>0</v>
      </c>
      <c r="F44" s="164">
        <v>1</v>
      </c>
      <c r="G44" s="436">
        <v>5.4513737461840385E-5</v>
      </c>
      <c r="H44" s="278">
        <v>5879</v>
      </c>
      <c r="I44" s="15">
        <v>6239</v>
      </c>
      <c r="J44" s="343">
        <v>0.94229844526366402</v>
      </c>
      <c r="K44" s="444">
        <v>0.94244825865793524</v>
      </c>
      <c r="L44" s="451">
        <v>0.71557939800000003</v>
      </c>
      <c r="M44" s="14">
        <f>Lisäosat[[#This Row],[HYTE-kerroin (sis. Kulttuurihyte)]]*Lisäosat[[#This Row],[Asukasmäärä 31.12.2022]]</f>
        <v>12974.170065138</v>
      </c>
      <c r="N44" s="444">
        <f>Lisäosat[[#This Row],[HYTE-kerroin (sis. Kulttuurihyte)]]/$N$7</f>
        <v>1.0785940249860391</v>
      </c>
      <c r="O44" s="456">
        <v>0</v>
      </c>
      <c r="P44" s="206">
        <v>0</v>
      </c>
      <c r="Q44" s="168">
        <v>0</v>
      </c>
      <c r="R44" s="168">
        <v>225555.38778599669</v>
      </c>
      <c r="S44" s="168">
        <v>380559.53167624574</v>
      </c>
      <c r="T44" s="168">
        <v>0</v>
      </c>
      <c r="U44" s="320">
        <f t="shared" si="1"/>
        <v>606114.9194622424</v>
      </c>
      <c r="V44" s="49"/>
      <c r="W44" s="49"/>
      <c r="X44" s="115"/>
      <c r="Y44" s="115"/>
      <c r="Z44" s="116"/>
    </row>
    <row r="45" spans="1:26" s="50" customFormat="1">
      <c r="A45" s="134">
        <v>139</v>
      </c>
      <c r="B45" s="130" t="s">
        <v>51</v>
      </c>
      <c r="C45" s="425">
        <v>9853</v>
      </c>
      <c r="D45" s="429">
        <v>0</v>
      </c>
      <c r="E45" s="437">
        <v>0</v>
      </c>
      <c r="F45" s="164">
        <v>1</v>
      </c>
      <c r="G45" s="436">
        <v>1.0088781275221953E-4</v>
      </c>
      <c r="H45" s="278">
        <v>2379</v>
      </c>
      <c r="I45" s="15">
        <v>3570</v>
      </c>
      <c r="J45" s="343">
        <v>0.6663865546218487</v>
      </c>
      <c r="K45" s="444">
        <v>0.66649250155633255</v>
      </c>
      <c r="L45" s="451">
        <v>0.59967345500000002</v>
      </c>
      <c r="M45" s="14">
        <f>Lisäosat[[#This Row],[HYTE-kerroin (sis. Kulttuurihyte)]]*Lisäosat[[#This Row],[Asukasmäärä 31.12.2022]]</f>
        <v>5908.582552115</v>
      </c>
      <c r="N45" s="444">
        <f>Lisäosat[[#This Row],[HYTE-kerroin (sis. Kulttuurihyte)]]/$N$7</f>
        <v>0.90388880299448537</v>
      </c>
      <c r="O45" s="456">
        <v>3.1757980424111189E-2</v>
      </c>
      <c r="P45" s="206">
        <v>0</v>
      </c>
      <c r="Q45" s="168">
        <v>0</v>
      </c>
      <c r="R45" s="168">
        <v>86683.748155415989</v>
      </c>
      <c r="S45" s="168">
        <v>173311.07867510477</v>
      </c>
      <c r="T45" s="168">
        <v>3229.2454531456815</v>
      </c>
      <c r="U45" s="320">
        <f t="shared" si="1"/>
        <v>263224.07228366646</v>
      </c>
      <c r="V45" s="49"/>
      <c r="W45" s="49"/>
      <c r="X45" s="115"/>
      <c r="Y45" s="115"/>
      <c r="Z45" s="116"/>
    </row>
    <row r="46" spans="1:26" s="50" customFormat="1">
      <c r="A46" s="134">
        <v>140</v>
      </c>
      <c r="B46" s="130" t="s">
        <v>52</v>
      </c>
      <c r="C46" s="425">
        <v>20801</v>
      </c>
      <c r="D46" s="429">
        <v>0.25613333333333332</v>
      </c>
      <c r="E46" s="437">
        <v>0</v>
      </c>
      <c r="F46" s="164">
        <v>2</v>
      </c>
      <c r="G46" s="436">
        <v>4.7714476572192006E-5</v>
      </c>
      <c r="H46" s="278">
        <v>8602</v>
      </c>
      <c r="I46" s="15">
        <v>7881</v>
      </c>
      <c r="J46" s="343">
        <v>1.0914858520492323</v>
      </c>
      <c r="K46" s="444">
        <v>1.0916593843320419</v>
      </c>
      <c r="L46" s="451">
        <v>0.75232912500000004</v>
      </c>
      <c r="M46" s="14">
        <f>Lisäosat[[#This Row],[HYTE-kerroin (sis. Kulttuurihyte)]]*Lisäosat[[#This Row],[Asukasmäärä 31.12.2022]]</f>
        <v>15649.198129125001</v>
      </c>
      <c r="N46" s="444">
        <f>Lisäosat[[#This Row],[HYTE-kerroin (sis. Kulttuurihyte)]]/$N$7</f>
        <v>1.1339869500378978</v>
      </c>
      <c r="O46" s="456">
        <v>0</v>
      </c>
      <c r="P46" s="206">
        <v>336079.48275733332</v>
      </c>
      <c r="Q46" s="168">
        <v>0</v>
      </c>
      <c r="R46" s="168">
        <v>299740.41046607861</v>
      </c>
      <c r="S46" s="168">
        <v>459023.69717898761</v>
      </c>
      <c r="T46" s="168">
        <v>0</v>
      </c>
      <c r="U46" s="320">
        <f t="shared" si="1"/>
        <v>1094843.5904023994</v>
      </c>
      <c r="V46" s="49"/>
      <c r="W46" s="49"/>
      <c r="X46" s="115"/>
      <c r="Y46" s="115"/>
      <c r="Z46" s="116"/>
    </row>
    <row r="47" spans="1:26" s="50" customFormat="1">
      <c r="A47" s="134">
        <v>142</v>
      </c>
      <c r="B47" s="130" t="s">
        <v>53</v>
      </c>
      <c r="C47" s="425">
        <v>6504</v>
      </c>
      <c r="D47" s="429">
        <v>0</v>
      </c>
      <c r="E47" s="437">
        <v>0</v>
      </c>
      <c r="F47" s="164">
        <v>0</v>
      </c>
      <c r="G47" s="436">
        <v>0</v>
      </c>
      <c r="H47" s="278">
        <v>1924</v>
      </c>
      <c r="I47" s="15">
        <v>2450</v>
      </c>
      <c r="J47" s="343">
        <v>0.78530612244897957</v>
      </c>
      <c r="K47" s="444">
        <v>0.78543097607294277</v>
      </c>
      <c r="L47" s="451">
        <v>0.50501180499999998</v>
      </c>
      <c r="M47" s="14">
        <f>Lisäosat[[#This Row],[HYTE-kerroin (sis. Kulttuurihyte)]]*Lisäosat[[#This Row],[Asukasmäärä 31.12.2022]]</f>
        <v>3284.5967797200001</v>
      </c>
      <c r="N47" s="444">
        <f>Lisäosat[[#This Row],[HYTE-kerroin (sis. Kulttuurihyte)]]/$N$7</f>
        <v>0.76120513941964363</v>
      </c>
      <c r="O47" s="456">
        <v>0</v>
      </c>
      <c r="P47" s="206">
        <v>0</v>
      </c>
      <c r="Q47" s="168">
        <v>0</v>
      </c>
      <c r="R47" s="168">
        <v>67431.448502595129</v>
      </c>
      <c r="S47" s="168">
        <v>96344.090293243149</v>
      </c>
      <c r="T47" s="168">
        <v>0</v>
      </c>
      <c r="U47" s="320">
        <f t="shared" si="1"/>
        <v>163775.53879583828</v>
      </c>
      <c r="V47" s="49"/>
      <c r="W47" s="49"/>
      <c r="X47" s="115"/>
      <c r="Y47" s="115"/>
      <c r="Z47" s="116"/>
    </row>
    <row r="48" spans="1:26" s="50" customFormat="1">
      <c r="A48" s="134">
        <v>143</v>
      </c>
      <c r="B48" s="130" t="s">
        <v>54</v>
      </c>
      <c r="C48" s="425">
        <v>6804</v>
      </c>
      <c r="D48" s="429">
        <v>8.2533333333333334E-2</v>
      </c>
      <c r="E48" s="437">
        <v>0</v>
      </c>
      <c r="F48" s="164">
        <v>0</v>
      </c>
      <c r="G48" s="436">
        <v>0</v>
      </c>
      <c r="H48" s="278">
        <v>1969</v>
      </c>
      <c r="I48" s="15">
        <v>2343</v>
      </c>
      <c r="J48" s="343">
        <v>0.84037558685446012</v>
      </c>
      <c r="K48" s="444">
        <v>0.84050919581854378</v>
      </c>
      <c r="L48" s="451">
        <v>0.63444869299999995</v>
      </c>
      <c r="M48" s="14">
        <f>Lisäosat[[#This Row],[HYTE-kerroin (sis. Kulttuurihyte)]]*Lisäosat[[#This Row],[Asukasmäärä 31.12.2022]]</f>
        <v>4316.7889071720001</v>
      </c>
      <c r="N48" s="444">
        <f>Lisäosat[[#This Row],[HYTE-kerroin (sis. Kulttuurihyte)]]/$N$7</f>
        <v>0.95630557746996758</v>
      </c>
      <c r="O48" s="456">
        <v>0</v>
      </c>
      <c r="P48" s="206">
        <v>35423.002943999993</v>
      </c>
      <c r="Q48" s="168">
        <v>0</v>
      </c>
      <c r="R48" s="168">
        <v>75488.484302211698</v>
      </c>
      <c r="S48" s="168">
        <v>126620.44328159615</v>
      </c>
      <c r="T48" s="168">
        <v>0</v>
      </c>
      <c r="U48" s="320">
        <f t="shared" si="1"/>
        <v>237531.93052780785</v>
      </c>
      <c r="V48" s="49"/>
      <c r="W48" s="49"/>
      <c r="X48" s="115"/>
      <c r="Y48" s="115"/>
      <c r="Z48" s="116"/>
    </row>
    <row r="49" spans="1:26" s="50" customFormat="1">
      <c r="A49" s="134">
        <v>145</v>
      </c>
      <c r="B49" s="130" t="s">
        <v>55</v>
      </c>
      <c r="C49" s="425">
        <v>12369</v>
      </c>
      <c r="D49" s="429">
        <v>0</v>
      </c>
      <c r="E49" s="437">
        <v>0</v>
      </c>
      <c r="F49" s="164">
        <v>0</v>
      </c>
      <c r="G49" s="436">
        <v>0</v>
      </c>
      <c r="H49" s="278">
        <v>3362</v>
      </c>
      <c r="I49" s="15">
        <v>5230</v>
      </c>
      <c r="J49" s="343">
        <v>0.64282982791586996</v>
      </c>
      <c r="K49" s="444">
        <v>0.64293202963226137</v>
      </c>
      <c r="L49" s="451">
        <v>0.54666859499999998</v>
      </c>
      <c r="M49" s="14">
        <f>Lisäosat[[#This Row],[HYTE-kerroin (sis. Kulttuurihyte)]]*Lisäosat[[#This Row],[Asukasmäärä 31.12.2022]]</f>
        <v>6761.7438515549993</v>
      </c>
      <c r="N49" s="444">
        <f>Lisäosat[[#This Row],[HYTE-kerroin (sis. Kulttuurihyte)]]/$N$7</f>
        <v>0.82399448874925951</v>
      </c>
      <c r="O49" s="456">
        <v>0.27122573111032128</v>
      </c>
      <c r="P49" s="206">
        <v>0</v>
      </c>
      <c r="Q49" s="168">
        <v>0</v>
      </c>
      <c r="R49" s="168">
        <v>104972.02682368302</v>
      </c>
      <c r="S49" s="168">
        <v>198336.08319786846</v>
      </c>
      <c r="T49" s="168">
        <v>34621.443822828776</v>
      </c>
      <c r="U49" s="320">
        <f t="shared" si="1"/>
        <v>337929.55384438025</v>
      </c>
      <c r="V49" s="49"/>
      <c r="W49" s="49"/>
      <c r="X49" s="115"/>
      <c r="Y49" s="115"/>
      <c r="Z49" s="116"/>
    </row>
    <row r="50" spans="1:26" s="50" customFormat="1">
      <c r="A50" s="134">
        <v>146</v>
      </c>
      <c r="B50" s="130" t="s">
        <v>56</v>
      </c>
      <c r="C50" s="425">
        <v>4492</v>
      </c>
      <c r="D50" s="429">
        <v>1.5604</v>
      </c>
      <c r="E50" s="437">
        <v>0</v>
      </c>
      <c r="F50" s="164">
        <v>0</v>
      </c>
      <c r="G50" s="436">
        <v>0</v>
      </c>
      <c r="H50" s="278">
        <v>1356</v>
      </c>
      <c r="I50" s="15">
        <v>1391</v>
      </c>
      <c r="J50" s="343">
        <v>0.9748382458662832</v>
      </c>
      <c r="K50" s="444">
        <v>0.97499323267244076</v>
      </c>
      <c r="L50" s="451">
        <v>0.58639988300000001</v>
      </c>
      <c r="M50" s="14">
        <f>Lisäosat[[#This Row],[HYTE-kerroin (sis. Kulttuurihyte)]]*Lisäosat[[#This Row],[Asukasmäärä 31.12.2022]]</f>
        <v>2634.1082744360001</v>
      </c>
      <c r="N50" s="444">
        <f>Lisäosat[[#This Row],[HYTE-kerroin (sis. Kulttuurihyte)]]/$N$7</f>
        <v>0.88388152568963763</v>
      </c>
      <c r="O50" s="456">
        <v>0</v>
      </c>
      <c r="P50" s="206">
        <v>1326443.1112319999</v>
      </c>
      <c r="Q50" s="168">
        <v>0</v>
      </c>
      <c r="R50" s="168">
        <v>57811.638735372762</v>
      </c>
      <c r="S50" s="168">
        <v>77263.902528722203</v>
      </c>
      <c r="T50" s="168">
        <v>0</v>
      </c>
      <c r="U50" s="320">
        <f t="shared" si="1"/>
        <v>1461518.652496095</v>
      </c>
      <c r="V50" s="49"/>
      <c r="W50" s="49"/>
      <c r="X50" s="115"/>
      <c r="Y50" s="115"/>
      <c r="Z50" s="116"/>
    </row>
    <row r="51" spans="1:26" s="50" customFormat="1">
      <c r="A51" s="134">
        <v>148</v>
      </c>
      <c r="B51" s="130" t="s">
        <v>57</v>
      </c>
      <c r="C51" s="425">
        <v>7047</v>
      </c>
      <c r="D51" s="429">
        <v>1.6087666666666667</v>
      </c>
      <c r="E51" s="437">
        <v>1</v>
      </c>
      <c r="F51" s="164">
        <v>484</v>
      </c>
      <c r="G51" s="436">
        <v>6.7779680365296802E-2</v>
      </c>
      <c r="H51" s="278">
        <v>2705</v>
      </c>
      <c r="I51" s="15">
        <v>2777</v>
      </c>
      <c r="J51" s="343">
        <v>0.97407274036730285</v>
      </c>
      <c r="K51" s="444">
        <v>0.97422760546788212</v>
      </c>
      <c r="L51" s="451">
        <v>0.68428328199999999</v>
      </c>
      <c r="M51" s="14">
        <f>Lisäosat[[#This Row],[HYTE-kerroin (sis. Kulttuurihyte)]]*Lisäosat[[#This Row],[Asukasmäärä 31.12.2022]]</f>
        <v>4822.1442882539995</v>
      </c>
      <c r="N51" s="444">
        <f>Lisäosat[[#This Row],[HYTE-kerroin (sis. Kulttuurihyte)]]/$N$7</f>
        <v>1.0314213369276415</v>
      </c>
      <c r="O51" s="456">
        <v>0.67755115530477494</v>
      </c>
      <c r="P51" s="206">
        <v>2145409.849188</v>
      </c>
      <c r="Q51" s="168">
        <v>446388.35999999993</v>
      </c>
      <c r="R51" s="168">
        <v>90623.041551664573</v>
      </c>
      <c r="S51" s="168">
        <v>141443.57309946409</v>
      </c>
      <c r="T51" s="168">
        <v>49274.934871585967</v>
      </c>
      <c r="U51" s="320">
        <f t="shared" si="1"/>
        <v>2873139.7587107145</v>
      </c>
      <c r="V51" s="49"/>
      <c r="W51" s="49"/>
      <c r="X51" s="115"/>
      <c r="Y51" s="115"/>
      <c r="Z51" s="116"/>
    </row>
    <row r="52" spans="1:26" s="50" customFormat="1">
      <c r="A52" s="134">
        <v>149</v>
      </c>
      <c r="B52" s="130" t="s">
        <v>58</v>
      </c>
      <c r="C52" s="425">
        <v>5384</v>
      </c>
      <c r="D52" s="429">
        <v>0</v>
      </c>
      <c r="E52" s="437">
        <v>0</v>
      </c>
      <c r="F52" s="164">
        <v>0</v>
      </c>
      <c r="G52" s="436">
        <v>0</v>
      </c>
      <c r="H52" s="278">
        <v>1307</v>
      </c>
      <c r="I52" s="15">
        <v>2271</v>
      </c>
      <c r="J52" s="343">
        <v>0.57551739321884632</v>
      </c>
      <c r="K52" s="444">
        <v>0.57560889311951324</v>
      </c>
      <c r="L52" s="451">
        <v>0.55548423700000005</v>
      </c>
      <c r="M52" s="14">
        <f>Lisäosat[[#This Row],[HYTE-kerroin (sis. Kulttuurihyte)]]*Lisäosat[[#This Row],[Asukasmäärä 31.12.2022]]</f>
        <v>2990.7271320080004</v>
      </c>
      <c r="N52" s="444">
        <f>Lisäosat[[#This Row],[HYTE-kerroin (sis. Kulttuurihyte)]]/$N$7</f>
        <v>0.837282320699413</v>
      </c>
      <c r="O52" s="456">
        <v>0</v>
      </c>
      <c r="P52" s="206">
        <v>0</v>
      </c>
      <c r="Q52" s="168">
        <v>0</v>
      </c>
      <c r="R52" s="168">
        <v>40907.833303332067</v>
      </c>
      <c r="S52" s="168">
        <v>87724.279165004147</v>
      </c>
      <c r="T52" s="168">
        <v>0</v>
      </c>
      <c r="U52" s="320">
        <f t="shared" si="1"/>
        <v>128632.11246833621</v>
      </c>
      <c r="V52" s="49"/>
      <c r="W52" s="49"/>
      <c r="X52" s="115"/>
      <c r="Y52" s="115"/>
      <c r="Z52" s="116"/>
    </row>
    <row r="53" spans="1:26" s="50" customFormat="1">
      <c r="A53" s="134">
        <v>151</v>
      </c>
      <c r="B53" s="130" t="s">
        <v>59</v>
      </c>
      <c r="C53" s="425">
        <v>1852</v>
      </c>
      <c r="D53" s="429">
        <v>1.1155999999999999</v>
      </c>
      <c r="E53" s="437">
        <v>0</v>
      </c>
      <c r="F53" s="164">
        <v>0</v>
      </c>
      <c r="G53" s="436">
        <v>0</v>
      </c>
      <c r="H53" s="278">
        <v>667</v>
      </c>
      <c r="I53" s="15">
        <v>771</v>
      </c>
      <c r="J53" s="343">
        <v>0.86511024643320367</v>
      </c>
      <c r="K53" s="444">
        <v>0.8652477878916327</v>
      </c>
      <c r="L53" s="451">
        <v>0.46852268200000002</v>
      </c>
      <c r="M53" s="14">
        <f>Lisäosat[[#This Row],[HYTE-kerroin (sis. Kulttuurihyte)]]*Lisäosat[[#This Row],[Asukasmäärä 31.12.2022]]</f>
        <v>867.70400706400005</v>
      </c>
      <c r="N53" s="444">
        <f>Lisäosat[[#This Row],[HYTE-kerroin (sis. Kulttuurihyte)]]/$N$7</f>
        <v>0.70620502321341849</v>
      </c>
      <c r="O53" s="456">
        <v>0</v>
      </c>
      <c r="P53" s="206">
        <v>195493.549344</v>
      </c>
      <c r="Q53" s="168">
        <v>0</v>
      </c>
      <c r="R53" s="168">
        <v>21152.193521914007</v>
      </c>
      <c r="S53" s="168">
        <v>25451.572540209749</v>
      </c>
      <c r="T53" s="168">
        <v>0</v>
      </c>
      <c r="U53" s="320">
        <f t="shared" si="1"/>
        <v>242097.31540612376</v>
      </c>
      <c r="V53" s="49"/>
      <c r="W53" s="49"/>
      <c r="X53" s="115"/>
      <c r="Y53" s="115"/>
      <c r="Z53" s="116"/>
    </row>
    <row r="54" spans="1:26" s="50" customFormat="1">
      <c r="A54" s="134">
        <v>152</v>
      </c>
      <c r="B54" s="130" t="s">
        <v>60</v>
      </c>
      <c r="C54" s="425">
        <v>4406</v>
      </c>
      <c r="D54" s="429">
        <v>0</v>
      </c>
      <c r="E54" s="437">
        <v>0</v>
      </c>
      <c r="F54" s="164">
        <v>0</v>
      </c>
      <c r="G54" s="436">
        <v>0</v>
      </c>
      <c r="H54" s="278">
        <v>1352</v>
      </c>
      <c r="I54" s="15">
        <v>1721</v>
      </c>
      <c r="J54" s="343">
        <v>0.78558977338756542</v>
      </c>
      <c r="K54" s="444">
        <v>0.78571467210839796</v>
      </c>
      <c r="L54" s="451">
        <v>0.494594543</v>
      </c>
      <c r="M54" s="14">
        <f>Lisäosat[[#This Row],[HYTE-kerroin (sis. Kulttuurihyte)]]*Lisäosat[[#This Row],[Asukasmäärä 31.12.2022]]</f>
        <v>2179.1835564580001</v>
      </c>
      <c r="N54" s="444">
        <f>Lisäosat[[#This Row],[HYTE-kerroin (sis. Kulttuurihyte)]]/$N$7</f>
        <v>0.74550318296125762</v>
      </c>
      <c r="O54" s="456">
        <v>0</v>
      </c>
      <c r="P54" s="206">
        <v>0</v>
      </c>
      <c r="Q54" s="168">
        <v>0</v>
      </c>
      <c r="R54" s="168">
        <v>45696.536758086731</v>
      </c>
      <c r="S54" s="168">
        <v>63920.009489517281</v>
      </c>
      <c r="T54" s="168">
        <v>0</v>
      </c>
      <c r="U54" s="320">
        <f t="shared" si="1"/>
        <v>109616.54624760401</v>
      </c>
      <c r="V54" s="49"/>
      <c r="W54" s="49"/>
      <c r="X54" s="115"/>
      <c r="Y54" s="115"/>
      <c r="Z54" s="116"/>
    </row>
    <row r="55" spans="1:26" s="50" customFormat="1">
      <c r="A55" s="134">
        <v>153</v>
      </c>
      <c r="B55" s="130" t="s">
        <v>61</v>
      </c>
      <c r="C55" s="425">
        <v>25208</v>
      </c>
      <c r="D55" s="429">
        <v>0</v>
      </c>
      <c r="E55" s="437">
        <v>0</v>
      </c>
      <c r="F55" s="164">
        <v>1</v>
      </c>
      <c r="G55" s="436">
        <v>3.8978756577665174E-5</v>
      </c>
      <c r="H55" s="278">
        <v>8811</v>
      </c>
      <c r="I55" s="15">
        <v>8779</v>
      </c>
      <c r="J55" s="343">
        <v>1.0036450620799635</v>
      </c>
      <c r="K55" s="444">
        <v>1.0038046288012603</v>
      </c>
      <c r="L55" s="451">
        <v>0.65550441000000004</v>
      </c>
      <c r="M55" s="14">
        <f>Lisäosat[[#This Row],[HYTE-kerroin (sis. Kulttuurihyte)]]*Lisäosat[[#This Row],[Asukasmäärä 31.12.2022]]</f>
        <v>16523.955167280001</v>
      </c>
      <c r="N55" s="444">
        <f>Lisäosat[[#This Row],[HYTE-kerroin (sis. Kulttuurihyte)]]/$N$7</f>
        <v>0.98804289496607178</v>
      </c>
      <c r="O55" s="456">
        <v>0</v>
      </c>
      <c r="P55" s="206">
        <v>0</v>
      </c>
      <c r="Q55" s="168">
        <v>0</v>
      </c>
      <c r="R55" s="168">
        <v>334011.57349325262</v>
      </c>
      <c r="S55" s="168">
        <v>484682.14986609021</v>
      </c>
      <c r="T55" s="168">
        <v>0</v>
      </c>
      <c r="U55" s="320">
        <f t="shared" si="1"/>
        <v>818693.7233593429</v>
      </c>
      <c r="V55" s="49"/>
      <c r="W55" s="49"/>
      <c r="X55" s="115"/>
      <c r="Y55" s="115"/>
      <c r="Z55" s="116"/>
    </row>
    <row r="56" spans="1:26" s="50" customFormat="1">
      <c r="A56" s="134">
        <v>165</v>
      </c>
      <c r="B56" s="130" t="s">
        <v>62</v>
      </c>
      <c r="C56" s="425">
        <v>16280</v>
      </c>
      <c r="D56" s="429">
        <v>0</v>
      </c>
      <c r="E56" s="437">
        <v>0</v>
      </c>
      <c r="F56" s="164">
        <v>0</v>
      </c>
      <c r="G56" s="436">
        <v>0</v>
      </c>
      <c r="H56" s="278">
        <v>4764</v>
      </c>
      <c r="I56" s="15">
        <v>6701</v>
      </c>
      <c r="J56" s="343">
        <v>0.7109386658707656</v>
      </c>
      <c r="K56" s="444">
        <v>0.71105169602080787</v>
      </c>
      <c r="L56" s="451">
        <v>0.56146405499999996</v>
      </c>
      <c r="M56" s="14">
        <f>Lisäosat[[#This Row],[HYTE-kerroin (sis. Kulttuurihyte)]]*Lisäosat[[#This Row],[Asukasmäärä 31.12.2022]]</f>
        <v>9140.6348153999988</v>
      </c>
      <c r="N56" s="444">
        <f>Lisäosat[[#This Row],[HYTE-kerroin (sis. Kulttuurihyte)]]/$N$7</f>
        <v>0.84629571038521256</v>
      </c>
      <c r="O56" s="456">
        <v>0</v>
      </c>
      <c r="P56" s="206">
        <v>0</v>
      </c>
      <c r="Q56" s="168">
        <v>0</v>
      </c>
      <c r="R56" s="168">
        <v>152802.1652680875</v>
      </c>
      <c r="S56" s="168">
        <v>268113.92845228675</v>
      </c>
      <c r="T56" s="168">
        <v>0</v>
      </c>
      <c r="U56" s="320">
        <f t="shared" si="1"/>
        <v>420916.09372037428</v>
      </c>
      <c r="V56" s="49"/>
      <c r="W56" s="49"/>
      <c r="X56" s="115"/>
      <c r="Y56" s="115"/>
      <c r="Z56" s="116"/>
    </row>
    <row r="57" spans="1:26" s="50" customFormat="1">
      <c r="A57" s="134">
        <v>167</v>
      </c>
      <c r="B57" s="130" t="s">
        <v>63</v>
      </c>
      <c r="C57" s="425">
        <v>77513</v>
      </c>
      <c r="D57" s="429">
        <v>0</v>
      </c>
      <c r="E57" s="437">
        <v>0</v>
      </c>
      <c r="F57" s="164">
        <v>4</v>
      </c>
      <c r="G57" s="436">
        <v>3.8829422347626873E-5</v>
      </c>
      <c r="H57" s="278">
        <v>33597</v>
      </c>
      <c r="I57" s="15">
        <v>29400</v>
      </c>
      <c r="J57" s="343">
        <v>1.1427551020408164</v>
      </c>
      <c r="K57" s="444">
        <v>1.1429367854782857</v>
      </c>
      <c r="L57" s="451">
        <v>0.66552847400000004</v>
      </c>
      <c r="M57" s="14">
        <f>Lisäosat[[#This Row],[HYTE-kerroin (sis. Kulttuurihyte)]]*Lisäosat[[#This Row],[Asukasmäärä 31.12.2022]]</f>
        <v>51587.108605162</v>
      </c>
      <c r="N57" s="444">
        <f>Lisäosat[[#This Row],[HYTE-kerroin (sis. Kulttuurihyte)]]/$N$7</f>
        <v>1.0031521834205692</v>
      </c>
      <c r="O57" s="456">
        <v>0.28683551457378736</v>
      </c>
      <c r="P57" s="206">
        <v>0</v>
      </c>
      <c r="Q57" s="168">
        <v>0</v>
      </c>
      <c r="R57" s="168">
        <v>1169420.4594966744</v>
      </c>
      <c r="S57" s="168">
        <v>1513157.7428650931</v>
      </c>
      <c r="T57" s="168">
        <v>229449.52640875036</v>
      </c>
      <c r="U57" s="320">
        <f t="shared" si="1"/>
        <v>2912027.7287705177</v>
      </c>
      <c r="V57" s="49"/>
      <c r="W57" s="49"/>
      <c r="X57" s="115"/>
      <c r="Y57" s="115"/>
      <c r="Z57" s="116"/>
    </row>
    <row r="58" spans="1:26" s="50" customFormat="1">
      <c r="A58" s="134">
        <v>169</v>
      </c>
      <c r="B58" s="130" t="s">
        <v>64</v>
      </c>
      <c r="C58" s="425">
        <v>4990</v>
      </c>
      <c r="D58" s="429">
        <v>0</v>
      </c>
      <c r="E58" s="437">
        <v>0</v>
      </c>
      <c r="F58" s="164">
        <v>0</v>
      </c>
      <c r="G58" s="436">
        <v>0</v>
      </c>
      <c r="H58" s="278">
        <v>1729</v>
      </c>
      <c r="I58" s="15">
        <v>2115</v>
      </c>
      <c r="J58" s="343">
        <v>0.81749408983451533</v>
      </c>
      <c r="K58" s="444">
        <v>0.81762406093338569</v>
      </c>
      <c r="L58" s="451">
        <v>0.42250440500000003</v>
      </c>
      <c r="M58" s="14">
        <f>Lisäosat[[#This Row],[HYTE-kerroin (sis. Kulttuurihyte)]]*Lisäosat[[#This Row],[Asukasmäärä 31.12.2022]]</f>
        <v>2108.29698095</v>
      </c>
      <c r="N58" s="444">
        <f>Lisäosat[[#This Row],[HYTE-kerroin (sis. Kulttuurihyte)]]/$N$7</f>
        <v>0.63684159722452161</v>
      </c>
      <c r="O58" s="456">
        <v>0</v>
      </c>
      <c r="P58" s="206">
        <v>0</v>
      </c>
      <c r="Q58" s="168">
        <v>0</v>
      </c>
      <c r="R58" s="168">
        <v>53855.261645560247</v>
      </c>
      <c r="S58" s="168">
        <v>61840.758035126062</v>
      </c>
      <c r="T58" s="168">
        <v>0</v>
      </c>
      <c r="U58" s="320">
        <f t="shared" si="1"/>
        <v>115696.01968068631</v>
      </c>
      <c r="V58" s="49"/>
      <c r="W58" s="49"/>
      <c r="X58" s="115"/>
      <c r="Y58" s="115"/>
      <c r="Z58" s="116"/>
    </row>
    <row r="59" spans="1:26" s="50" customFormat="1">
      <c r="A59" s="134">
        <v>171</v>
      </c>
      <c r="B59" s="130" t="s">
        <v>65</v>
      </c>
      <c r="C59" s="425">
        <v>4540</v>
      </c>
      <c r="D59" s="429">
        <v>9.4850000000000004E-2</v>
      </c>
      <c r="E59" s="437">
        <v>0</v>
      </c>
      <c r="F59" s="164">
        <v>0</v>
      </c>
      <c r="G59" s="436">
        <v>0</v>
      </c>
      <c r="H59" s="278">
        <v>1364</v>
      </c>
      <c r="I59" s="15">
        <v>1791</v>
      </c>
      <c r="J59" s="343">
        <v>0.76158570630932443</v>
      </c>
      <c r="K59" s="444">
        <v>0.76170678869066988</v>
      </c>
      <c r="L59" s="451">
        <v>0.67734494000000001</v>
      </c>
      <c r="M59" s="14">
        <f>Lisäosat[[#This Row],[HYTE-kerroin (sis. Kulttuurihyte)]]*Lisäosat[[#This Row],[Asukasmäärä 31.12.2022]]</f>
        <v>3075.1460276000003</v>
      </c>
      <c r="N59" s="444">
        <f>Lisäosat[[#This Row],[HYTE-kerroin (sis. Kulttuurihyte)]]/$N$7</f>
        <v>1.0209631624114017</v>
      </c>
      <c r="O59" s="456">
        <v>0</v>
      </c>
      <c r="P59" s="206">
        <v>27163.446520000001</v>
      </c>
      <c r="Q59" s="168">
        <v>0</v>
      </c>
      <c r="R59" s="168">
        <v>45647.564432654464</v>
      </c>
      <c r="S59" s="168">
        <v>90200.46185798748</v>
      </c>
      <c r="T59" s="168">
        <v>0</v>
      </c>
      <c r="U59" s="320">
        <f t="shared" si="1"/>
        <v>163011.47281064195</v>
      </c>
      <c r="V59" s="49"/>
      <c r="W59" s="49"/>
      <c r="X59" s="115"/>
      <c r="Y59" s="115"/>
      <c r="Z59" s="116"/>
    </row>
    <row r="60" spans="1:26" s="50" customFormat="1">
      <c r="A60" s="134">
        <v>172</v>
      </c>
      <c r="B60" s="130" t="s">
        <v>66</v>
      </c>
      <c r="C60" s="425">
        <v>4171</v>
      </c>
      <c r="D60" s="429">
        <v>1.4112166666666668</v>
      </c>
      <c r="E60" s="437">
        <v>0</v>
      </c>
      <c r="F60" s="164">
        <v>0</v>
      </c>
      <c r="G60" s="436">
        <v>0</v>
      </c>
      <c r="H60" s="278">
        <v>1340</v>
      </c>
      <c r="I60" s="15">
        <v>1432</v>
      </c>
      <c r="J60" s="343">
        <v>0.93575418994413406</v>
      </c>
      <c r="K60" s="444">
        <v>0.93590296288555586</v>
      </c>
      <c r="L60" s="451">
        <v>0.51810048799999997</v>
      </c>
      <c r="M60" s="14">
        <f>Lisäosat[[#This Row],[HYTE-kerroin (sis. Kulttuurihyte)]]*Lisäosat[[#This Row],[Asukasmäärä 31.12.2022]]</f>
        <v>2160.9971354479999</v>
      </c>
      <c r="N60" s="444">
        <f>Lisäosat[[#This Row],[HYTE-kerroin (sis. Kulttuurihyte)]]/$N$7</f>
        <v>0.7809337332251578</v>
      </c>
      <c r="O60" s="456">
        <v>0</v>
      </c>
      <c r="P60" s="206">
        <v>556950.79789100005</v>
      </c>
      <c r="Q60" s="168">
        <v>0</v>
      </c>
      <c r="R60" s="168">
        <v>51528.196608182625</v>
      </c>
      <c r="S60" s="168">
        <v>63386.563740950311</v>
      </c>
      <c r="T60" s="168">
        <v>0</v>
      </c>
      <c r="U60" s="320">
        <f t="shared" si="1"/>
        <v>671865.55824013299</v>
      </c>
      <c r="V60" s="49"/>
      <c r="W60" s="49"/>
      <c r="X60" s="115"/>
      <c r="Y60" s="115"/>
      <c r="Z60" s="116"/>
    </row>
    <row r="61" spans="1:26" s="50" customFormat="1">
      <c r="A61" s="134">
        <v>176</v>
      </c>
      <c r="B61" s="130" t="s">
        <v>67</v>
      </c>
      <c r="C61" s="425">
        <v>4352</v>
      </c>
      <c r="D61" s="429">
        <v>1.5198833333333333</v>
      </c>
      <c r="E61" s="437">
        <v>0</v>
      </c>
      <c r="F61" s="164">
        <v>0</v>
      </c>
      <c r="G61" s="436">
        <v>0</v>
      </c>
      <c r="H61" s="278">
        <v>1322</v>
      </c>
      <c r="I61" s="15">
        <v>1383</v>
      </c>
      <c r="J61" s="343">
        <v>0.95589298626174979</v>
      </c>
      <c r="K61" s="444">
        <v>0.95604496101407133</v>
      </c>
      <c r="L61" s="451">
        <v>0.57594623700000003</v>
      </c>
      <c r="M61" s="14">
        <f>Lisäosat[[#This Row],[HYTE-kerroin (sis. Kulttuurihyte)]]*Lisäosat[[#This Row],[Asukasmäärä 31.12.2022]]</f>
        <v>2506.5180234240001</v>
      </c>
      <c r="N61" s="444">
        <f>Lisäosat[[#This Row],[HYTE-kerroin (sis. Kulttuurihyte)]]/$N$7</f>
        <v>0.86812472756711923</v>
      </c>
      <c r="O61" s="456">
        <v>0</v>
      </c>
      <c r="P61" s="206">
        <v>1251734.0861439998</v>
      </c>
      <c r="Q61" s="168">
        <v>0</v>
      </c>
      <c r="R61" s="168">
        <v>54921.341248398749</v>
      </c>
      <c r="S61" s="168">
        <v>73521.413727681123</v>
      </c>
      <c r="T61" s="168">
        <v>0</v>
      </c>
      <c r="U61" s="320">
        <f t="shared" si="1"/>
        <v>1380176.8411200796</v>
      </c>
      <c r="V61" s="49"/>
      <c r="W61" s="49"/>
      <c r="X61" s="115"/>
      <c r="Y61" s="115"/>
      <c r="Z61" s="116"/>
    </row>
    <row r="62" spans="1:26" s="50" customFormat="1">
      <c r="A62" s="134">
        <v>177</v>
      </c>
      <c r="B62" s="130" t="s">
        <v>68</v>
      </c>
      <c r="C62" s="425">
        <v>1768</v>
      </c>
      <c r="D62" s="429">
        <v>0.62613333333333332</v>
      </c>
      <c r="E62" s="437">
        <v>0</v>
      </c>
      <c r="F62" s="164">
        <v>0</v>
      </c>
      <c r="G62" s="436">
        <v>0</v>
      </c>
      <c r="H62" s="278">
        <v>636</v>
      </c>
      <c r="I62" s="15">
        <v>682</v>
      </c>
      <c r="J62" s="343">
        <v>0.93255131964809379</v>
      </c>
      <c r="K62" s="444">
        <v>0.9326995833741254</v>
      </c>
      <c r="L62" s="451">
        <v>0.68080623299999998</v>
      </c>
      <c r="M62" s="14">
        <f>Lisäosat[[#This Row],[HYTE-kerroin (sis. Kulttuurihyte)]]*Lisäosat[[#This Row],[Asukasmäärä 31.12.2022]]</f>
        <v>1203.665419944</v>
      </c>
      <c r="N62" s="444">
        <f>Lisäosat[[#This Row],[HYTE-kerroin (sis. Kulttuurihyte)]]/$N$7</f>
        <v>1.0261803751469283</v>
      </c>
      <c r="O62" s="456">
        <v>0</v>
      </c>
      <c r="P62" s="206">
        <v>69829.795498666659</v>
      </c>
      <c r="Q62" s="168">
        <v>0</v>
      </c>
      <c r="R62" s="168">
        <v>21766.969796951988</v>
      </c>
      <c r="S62" s="168">
        <v>35306.023137435106</v>
      </c>
      <c r="T62" s="168">
        <v>0</v>
      </c>
      <c r="U62" s="320">
        <f t="shared" si="1"/>
        <v>126902.78843305376</v>
      </c>
      <c r="V62" s="49"/>
      <c r="W62" s="49"/>
      <c r="X62" s="115"/>
      <c r="Y62" s="115"/>
      <c r="Z62" s="116"/>
    </row>
    <row r="63" spans="1:26" s="50" customFormat="1">
      <c r="A63" s="134">
        <v>178</v>
      </c>
      <c r="B63" s="130" t="s">
        <v>69</v>
      </c>
      <c r="C63" s="425">
        <v>5769</v>
      </c>
      <c r="D63" s="429">
        <v>0.82289999999999996</v>
      </c>
      <c r="E63" s="437">
        <v>0</v>
      </c>
      <c r="F63" s="164">
        <v>0</v>
      </c>
      <c r="G63" s="436">
        <v>0</v>
      </c>
      <c r="H63" s="278">
        <v>1817</v>
      </c>
      <c r="I63" s="15">
        <v>2132</v>
      </c>
      <c r="J63" s="343">
        <v>0.85225140712945591</v>
      </c>
      <c r="K63" s="444">
        <v>0.85238690419698926</v>
      </c>
      <c r="L63" s="451">
        <v>0.63764557200000005</v>
      </c>
      <c r="M63" s="14">
        <f>Lisäosat[[#This Row],[HYTE-kerroin (sis. Kulttuurihyte)]]*Lisäosat[[#This Row],[Asukasmäärä 31.12.2022]]</f>
        <v>3678.5773048680003</v>
      </c>
      <c r="N63" s="444">
        <f>Lisäosat[[#This Row],[HYTE-kerroin (sis. Kulttuurihyte)]]/$N$7</f>
        <v>0.96112423854048024</v>
      </c>
      <c r="O63" s="456">
        <v>0</v>
      </c>
      <c r="P63" s="206">
        <v>299460.32110799995</v>
      </c>
      <c r="Q63" s="168">
        <v>0</v>
      </c>
      <c r="R63" s="168">
        <v>64909.944664124087</v>
      </c>
      <c r="S63" s="168">
        <v>107900.36274744499</v>
      </c>
      <c r="T63" s="168">
        <v>0</v>
      </c>
      <c r="U63" s="320">
        <f t="shared" si="1"/>
        <v>472270.62851956906</v>
      </c>
      <c r="V63" s="49"/>
      <c r="W63" s="49"/>
      <c r="X63" s="115"/>
      <c r="Y63" s="115"/>
      <c r="Z63" s="116"/>
    </row>
    <row r="64" spans="1:26" s="50" customFormat="1">
      <c r="A64" s="134">
        <v>179</v>
      </c>
      <c r="B64" s="130" t="s">
        <v>70</v>
      </c>
      <c r="C64" s="425">
        <v>145887</v>
      </c>
      <c r="D64" s="429">
        <v>0</v>
      </c>
      <c r="E64" s="437">
        <v>0</v>
      </c>
      <c r="F64" s="164">
        <v>16</v>
      </c>
      <c r="G64" s="436">
        <v>1.1074733687263365E-4</v>
      </c>
      <c r="H64" s="278">
        <v>62971</v>
      </c>
      <c r="I64" s="15">
        <v>58657</v>
      </c>
      <c r="J64" s="343">
        <v>1.0735462093185808</v>
      </c>
      <c r="K64" s="444">
        <v>1.0737168894277684</v>
      </c>
      <c r="L64" s="451">
        <v>0.74281407499999996</v>
      </c>
      <c r="M64" s="14">
        <f>Lisäosat[[#This Row],[HYTE-kerroin (sis. Kulttuurihyte)]]*Lisäosat[[#This Row],[Asukasmäärä 31.12.2022]]</f>
        <v>108366.916959525</v>
      </c>
      <c r="N64" s="444">
        <f>Lisäosat[[#This Row],[HYTE-kerroin (sis. Kulttuurihyte)]]/$N$7</f>
        <v>1.1196448992380459</v>
      </c>
      <c r="O64" s="456">
        <v>0.80974298266086964</v>
      </c>
      <c r="P64" s="206">
        <v>0</v>
      </c>
      <c r="Q64" s="168">
        <v>0</v>
      </c>
      <c r="R64" s="168">
        <v>2067665.6331929248</v>
      </c>
      <c r="S64" s="168">
        <v>3178628.2251786403</v>
      </c>
      <c r="T64" s="168">
        <v>1219111.6569581258</v>
      </c>
      <c r="U64" s="320">
        <f t="shared" si="1"/>
        <v>6465405.5153296907</v>
      </c>
      <c r="V64" s="49"/>
      <c r="W64" s="49"/>
      <c r="X64" s="115"/>
      <c r="Y64" s="115"/>
      <c r="Z64" s="116"/>
    </row>
    <row r="65" spans="1:26" s="50" customFormat="1">
      <c r="A65" s="134">
        <v>181</v>
      </c>
      <c r="B65" s="130" t="s">
        <v>71</v>
      </c>
      <c r="C65" s="425">
        <v>1683</v>
      </c>
      <c r="D65" s="429">
        <v>0.38423333333333332</v>
      </c>
      <c r="E65" s="437">
        <v>0</v>
      </c>
      <c r="F65" s="164">
        <v>0</v>
      </c>
      <c r="G65" s="436">
        <v>0</v>
      </c>
      <c r="H65" s="278">
        <v>413</v>
      </c>
      <c r="I65" s="15">
        <v>631</v>
      </c>
      <c r="J65" s="343">
        <v>0.65451664025356582</v>
      </c>
      <c r="K65" s="444">
        <v>0.65462070002356354</v>
      </c>
      <c r="L65" s="451">
        <v>0.477894441</v>
      </c>
      <c r="M65" s="14">
        <f>Lisäosat[[#This Row],[HYTE-kerroin (sis. Kulttuurihyte)]]*Lisäosat[[#This Row],[Asukasmäärä 31.12.2022]]</f>
        <v>804.29634420299999</v>
      </c>
      <c r="N65" s="444">
        <f>Lisäosat[[#This Row],[HYTE-kerroin (sis. Kulttuurihyte)]]/$N$7</f>
        <v>0.72033109124900097</v>
      </c>
      <c r="O65" s="456">
        <v>0</v>
      </c>
      <c r="P65" s="206">
        <v>40791.609275999996</v>
      </c>
      <c r="Q65" s="168">
        <v>0</v>
      </c>
      <c r="R65" s="168">
        <v>14542.791623443476</v>
      </c>
      <c r="S65" s="168">
        <v>23591.693229092456</v>
      </c>
      <c r="T65" s="168">
        <v>0</v>
      </c>
      <c r="U65" s="320">
        <f t="shared" si="1"/>
        <v>78926.094128535929</v>
      </c>
      <c r="V65" s="49"/>
      <c r="W65" s="49"/>
      <c r="X65" s="115"/>
      <c r="Y65" s="115"/>
      <c r="Z65" s="116"/>
    </row>
    <row r="66" spans="1:26" s="50" customFormat="1">
      <c r="A66" s="134">
        <v>182</v>
      </c>
      <c r="B66" s="130" t="s">
        <v>72</v>
      </c>
      <c r="C66" s="425">
        <v>19347</v>
      </c>
      <c r="D66" s="429">
        <v>0.24018333333333333</v>
      </c>
      <c r="E66" s="437">
        <v>0</v>
      </c>
      <c r="F66" s="164">
        <v>1</v>
      </c>
      <c r="G66" s="436">
        <v>5.0589366115242574E-5</v>
      </c>
      <c r="H66" s="278">
        <v>7146</v>
      </c>
      <c r="I66" s="15">
        <v>7161</v>
      </c>
      <c r="J66" s="343">
        <v>0.9979053204859657</v>
      </c>
      <c r="K66" s="444">
        <v>0.99806397466180008</v>
      </c>
      <c r="L66" s="451">
        <v>0.66093044999999995</v>
      </c>
      <c r="M66" s="14">
        <f>Lisäosat[[#This Row],[HYTE-kerroin (sis. Kulttuurihyte)]]*Lisäosat[[#This Row],[Asukasmäärä 31.12.2022]]</f>
        <v>12787.021416149999</v>
      </c>
      <c r="N66" s="444">
        <f>Lisäosat[[#This Row],[HYTE-kerroin (sis. Kulttuurihyte)]]/$N$7</f>
        <v>0.99622157414505941</v>
      </c>
      <c r="O66" s="456">
        <v>0</v>
      </c>
      <c r="P66" s="206">
        <v>293121.84400599997</v>
      </c>
      <c r="Q66" s="168">
        <v>0</v>
      </c>
      <c r="R66" s="168">
        <v>254885.97707472034</v>
      </c>
      <c r="S66" s="168">
        <v>375070.07055039768</v>
      </c>
      <c r="T66" s="168">
        <v>0</v>
      </c>
      <c r="U66" s="320">
        <f t="shared" si="1"/>
        <v>923077.89163111802</v>
      </c>
      <c r="V66" s="49"/>
      <c r="W66" s="49"/>
      <c r="X66" s="115"/>
      <c r="Y66" s="115"/>
      <c r="Z66" s="116"/>
    </row>
    <row r="67" spans="1:26" s="50" customFormat="1">
      <c r="A67" s="134">
        <v>186</v>
      </c>
      <c r="B67" s="130" t="s">
        <v>73</v>
      </c>
      <c r="C67" s="425">
        <v>45630</v>
      </c>
      <c r="D67" s="429">
        <v>0</v>
      </c>
      <c r="E67" s="437">
        <v>0</v>
      </c>
      <c r="F67" s="164">
        <v>4</v>
      </c>
      <c r="G67" s="436">
        <v>6.6333524963516562E-5</v>
      </c>
      <c r="H67" s="278">
        <v>13183</v>
      </c>
      <c r="I67" s="15">
        <v>20302</v>
      </c>
      <c r="J67" s="343">
        <v>0.64934489212885427</v>
      </c>
      <c r="K67" s="444">
        <v>0.64944812965708265</v>
      </c>
      <c r="L67" s="451">
        <v>0.66583781600000003</v>
      </c>
      <c r="M67" s="14">
        <f>Lisäosat[[#This Row],[HYTE-kerroin (sis. Kulttuurihyte)]]*Lisäosat[[#This Row],[Asukasmäärä 31.12.2022]]</f>
        <v>30382.179544080002</v>
      </c>
      <c r="N67" s="444">
        <f>Lisäosat[[#This Row],[HYTE-kerroin (sis. Kulttuurihyte)]]/$N$7</f>
        <v>1.0036184551352241</v>
      </c>
      <c r="O67" s="456">
        <v>1.4432394277659781</v>
      </c>
      <c r="P67" s="206">
        <v>0</v>
      </c>
      <c r="Q67" s="168">
        <v>0</v>
      </c>
      <c r="R67" s="168">
        <v>391172.99966253538</v>
      </c>
      <c r="S67" s="168">
        <v>891172.84269818268</v>
      </c>
      <c r="T67" s="168">
        <v>679623.75571808347</v>
      </c>
      <c r="U67" s="320">
        <f t="shared" si="1"/>
        <v>1961969.5980788018</v>
      </c>
      <c r="V67" s="49"/>
      <c r="W67" s="49"/>
      <c r="X67" s="115"/>
      <c r="Y67" s="115"/>
      <c r="Z67" s="116"/>
    </row>
    <row r="68" spans="1:26" s="50" customFormat="1">
      <c r="A68" s="134">
        <v>202</v>
      </c>
      <c r="B68" s="130" t="s">
        <v>74</v>
      </c>
      <c r="C68" s="425">
        <v>35848</v>
      </c>
      <c r="D68" s="429">
        <v>0</v>
      </c>
      <c r="E68" s="437">
        <v>0</v>
      </c>
      <c r="F68" s="164">
        <v>0</v>
      </c>
      <c r="G68" s="436">
        <v>0</v>
      </c>
      <c r="H68" s="278">
        <v>9809</v>
      </c>
      <c r="I68" s="15">
        <v>15225</v>
      </c>
      <c r="J68" s="343">
        <v>0.6442692939244663</v>
      </c>
      <c r="K68" s="444">
        <v>0.64437172449753233</v>
      </c>
      <c r="L68" s="451">
        <v>0.65687527199999995</v>
      </c>
      <c r="M68" s="14">
        <f>Lisäosat[[#This Row],[HYTE-kerroin (sis. Kulttuurihyte)]]*Lisäosat[[#This Row],[Asukasmäärä 31.12.2022]]</f>
        <v>23547.664750655997</v>
      </c>
      <c r="N68" s="444">
        <f>Lisäosat[[#This Row],[HYTE-kerroin (sis. Kulttuurihyte)]]/$N$7</f>
        <v>0.99010919755445381</v>
      </c>
      <c r="O68" s="456">
        <v>1.8446894289631273</v>
      </c>
      <c r="P68" s="206">
        <v>0</v>
      </c>
      <c r="Q68" s="168">
        <v>0</v>
      </c>
      <c r="R68" s="168">
        <v>304912.57605319552</v>
      </c>
      <c r="S68" s="168">
        <v>690702.23564111791</v>
      </c>
      <c r="T68" s="168">
        <v>682445.36302253231</v>
      </c>
      <c r="U68" s="320">
        <f t="shared" si="1"/>
        <v>1678060.1747168456</v>
      </c>
      <c r="V68" s="49"/>
      <c r="W68" s="49"/>
      <c r="X68" s="115"/>
      <c r="Y68" s="115"/>
      <c r="Z68" s="116"/>
    </row>
    <row r="69" spans="1:26" s="50" customFormat="1">
      <c r="A69" s="134">
        <v>204</v>
      </c>
      <c r="B69" s="130" t="s">
        <v>75</v>
      </c>
      <c r="C69" s="425">
        <v>2689</v>
      </c>
      <c r="D69" s="429">
        <v>1.1962833333333334</v>
      </c>
      <c r="E69" s="437">
        <v>0</v>
      </c>
      <c r="F69" s="164">
        <v>0</v>
      </c>
      <c r="G69" s="436">
        <v>0</v>
      </c>
      <c r="H69" s="278">
        <v>775</v>
      </c>
      <c r="I69" s="15">
        <v>880</v>
      </c>
      <c r="J69" s="343">
        <v>0.88068181818181823</v>
      </c>
      <c r="K69" s="444">
        <v>0.88082183532088698</v>
      </c>
      <c r="L69" s="451">
        <v>0.30590845500000002</v>
      </c>
      <c r="M69" s="14">
        <f>Lisäosat[[#This Row],[HYTE-kerroin (sis. Kulttuurihyte)]]*Lisäosat[[#This Row],[Asukasmäärä 31.12.2022]]</f>
        <v>822.58783549500004</v>
      </c>
      <c r="N69" s="444">
        <f>Lisäosat[[#This Row],[HYTE-kerroin (sis. Kulttuurihyte)]]/$N$7</f>
        <v>0.46109632652631322</v>
      </c>
      <c r="O69" s="456">
        <v>0</v>
      </c>
      <c r="P69" s="206">
        <v>304374.17268099997</v>
      </c>
      <c r="Q69" s="168">
        <v>0</v>
      </c>
      <c r="R69" s="168">
        <v>31264.594880347817</v>
      </c>
      <c r="S69" s="168">
        <v>24128.220908689327</v>
      </c>
      <c r="T69" s="168">
        <v>0</v>
      </c>
      <c r="U69" s="320">
        <f t="shared" si="1"/>
        <v>359766.98847003712</v>
      </c>
      <c r="V69" s="49"/>
      <c r="W69" s="49"/>
      <c r="X69" s="115"/>
      <c r="Y69" s="115"/>
      <c r="Z69" s="116"/>
    </row>
    <row r="70" spans="1:26" s="50" customFormat="1">
      <c r="A70" s="134">
        <v>205</v>
      </c>
      <c r="B70" s="130" t="s">
        <v>76</v>
      </c>
      <c r="C70" s="425">
        <v>36297</v>
      </c>
      <c r="D70" s="429">
        <v>0.18211666666666668</v>
      </c>
      <c r="E70" s="437">
        <v>0</v>
      </c>
      <c r="F70" s="164">
        <v>2</v>
      </c>
      <c r="G70" s="436">
        <v>5.4805031101855149E-5</v>
      </c>
      <c r="H70" s="278">
        <v>15378</v>
      </c>
      <c r="I70" s="15">
        <v>14693</v>
      </c>
      <c r="J70" s="343">
        <v>1.0466208398557135</v>
      </c>
      <c r="K70" s="444">
        <v>1.0467872391757187</v>
      </c>
      <c r="L70" s="451">
        <v>0.63330845599999996</v>
      </c>
      <c r="M70" s="14">
        <f>Lisäosat[[#This Row],[HYTE-kerroin (sis. Kulttuurihyte)]]*Lisäosat[[#This Row],[Asukasmäärä 31.12.2022]]</f>
        <v>22987.197027431997</v>
      </c>
      <c r="N70" s="444">
        <f>Lisäosat[[#This Row],[HYTE-kerroin (sis. Kulttuurihyte)]]/$N$7</f>
        <v>0.95458689633031302</v>
      </c>
      <c r="O70" s="456">
        <v>0</v>
      </c>
      <c r="P70" s="206">
        <v>416977.008042</v>
      </c>
      <c r="Q70" s="168">
        <v>0</v>
      </c>
      <c r="R70" s="168">
        <v>501537.120748766</v>
      </c>
      <c r="S70" s="168">
        <v>674262.54561093275</v>
      </c>
      <c r="T70" s="168">
        <v>0</v>
      </c>
      <c r="U70" s="320">
        <f t="shared" si="1"/>
        <v>1592776.6744016986</v>
      </c>
      <c r="V70" s="49"/>
      <c r="W70" s="49"/>
      <c r="X70" s="115"/>
      <c r="Y70" s="115"/>
      <c r="Z70" s="116"/>
    </row>
    <row r="71" spans="1:26" s="50" customFormat="1">
      <c r="A71" s="134">
        <v>208</v>
      </c>
      <c r="B71" s="130" t="s">
        <v>77</v>
      </c>
      <c r="C71" s="425">
        <v>12335</v>
      </c>
      <c r="D71" s="429">
        <v>0.45220000000000005</v>
      </c>
      <c r="E71" s="437">
        <v>0</v>
      </c>
      <c r="F71" s="164">
        <v>3</v>
      </c>
      <c r="G71" s="436">
        <v>1.6113438607798906E-4</v>
      </c>
      <c r="H71" s="278">
        <v>4389</v>
      </c>
      <c r="I71" s="15">
        <v>4843</v>
      </c>
      <c r="J71" s="343">
        <v>0.90625645261201737</v>
      </c>
      <c r="K71" s="444">
        <v>0.9064005357906838</v>
      </c>
      <c r="L71" s="451">
        <v>0.69064001699999999</v>
      </c>
      <c r="M71" s="14">
        <f>Lisäosat[[#This Row],[HYTE-kerroin (sis. Kulttuurihyte)]]*Lisäosat[[#This Row],[Asukasmäärä 31.12.2022]]</f>
        <v>8519.044609695</v>
      </c>
      <c r="N71" s="444">
        <f>Lisäosat[[#This Row],[HYTE-kerroin (sis. Kulttuurihyte)]]/$N$7</f>
        <v>1.0410028542387639</v>
      </c>
      <c r="O71" s="456">
        <v>0</v>
      </c>
      <c r="P71" s="206">
        <v>351853.11196000001</v>
      </c>
      <c r="Q71" s="168">
        <v>0</v>
      </c>
      <c r="R71" s="168">
        <v>147581.94803851072</v>
      </c>
      <c r="S71" s="168">
        <v>249881.38822890411</v>
      </c>
      <c r="T71" s="168">
        <v>0</v>
      </c>
      <c r="U71" s="320">
        <f t="shared" si="1"/>
        <v>749316.44822741486</v>
      </c>
      <c r="V71" s="49"/>
      <c r="W71" s="49"/>
      <c r="X71" s="115"/>
      <c r="Y71" s="115"/>
      <c r="Z71" s="116"/>
    </row>
    <row r="72" spans="1:26" s="50" customFormat="1">
      <c r="A72" s="134">
        <v>211</v>
      </c>
      <c r="B72" s="130" t="s">
        <v>78</v>
      </c>
      <c r="C72" s="425">
        <v>32959</v>
      </c>
      <c r="D72" s="429">
        <v>0</v>
      </c>
      <c r="E72" s="437">
        <v>0</v>
      </c>
      <c r="F72" s="164">
        <v>2</v>
      </c>
      <c r="G72" s="436">
        <v>3.0654159769480721E-5</v>
      </c>
      <c r="H72" s="278">
        <v>8658</v>
      </c>
      <c r="I72" s="15">
        <v>13953</v>
      </c>
      <c r="J72" s="343">
        <v>0.62051171791012683</v>
      </c>
      <c r="K72" s="444">
        <v>0.62061037133263053</v>
      </c>
      <c r="L72" s="451">
        <v>0.67669250700000005</v>
      </c>
      <c r="M72" s="14">
        <f>Lisäosat[[#This Row],[HYTE-kerroin (sis. Kulttuurihyte)]]*Lisäosat[[#This Row],[Asukasmäärä 31.12.2022]]</f>
        <v>22303.108338213002</v>
      </c>
      <c r="N72" s="444">
        <f>Lisäosat[[#This Row],[HYTE-kerroin (sis. Kulttuurihyte)]]/$N$7</f>
        <v>1.0199797490578726</v>
      </c>
      <c r="O72" s="456">
        <v>1.1284346316407179</v>
      </c>
      <c r="P72" s="206">
        <v>0</v>
      </c>
      <c r="Q72" s="168">
        <v>0</v>
      </c>
      <c r="R72" s="168">
        <v>270002.00341952866</v>
      </c>
      <c r="S72" s="168">
        <v>654196.79420740134</v>
      </c>
      <c r="T72" s="168">
        <v>383822.23489022307</v>
      </c>
      <c r="U72" s="320">
        <f t="shared" si="1"/>
        <v>1308021.0325171531</v>
      </c>
      <c r="V72" s="49"/>
      <c r="W72" s="49"/>
      <c r="X72" s="115"/>
      <c r="Y72" s="115"/>
      <c r="Z72" s="116"/>
    </row>
    <row r="73" spans="1:26" s="50" customFormat="1">
      <c r="A73" s="134">
        <v>213</v>
      </c>
      <c r="B73" s="130" t="s">
        <v>79</v>
      </c>
      <c r="C73" s="425">
        <v>5154</v>
      </c>
      <c r="D73" s="429">
        <v>1.0241166666666668</v>
      </c>
      <c r="E73" s="437">
        <v>0</v>
      </c>
      <c r="F73" s="164">
        <v>0</v>
      </c>
      <c r="G73" s="436">
        <v>0</v>
      </c>
      <c r="H73" s="278">
        <v>1550</v>
      </c>
      <c r="I73" s="15">
        <v>1821</v>
      </c>
      <c r="J73" s="343">
        <v>0.85118066996155961</v>
      </c>
      <c r="K73" s="444">
        <v>0.85131599679558545</v>
      </c>
      <c r="L73" s="451">
        <v>0.51007189100000005</v>
      </c>
      <c r="M73" s="14">
        <f>Lisäosat[[#This Row],[HYTE-kerroin (sis. Kulttuurihyte)]]*Lisäosat[[#This Row],[Asukasmäärä 31.12.2022]]</f>
        <v>2628.9105262140001</v>
      </c>
      <c r="N73" s="444">
        <f>Lisäosat[[#This Row],[HYTE-kerroin (sis. Kulttuurihyte)]]/$N$7</f>
        <v>0.76883221552156855</v>
      </c>
      <c r="O73" s="456">
        <v>0</v>
      </c>
      <c r="P73" s="206">
        <v>499432.49052599998</v>
      </c>
      <c r="Q73" s="168">
        <v>0</v>
      </c>
      <c r="R73" s="168">
        <v>57917.410946794706</v>
      </c>
      <c r="S73" s="168">
        <v>77111.441707012273</v>
      </c>
      <c r="T73" s="168">
        <v>0</v>
      </c>
      <c r="U73" s="320">
        <f t="shared" ref="U73:U136" si="2">SUM(P73:T73)</f>
        <v>634461.34317980695</v>
      </c>
      <c r="V73" s="49"/>
      <c r="W73" s="49"/>
      <c r="X73" s="115"/>
      <c r="Y73" s="115"/>
      <c r="Z73" s="116"/>
    </row>
    <row r="74" spans="1:26" s="50" customFormat="1">
      <c r="A74" s="134">
        <v>214</v>
      </c>
      <c r="B74" s="130" t="s">
        <v>80</v>
      </c>
      <c r="C74" s="425">
        <v>12528</v>
      </c>
      <c r="D74" s="429">
        <v>0.30081666666666668</v>
      </c>
      <c r="E74" s="437">
        <v>0</v>
      </c>
      <c r="F74" s="164">
        <v>0</v>
      </c>
      <c r="G74" s="436">
        <v>0</v>
      </c>
      <c r="H74" s="278">
        <v>5251</v>
      </c>
      <c r="I74" s="15">
        <v>4773</v>
      </c>
      <c r="J74" s="343">
        <v>1.1001466582861932</v>
      </c>
      <c r="K74" s="444">
        <v>1.1003215675263627</v>
      </c>
      <c r="L74" s="451">
        <v>0.62223054300000002</v>
      </c>
      <c r="M74" s="14">
        <f>Lisäosat[[#This Row],[HYTE-kerroin (sis. Kulttuurihyte)]]*Lisäosat[[#This Row],[Asukasmäärä 31.12.2022]]</f>
        <v>7795.304242704</v>
      </c>
      <c r="N74" s="444">
        <f>Lisäosat[[#This Row],[HYTE-kerroin (sis. Kulttuurihyte)]]/$N$7</f>
        <v>0.93788913951323494</v>
      </c>
      <c r="O74" s="456">
        <v>0</v>
      </c>
      <c r="P74" s="206">
        <v>237725.256096</v>
      </c>
      <c r="Q74" s="168">
        <v>0</v>
      </c>
      <c r="R74" s="168">
        <v>181959.73749320759</v>
      </c>
      <c r="S74" s="168">
        <v>228652.57022093236</v>
      </c>
      <c r="T74" s="168">
        <v>0</v>
      </c>
      <c r="U74" s="320">
        <f t="shared" si="2"/>
        <v>648337.56381013989</v>
      </c>
      <c r="V74" s="49"/>
      <c r="W74" s="49"/>
      <c r="X74" s="115"/>
      <c r="Y74" s="115"/>
      <c r="Z74" s="116"/>
    </row>
    <row r="75" spans="1:26" s="50" customFormat="1">
      <c r="A75" s="134">
        <v>216</v>
      </c>
      <c r="B75" s="130" t="s">
        <v>81</v>
      </c>
      <c r="C75" s="425">
        <v>1269</v>
      </c>
      <c r="D75" s="429">
        <v>1.5251000000000001</v>
      </c>
      <c r="E75" s="437">
        <v>0</v>
      </c>
      <c r="F75" s="164">
        <v>0</v>
      </c>
      <c r="G75" s="436">
        <v>0</v>
      </c>
      <c r="H75" s="278">
        <v>364</v>
      </c>
      <c r="I75" s="15">
        <v>414</v>
      </c>
      <c r="J75" s="343">
        <v>0.87922705314009664</v>
      </c>
      <c r="K75" s="444">
        <v>0.87936683899014034</v>
      </c>
      <c r="L75" s="451">
        <v>0.62631126100000001</v>
      </c>
      <c r="M75" s="14">
        <f>Lisäosat[[#This Row],[HYTE-kerroin (sis. Kulttuurihyte)]]*Lisäosat[[#This Row],[Asukasmäärä 31.12.2022]]</f>
        <v>794.78899020899996</v>
      </c>
      <c r="N75" s="444">
        <f>Lisäosat[[#This Row],[HYTE-kerroin (sis. Kulttuurihyte)]]/$N$7</f>
        <v>0.94404001258861237</v>
      </c>
      <c r="O75" s="456">
        <v>0</v>
      </c>
      <c r="P75" s="206">
        <v>366245.993556</v>
      </c>
      <c r="Q75" s="168">
        <v>0</v>
      </c>
      <c r="R75" s="168">
        <v>14730.098046556041</v>
      </c>
      <c r="S75" s="168">
        <v>23312.82266047251</v>
      </c>
      <c r="T75" s="168">
        <v>0</v>
      </c>
      <c r="U75" s="320">
        <f t="shared" si="2"/>
        <v>404288.91426302859</v>
      </c>
      <c r="V75" s="49"/>
      <c r="W75" s="49"/>
      <c r="X75" s="115"/>
      <c r="Y75" s="115"/>
      <c r="Z75" s="116"/>
    </row>
    <row r="76" spans="1:26" s="50" customFormat="1">
      <c r="A76" s="134">
        <v>217</v>
      </c>
      <c r="B76" s="130" t="s">
        <v>82</v>
      </c>
      <c r="C76" s="425">
        <v>5352</v>
      </c>
      <c r="D76" s="429">
        <v>0.19186666666666666</v>
      </c>
      <c r="E76" s="437">
        <v>0</v>
      </c>
      <c r="F76" s="164">
        <v>0</v>
      </c>
      <c r="G76" s="436">
        <v>0</v>
      </c>
      <c r="H76" s="278">
        <v>1980</v>
      </c>
      <c r="I76" s="15">
        <v>2172</v>
      </c>
      <c r="J76" s="343">
        <v>0.91160220994475138</v>
      </c>
      <c r="K76" s="444">
        <v>0.91174714303042437</v>
      </c>
      <c r="L76" s="451">
        <v>0.68247243599999996</v>
      </c>
      <c r="M76" s="14">
        <f>Lisäosat[[#This Row],[HYTE-kerroin (sis. Kulttuurihyte)]]*Lisäosat[[#This Row],[Asukasmäärä 31.12.2022]]</f>
        <v>3652.5924774719997</v>
      </c>
      <c r="N76" s="444">
        <f>Lisäosat[[#This Row],[HYTE-kerroin (sis. Kulttuurihyte)]]/$N$7</f>
        <v>1.028691845719218</v>
      </c>
      <c r="O76" s="456">
        <v>0</v>
      </c>
      <c r="P76" s="206">
        <v>64774.984832000002</v>
      </c>
      <c r="Q76" s="168">
        <v>0</v>
      </c>
      <c r="R76" s="168">
        <v>64411.653365384569</v>
      </c>
      <c r="S76" s="168">
        <v>107138.17343630891</v>
      </c>
      <c r="T76" s="168">
        <v>0</v>
      </c>
      <c r="U76" s="320">
        <f t="shared" si="2"/>
        <v>236324.81163369346</v>
      </c>
      <c r="V76" s="49"/>
      <c r="W76" s="49"/>
      <c r="X76" s="115"/>
      <c r="Y76" s="115"/>
      <c r="Z76" s="116"/>
    </row>
    <row r="77" spans="1:26" s="50" customFormat="1">
      <c r="A77" s="134">
        <v>218</v>
      </c>
      <c r="B77" s="130" t="s">
        <v>83</v>
      </c>
      <c r="C77" s="425">
        <v>1200</v>
      </c>
      <c r="D77" s="429">
        <v>0.60636666666666672</v>
      </c>
      <c r="E77" s="437">
        <v>0</v>
      </c>
      <c r="F77" s="164">
        <v>0</v>
      </c>
      <c r="G77" s="436">
        <v>0</v>
      </c>
      <c r="H77" s="278">
        <v>366</v>
      </c>
      <c r="I77" s="15">
        <v>473</v>
      </c>
      <c r="J77" s="343">
        <v>0.77378435517970401</v>
      </c>
      <c r="K77" s="444">
        <v>0.77390737699011458</v>
      </c>
      <c r="L77" s="451">
        <v>0.567933558</v>
      </c>
      <c r="M77" s="14">
        <f>Lisäosat[[#This Row],[HYTE-kerroin (sis. Kulttuurihyte)]]*Lisäosat[[#This Row],[Asukasmäärä 31.12.2022]]</f>
        <v>681.52026960000001</v>
      </c>
      <c r="N77" s="444">
        <f>Lisäosat[[#This Row],[HYTE-kerroin (sis. Kulttuurihyte)]]/$N$7</f>
        <v>0.85604720309158777</v>
      </c>
      <c r="O77" s="456">
        <v>0</v>
      </c>
      <c r="P77" s="206">
        <v>45899.531200000005</v>
      </c>
      <c r="Q77" s="168">
        <v>0</v>
      </c>
      <c r="R77" s="168">
        <v>12258.692851523416</v>
      </c>
      <c r="S77" s="168">
        <v>19990.414286594758</v>
      </c>
      <c r="T77" s="168">
        <v>0</v>
      </c>
      <c r="U77" s="320">
        <f t="shared" si="2"/>
        <v>78148.63833811818</v>
      </c>
      <c r="V77" s="49"/>
      <c r="W77" s="49"/>
      <c r="X77" s="115"/>
      <c r="Y77" s="115"/>
      <c r="Z77" s="116"/>
    </row>
    <row r="78" spans="1:26" s="50" customFormat="1">
      <c r="A78" s="134">
        <v>224</v>
      </c>
      <c r="B78" s="130" t="s">
        <v>84</v>
      </c>
      <c r="C78" s="425">
        <v>8603</v>
      </c>
      <c r="D78" s="429">
        <v>0</v>
      </c>
      <c r="E78" s="437">
        <v>0</v>
      </c>
      <c r="F78" s="164">
        <v>1</v>
      </c>
      <c r="G78" s="436">
        <v>1.1471836641046231E-4</v>
      </c>
      <c r="H78" s="278">
        <v>2637</v>
      </c>
      <c r="I78" s="15">
        <v>3438</v>
      </c>
      <c r="J78" s="343">
        <v>0.76701570680628273</v>
      </c>
      <c r="K78" s="444">
        <v>0.76713765248821986</v>
      </c>
      <c r="L78" s="451">
        <v>0.42100236000000002</v>
      </c>
      <c r="M78" s="14">
        <f>Lisäosat[[#This Row],[HYTE-kerroin (sis. Kulttuurihyte)]]*Lisäosat[[#This Row],[Asukasmäärä 31.12.2022]]</f>
        <v>3621.8833030800001</v>
      </c>
      <c r="N78" s="444">
        <f>Lisäosat[[#This Row],[HYTE-kerroin (sis. Kulttuurihyte)]]/$N$7</f>
        <v>0.63457756228054718</v>
      </c>
      <c r="O78" s="456">
        <v>0</v>
      </c>
      <c r="P78" s="206">
        <v>0</v>
      </c>
      <c r="Q78" s="168">
        <v>0</v>
      </c>
      <c r="R78" s="168">
        <v>87115.844961501251</v>
      </c>
      <c r="S78" s="168">
        <v>106237.40915110918</v>
      </c>
      <c r="T78" s="168">
        <v>0</v>
      </c>
      <c r="U78" s="320">
        <f t="shared" si="2"/>
        <v>193353.25411261042</v>
      </c>
      <c r="V78" s="49"/>
      <c r="W78" s="49"/>
      <c r="X78" s="115"/>
      <c r="Y78" s="115"/>
      <c r="Z78" s="116"/>
    </row>
    <row r="79" spans="1:26" s="50" customFormat="1">
      <c r="A79" s="134">
        <v>226</v>
      </c>
      <c r="B79" s="130" t="s">
        <v>85</v>
      </c>
      <c r="C79" s="425">
        <v>3665</v>
      </c>
      <c r="D79" s="429">
        <v>1.3321833333333335</v>
      </c>
      <c r="E79" s="437">
        <v>0</v>
      </c>
      <c r="F79" s="164">
        <v>0</v>
      </c>
      <c r="G79" s="436">
        <v>0</v>
      </c>
      <c r="H79" s="278">
        <v>1293</v>
      </c>
      <c r="I79" s="15">
        <v>1279</v>
      </c>
      <c r="J79" s="343">
        <v>1.0109460516028146</v>
      </c>
      <c r="K79" s="444">
        <v>1.0111067790880153</v>
      </c>
      <c r="L79" s="451">
        <v>0.609804173</v>
      </c>
      <c r="M79" s="14">
        <f>Lisäosat[[#This Row],[HYTE-kerroin (sis. Kulttuurihyte)]]*Lisäosat[[#This Row],[Asukasmäärä 31.12.2022]]</f>
        <v>2234.9322940450002</v>
      </c>
      <c r="N79" s="444">
        <f>Lisäosat[[#This Row],[HYTE-kerroin (sis. Kulttuurihyte)]]/$N$7</f>
        <v>0.91915885120179619</v>
      </c>
      <c r="O79" s="456">
        <v>0</v>
      </c>
      <c r="P79" s="206">
        <v>461977.600355</v>
      </c>
      <c r="Q79" s="168">
        <v>0</v>
      </c>
      <c r="R79" s="168">
        <v>48915.323758719998</v>
      </c>
      <c r="S79" s="168">
        <v>65555.23651067818</v>
      </c>
      <c r="T79" s="168">
        <v>0</v>
      </c>
      <c r="U79" s="320">
        <f t="shared" si="2"/>
        <v>576448.16062439815</v>
      </c>
      <c r="V79" s="49"/>
      <c r="W79" s="49"/>
      <c r="X79" s="115"/>
      <c r="Y79" s="115"/>
      <c r="Z79" s="116"/>
    </row>
    <row r="80" spans="1:26" s="50" customFormat="1">
      <c r="A80" s="134">
        <v>230</v>
      </c>
      <c r="B80" s="130" t="s">
        <v>86</v>
      </c>
      <c r="C80" s="425">
        <v>2240</v>
      </c>
      <c r="D80" s="429">
        <v>1.0844166666666666</v>
      </c>
      <c r="E80" s="437">
        <v>0</v>
      </c>
      <c r="F80" s="164">
        <v>0</v>
      </c>
      <c r="G80" s="436">
        <v>0</v>
      </c>
      <c r="H80" s="278">
        <v>694</v>
      </c>
      <c r="I80" s="15">
        <v>849</v>
      </c>
      <c r="J80" s="343">
        <v>0.81743227326266199</v>
      </c>
      <c r="K80" s="444">
        <v>0.81756223453348853</v>
      </c>
      <c r="L80" s="451">
        <v>0.68520308100000005</v>
      </c>
      <c r="M80" s="14">
        <f>Lisäosat[[#This Row],[HYTE-kerroin (sis. Kulttuurihyte)]]*Lisäosat[[#This Row],[Asukasmäärä 31.12.2022]]</f>
        <v>1534.85490144</v>
      </c>
      <c r="N80" s="444">
        <f>Lisäosat[[#This Row],[HYTE-kerroin (sis. Kulttuurihyte)]]/$N$7</f>
        <v>1.0328077515007286</v>
      </c>
      <c r="O80" s="456">
        <v>0</v>
      </c>
      <c r="P80" s="206">
        <v>229840.81119999997</v>
      </c>
      <c r="Q80" s="168">
        <v>0</v>
      </c>
      <c r="R80" s="168">
        <v>24173.680150686188</v>
      </c>
      <c r="S80" s="168">
        <v>45020.503011017361</v>
      </c>
      <c r="T80" s="168">
        <v>0</v>
      </c>
      <c r="U80" s="320">
        <f t="shared" si="2"/>
        <v>299034.99436170352</v>
      </c>
      <c r="V80" s="49"/>
      <c r="W80" s="49"/>
      <c r="X80" s="115"/>
      <c r="Y80" s="115"/>
      <c r="Z80" s="116"/>
    </row>
    <row r="81" spans="1:26" s="50" customFormat="1">
      <c r="A81" s="134">
        <v>231</v>
      </c>
      <c r="B81" s="130" t="s">
        <v>87</v>
      </c>
      <c r="C81" s="425">
        <v>1256</v>
      </c>
      <c r="D81" s="429">
        <v>0.82343333333333335</v>
      </c>
      <c r="E81" s="437">
        <v>0</v>
      </c>
      <c r="F81" s="164">
        <v>0</v>
      </c>
      <c r="G81" s="436">
        <v>0</v>
      </c>
      <c r="H81" s="278">
        <v>489</v>
      </c>
      <c r="I81" s="15">
        <v>448</v>
      </c>
      <c r="J81" s="343">
        <v>1.0915178571428572</v>
      </c>
      <c r="K81" s="444">
        <v>1.0916913945140672</v>
      </c>
      <c r="L81" s="451">
        <v>0.37616628200000002</v>
      </c>
      <c r="M81" s="14">
        <f>Lisäosat[[#This Row],[HYTE-kerroin (sis. Kulttuurihyte)]]*Lisäosat[[#This Row],[Asukasmäärä 31.12.2022]]</f>
        <v>472.46485019200003</v>
      </c>
      <c r="N81" s="444">
        <f>Lisäosat[[#This Row],[HYTE-kerroin (sis. Kulttuurihyte)]]/$N$7</f>
        <v>0.56699606682417858</v>
      </c>
      <c r="O81" s="456">
        <v>0.28960468204311712</v>
      </c>
      <c r="P81" s="206">
        <v>65239.371381333331</v>
      </c>
      <c r="Q81" s="168">
        <v>0</v>
      </c>
      <c r="R81" s="168">
        <v>18099.369967927621</v>
      </c>
      <c r="S81" s="168">
        <v>13858.381786260536</v>
      </c>
      <c r="T81" s="168">
        <v>3753.8327202683208</v>
      </c>
      <c r="U81" s="320">
        <f t="shared" si="2"/>
        <v>100950.9558557898</v>
      </c>
      <c r="V81" s="49"/>
      <c r="W81" s="49"/>
      <c r="X81" s="115"/>
      <c r="Y81" s="115"/>
      <c r="Z81" s="116"/>
    </row>
    <row r="82" spans="1:26" s="50" customFormat="1">
      <c r="A82" s="134">
        <v>232</v>
      </c>
      <c r="B82" s="130" t="s">
        <v>88</v>
      </c>
      <c r="C82" s="425">
        <v>12750</v>
      </c>
      <c r="D82" s="429">
        <v>9.5499999999999995E-3</v>
      </c>
      <c r="E82" s="437">
        <v>0</v>
      </c>
      <c r="F82" s="164">
        <v>0</v>
      </c>
      <c r="G82" s="436">
        <v>0</v>
      </c>
      <c r="H82" s="278">
        <v>5127</v>
      </c>
      <c r="I82" s="15">
        <v>4907</v>
      </c>
      <c r="J82" s="343">
        <v>1.0448339107397595</v>
      </c>
      <c r="K82" s="444">
        <v>1.0450000259609025</v>
      </c>
      <c r="L82" s="451">
        <v>0.66027547600000003</v>
      </c>
      <c r="M82" s="14">
        <f>Lisäosat[[#This Row],[HYTE-kerroin (sis. Kulttuurihyte)]]*Lisäosat[[#This Row],[Asukasmäärä 31.12.2022]]</f>
        <v>8418.5123189999995</v>
      </c>
      <c r="N82" s="444">
        <f>Lisäosat[[#This Row],[HYTE-kerroin (sis. Kulttuurihyte)]]/$N$7</f>
        <v>0.99523433073797474</v>
      </c>
      <c r="O82" s="456">
        <v>0</v>
      </c>
      <c r="P82" s="206">
        <v>7680.7784999999994</v>
      </c>
      <c r="Q82" s="168">
        <v>0</v>
      </c>
      <c r="R82" s="168">
        <v>175873.50436921988</v>
      </c>
      <c r="S82" s="168">
        <v>246932.56597105262</v>
      </c>
      <c r="T82" s="168">
        <v>0</v>
      </c>
      <c r="U82" s="320">
        <f t="shared" si="2"/>
        <v>430486.84884027252</v>
      </c>
      <c r="V82" s="49"/>
      <c r="W82" s="49"/>
      <c r="X82" s="115"/>
      <c r="Y82" s="115"/>
      <c r="Z82" s="116"/>
    </row>
    <row r="83" spans="1:26" s="50" customFormat="1">
      <c r="A83" s="134">
        <v>233</v>
      </c>
      <c r="B83" s="130" t="s">
        <v>89</v>
      </c>
      <c r="C83" s="425">
        <v>15116</v>
      </c>
      <c r="D83" s="429">
        <v>0</v>
      </c>
      <c r="E83" s="437">
        <v>0</v>
      </c>
      <c r="F83" s="164">
        <v>0</v>
      </c>
      <c r="G83" s="436">
        <v>0</v>
      </c>
      <c r="H83" s="278">
        <v>5892</v>
      </c>
      <c r="I83" s="15">
        <v>5852</v>
      </c>
      <c r="J83" s="343">
        <v>1.0068352699931646</v>
      </c>
      <c r="K83" s="444">
        <v>1.0069953439166948</v>
      </c>
      <c r="L83" s="451">
        <v>0.48948122900000002</v>
      </c>
      <c r="M83" s="14">
        <f>Lisäosat[[#This Row],[HYTE-kerroin (sis. Kulttuurihyte)]]*Lisäosat[[#This Row],[Asukasmäärä 31.12.2022]]</f>
        <v>7398.9982575640006</v>
      </c>
      <c r="N83" s="444">
        <f>Lisäosat[[#This Row],[HYTE-kerroin (sis. Kulttuurihyte)]]/$N$7</f>
        <v>0.73779587620579201</v>
      </c>
      <c r="O83" s="456">
        <v>0</v>
      </c>
      <c r="P83" s="206">
        <v>0</v>
      </c>
      <c r="Q83" s="168">
        <v>0</v>
      </c>
      <c r="R83" s="168">
        <v>200926.98936611079</v>
      </c>
      <c r="S83" s="168">
        <v>217028.08716358259</v>
      </c>
      <c r="T83" s="168">
        <v>0</v>
      </c>
      <c r="U83" s="320">
        <f t="shared" si="2"/>
        <v>417955.07652969338</v>
      </c>
      <c r="V83" s="49"/>
      <c r="W83" s="49"/>
      <c r="X83" s="115"/>
      <c r="Y83" s="115"/>
      <c r="Z83" s="116"/>
    </row>
    <row r="84" spans="1:26" s="50" customFormat="1">
      <c r="A84" s="134">
        <v>235</v>
      </c>
      <c r="B84" s="130" t="s">
        <v>90</v>
      </c>
      <c r="C84" s="425">
        <v>10284</v>
      </c>
      <c r="D84" s="429">
        <v>0</v>
      </c>
      <c r="E84" s="437">
        <v>0</v>
      </c>
      <c r="F84" s="164">
        <v>3</v>
      </c>
      <c r="G84" s="436">
        <v>2.8857252789534437E-4</v>
      </c>
      <c r="H84" s="278">
        <v>2343</v>
      </c>
      <c r="I84" s="15">
        <v>4299</v>
      </c>
      <c r="J84" s="343">
        <v>0.54501046755059313</v>
      </c>
      <c r="K84" s="444">
        <v>0.54509711724047372</v>
      </c>
      <c r="L84" s="451">
        <v>0.606918968</v>
      </c>
      <c r="M84" s="14">
        <f>Lisäosat[[#This Row],[HYTE-kerroin (sis. Kulttuurihyte)]]*Lisäosat[[#This Row],[Asukasmäärä 31.12.2022]]</f>
        <v>6241.5546669120004</v>
      </c>
      <c r="N84" s="444">
        <f>Lisäosat[[#This Row],[HYTE-kerroin (sis. Kulttuurihyte)]]/$N$7</f>
        <v>0.91480997687344412</v>
      </c>
      <c r="O84" s="456">
        <v>1.6511609298909269</v>
      </c>
      <c r="P84" s="206">
        <v>0</v>
      </c>
      <c r="Q84" s="168">
        <v>0</v>
      </c>
      <c r="R84" s="168">
        <v>73996.279548853621</v>
      </c>
      <c r="S84" s="168">
        <v>183077.84691016006</v>
      </c>
      <c r="T84" s="168">
        <v>175239.16251094238</v>
      </c>
      <c r="U84" s="320">
        <f t="shared" si="2"/>
        <v>432313.28896995605</v>
      </c>
      <c r="V84" s="49"/>
      <c r="W84" s="49"/>
      <c r="X84" s="115"/>
      <c r="Y84" s="115"/>
      <c r="Z84" s="116"/>
    </row>
    <row r="85" spans="1:26" s="50" customFormat="1">
      <c r="A85" s="134">
        <v>236</v>
      </c>
      <c r="B85" s="130" t="s">
        <v>91</v>
      </c>
      <c r="C85" s="425">
        <v>4198</v>
      </c>
      <c r="D85" s="429">
        <v>0.37173333333333336</v>
      </c>
      <c r="E85" s="437">
        <v>0</v>
      </c>
      <c r="F85" s="164">
        <v>1</v>
      </c>
      <c r="G85" s="436">
        <v>2.3832221163012392E-4</v>
      </c>
      <c r="H85" s="278">
        <v>1558</v>
      </c>
      <c r="I85" s="15">
        <v>1810</v>
      </c>
      <c r="J85" s="343">
        <v>0.86077348066298343</v>
      </c>
      <c r="K85" s="444">
        <v>0.86091033263115224</v>
      </c>
      <c r="L85" s="451">
        <v>0.50796352300000003</v>
      </c>
      <c r="M85" s="14">
        <f>Lisäosat[[#This Row],[HYTE-kerroin (sis. Kulttuurihyte)]]*Lisäosat[[#This Row],[Asukasmäärä 31.12.2022]]</f>
        <v>2132.4308695540003</v>
      </c>
      <c r="N85" s="444">
        <f>Lisäosat[[#This Row],[HYTE-kerroin (sis. Kulttuurihyte)]]/$N$7</f>
        <v>0.76565426890428512</v>
      </c>
      <c r="O85" s="456">
        <v>0</v>
      </c>
      <c r="P85" s="206">
        <v>98438.644522666669</v>
      </c>
      <c r="Q85" s="168">
        <v>0</v>
      </c>
      <c r="R85" s="168">
        <v>47706.140808289616</v>
      </c>
      <c r="S85" s="168">
        <v>62548.655441939278</v>
      </c>
      <c r="T85" s="168">
        <v>0</v>
      </c>
      <c r="U85" s="320">
        <f t="shared" si="2"/>
        <v>208693.44077289556</v>
      </c>
      <c r="V85" s="49"/>
      <c r="W85" s="49"/>
      <c r="X85" s="115"/>
      <c r="Y85" s="115"/>
      <c r="Z85" s="116"/>
    </row>
    <row r="86" spans="1:26" s="50" customFormat="1">
      <c r="A86" s="134">
        <v>239</v>
      </c>
      <c r="B86" s="130" t="s">
        <v>92</v>
      </c>
      <c r="C86" s="425">
        <v>2029</v>
      </c>
      <c r="D86" s="429">
        <v>1.5529000000000002</v>
      </c>
      <c r="E86" s="437">
        <v>0</v>
      </c>
      <c r="F86" s="164">
        <v>0</v>
      </c>
      <c r="G86" s="436">
        <v>0</v>
      </c>
      <c r="H86" s="278">
        <v>983</v>
      </c>
      <c r="I86" s="15">
        <v>738</v>
      </c>
      <c r="J86" s="343">
        <v>1.3319783197831978</v>
      </c>
      <c r="K86" s="444">
        <v>1.3321900872908121</v>
      </c>
      <c r="L86" s="451">
        <v>0.61332756200000005</v>
      </c>
      <c r="M86" s="14">
        <f>Lisäosat[[#This Row],[HYTE-kerroin (sis. Kulttuurihyte)]]*Lisäosat[[#This Row],[Asukasmäärä 31.12.2022]]</f>
        <v>1244.4416232980002</v>
      </c>
      <c r="N86" s="444">
        <f>Lisäosat[[#This Row],[HYTE-kerroin (sis. Kulttuurihyte)]]/$N$7</f>
        <v>0.92446966134211495</v>
      </c>
      <c r="O86" s="456">
        <v>0</v>
      </c>
      <c r="P86" s="206">
        <v>596263.84508400015</v>
      </c>
      <c r="Q86" s="168">
        <v>0</v>
      </c>
      <c r="R86" s="168">
        <v>35679.78066989236</v>
      </c>
      <c r="S86" s="168">
        <v>36502.074428116925</v>
      </c>
      <c r="T86" s="168">
        <v>0</v>
      </c>
      <c r="U86" s="320">
        <f t="shared" si="2"/>
        <v>668445.70018200937</v>
      </c>
      <c r="V86" s="49"/>
      <c r="W86" s="49"/>
      <c r="X86" s="115"/>
      <c r="Y86" s="115"/>
      <c r="Z86" s="116"/>
    </row>
    <row r="87" spans="1:26" s="50" customFormat="1">
      <c r="A87" s="134">
        <v>240</v>
      </c>
      <c r="B87" s="130" t="s">
        <v>93</v>
      </c>
      <c r="C87" s="425">
        <v>19499</v>
      </c>
      <c r="D87" s="429">
        <v>0.11808333333333333</v>
      </c>
      <c r="E87" s="437">
        <v>0</v>
      </c>
      <c r="F87" s="164">
        <v>4</v>
      </c>
      <c r="G87" s="436">
        <v>2.5022520268241417E-4</v>
      </c>
      <c r="H87" s="278">
        <v>8745</v>
      </c>
      <c r="I87" s="15">
        <v>7109</v>
      </c>
      <c r="J87" s="343">
        <v>1.2301308200872134</v>
      </c>
      <c r="K87" s="444">
        <v>1.2303263951457113</v>
      </c>
      <c r="L87" s="451">
        <v>0.65986699299999996</v>
      </c>
      <c r="M87" s="14">
        <f>Lisäosat[[#This Row],[HYTE-kerroin (sis. Kulttuurihyte)]]*Lisäosat[[#This Row],[Asukasmäärä 31.12.2022]]</f>
        <v>12866.746496506999</v>
      </c>
      <c r="N87" s="444">
        <f>Lisäosat[[#This Row],[HYTE-kerroin (sis. Kulttuurihyte)]]/$N$7</f>
        <v>0.99461862362798825</v>
      </c>
      <c r="O87" s="456">
        <v>0</v>
      </c>
      <c r="P87" s="206">
        <v>145242.13630333333</v>
      </c>
      <c r="Q87" s="168">
        <v>0</v>
      </c>
      <c r="R87" s="168">
        <v>316669.77380209015</v>
      </c>
      <c r="S87" s="168">
        <v>377408.57382969692</v>
      </c>
      <c r="T87" s="168">
        <v>0</v>
      </c>
      <c r="U87" s="320">
        <f t="shared" si="2"/>
        <v>839320.4839351204</v>
      </c>
      <c r="V87" s="49"/>
      <c r="W87" s="49"/>
      <c r="X87" s="115"/>
      <c r="Y87" s="115"/>
      <c r="Z87" s="116"/>
    </row>
    <row r="88" spans="1:26" s="50" customFormat="1">
      <c r="A88" s="134">
        <v>241</v>
      </c>
      <c r="B88" s="130" t="s">
        <v>94</v>
      </c>
      <c r="C88" s="425">
        <v>7771</v>
      </c>
      <c r="D88" s="429">
        <v>9.1749999999999998E-2</v>
      </c>
      <c r="E88" s="437">
        <v>0</v>
      </c>
      <c r="F88" s="164">
        <v>1</v>
      </c>
      <c r="G88" s="436">
        <v>5.0607287449392713E-4</v>
      </c>
      <c r="H88" s="278">
        <v>2723</v>
      </c>
      <c r="I88" s="15">
        <v>3167</v>
      </c>
      <c r="J88" s="343">
        <v>0.85980423113356486</v>
      </c>
      <c r="K88" s="444">
        <v>0.85994092900346197</v>
      </c>
      <c r="L88" s="451">
        <v>0.58195007499999996</v>
      </c>
      <c r="M88" s="14">
        <f>Lisäosat[[#This Row],[HYTE-kerroin (sis. Kulttuurihyte)]]*Lisäosat[[#This Row],[Asukasmäärä 31.12.2022]]</f>
        <v>4522.3340328249997</v>
      </c>
      <c r="N88" s="444">
        <f>Lisäosat[[#This Row],[HYTE-kerroin (sis. Kulttuurihyte)]]/$N$7</f>
        <v>0.87717432263914519</v>
      </c>
      <c r="O88" s="456">
        <v>0</v>
      </c>
      <c r="P88" s="206">
        <v>44975.36189</v>
      </c>
      <c r="Q88" s="168">
        <v>0</v>
      </c>
      <c r="R88" s="168">
        <v>88210.332662573914</v>
      </c>
      <c r="S88" s="168">
        <v>132649.5115275124</v>
      </c>
      <c r="T88" s="168">
        <v>0</v>
      </c>
      <c r="U88" s="320">
        <f t="shared" si="2"/>
        <v>265835.2060800863</v>
      </c>
      <c r="V88" s="49"/>
      <c r="W88" s="49"/>
      <c r="X88" s="115"/>
      <c r="Y88" s="115"/>
      <c r="Z88" s="116"/>
    </row>
    <row r="89" spans="1:26" s="50" customFormat="1">
      <c r="A89" s="134">
        <v>244</v>
      </c>
      <c r="B89" s="130" t="s">
        <v>95</v>
      </c>
      <c r="C89" s="425">
        <v>19300</v>
      </c>
      <c r="D89" s="429">
        <v>0</v>
      </c>
      <c r="E89" s="437">
        <v>0</v>
      </c>
      <c r="F89" s="164">
        <v>10</v>
      </c>
      <c r="G89" s="436">
        <v>6.2774639045825491E-4</v>
      </c>
      <c r="H89" s="278">
        <v>6566</v>
      </c>
      <c r="I89" s="15">
        <v>8128</v>
      </c>
      <c r="J89" s="343">
        <v>0.80782480314960625</v>
      </c>
      <c r="K89" s="444">
        <v>0.80795323695563093</v>
      </c>
      <c r="L89" s="451">
        <v>0.68991957699999995</v>
      </c>
      <c r="M89" s="14">
        <f>Lisäosat[[#This Row],[HYTE-kerroin (sis. Kulttuurihyte)]]*Lisäosat[[#This Row],[Asukasmäärä 31.12.2022]]</f>
        <v>13315.447836099998</v>
      </c>
      <c r="N89" s="444">
        <f>Lisäosat[[#This Row],[HYTE-kerroin (sis. Kulttuurihyte)]]/$N$7</f>
        <v>1.0399169338202432</v>
      </c>
      <c r="O89" s="456">
        <v>1.6892164826971239</v>
      </c>
      <c r="P89" s="206">
        <v>0</v>
      </c>
      <c r="Q89" s="168">
        <v>0</v>
      </c>
      <c r="R89" s="168">
        <v>205834.16664681653</v>
      </c>
      <c r="S89" s="168">
        <v>390569.92217033933</v>
      </c>
      <c r="T89" s="168">
        <v>336451.38215768232</v>
      </c>
      <c r="U89" s="320">
        <f t="shared" si="2"/>
        <v>932855.47097483824</v>
      </c>
      <c r="V89" s="49"/>
      <c r="W89" s="49"/>
      <c r="X89" s="115"/>
      <c r="Y89" s="115"/>
      <c r="Z89" s="116"/>
    </row>
    <row r="90" spans="1:26" s="50" customFormat="1">
      <c r="A90" s="134">
        <v>245</v>
      </c>
      <c r="B90" s="130" t="s">
        <v>96</v>
      </c>
      <c r="C90" s="425">
        <v>37676</v>
      </c>
      <c r="D90" s="429">
        <v>0</v>
      </c>
      <c r="E90" s="437">
        <v>0</v>
      </c>
      <c r="F90" s="164">
        <v>0</v>
      </c>
      <c r="G90" s="436">
        <v>0</v>
      </c>
      <c r="H90" s="278">
        <v>11455</v>
      </c>
      <c r="I90" s="15">
        <v>16323</v>
      </c>
      <c r="J90" s="343">
        <v>0.70177050787232742</v>
      </c>
      <c r="K90" s="444">
        <v>0.70188208040257216</v>
      </c>
      <c r="L90" s="451">
        <v>0.74278127400000005</v>
      </c>
      <c r="M90" s="14">
        <f>Lisäosat[[#This Row],[HYTE-kerroin (sis. Kulttuurihyte)]]*Lisäosat[[#This Row],[Asukasmäärä 31.12.2022]]</f>
        <v>27985.027279224003</v>
      </c>
      <c r="N90" s="444">
        <f>Lisäosat[[#This Row],[HYTE-kerroin (sis. Kulttuurihyte)]]/$N$7</f>
        <v>1.1195954582358141</v>
      </c>
      <c r="O90" s="456">
        <v>0.82809977833033788</v>
      </c>
      <c r="P90" s="206">
        <v>0</v>
      </c>
      <c r="Q90" s="168">
        <v>0</v>
      </c>
      <c r="R90" s="168">
        <v>349062.24224846443</v>
      </c>
      <c r="S90" s="168">
        <v>820859.35530822468</v>
      </c>
      <c r="T90" s="168">
        <v>321978.70840321772</v>
      </c>
      <c r="U90" s="320">
        <f t="shared" si="2"/>
        <v>1491900.3059599069</v>
      </c>
      <c r="V90" s="49"/>
      <c r="W90" s="49"/>
      <c r="X90" s="115"/>
      <c r="Y90" s="115"/>
      <c r="Z90" s="116"/>
    </row>
    <row r="91" spans="1:26" s="50" customFormat="1">
      <c r="A91" s="134">
        <v>249</v>
      </c>
      <c r="B91" s="130" t="s">
        <v>97</v>
      </c>
      <c r="C91" s="425">
        <v>9250</v>
      </c>
      <c r="D91" s="429">
        <v>0.77045000000000008</v>
      </c>
      <c r="E91" s="437">
        <v>0</v>
      </c>
      <c r="F91" s="164">
        <v>0</v>
      </c>
      <c r="G91" s="436">
        <v>0</v>
      </c>
      <c r="H91" s="278">
        <v>3236</v>
      </c>
      <c r="I91" s="15">
        <v>3309</v>
      </c>
      <c r="J91" s="343">
        <v>0.97793895436687817</v>
      </c>
      <c r="K91" s="444">
        <v>0.97809443414600772</v>
      </c>
      <c r="L91" s="451">
        <v>0.62524682700000001</v>
      </c>
      <c r="M91" s="14">
        <f>Lisäosat[[#This Row],[HYTE-kerroin (sis. Kulttuurihyte)]]*Lisäosat[[#This Row],[Asukasmäärä 31.12.2022]]</f>
        <v>5783.5331497500001</v>
      </c>
      <c r="N91" s="444">
        <f>Lisäosat[[#This Row],[HYTE-kerroin (sis. Kulttuurihyte)]]/$N$7</f>
        <v>0.94243558943780503</v>
      </c>
      <c r="O91" s="456">
        <v>0</v>
      </c>
      <c r="P91" s="206">
        <v>449549.87050000002</v>
      </c>
      <c r="Q91" s="168">
        <v>0</v>
      </c>
      <c r="R91" s="168">
        <v>119425.33040922754</v>
      </c>
      <c r="S91" s="168">
        <v>169643.11827675209</v>
      </c>
      <c r="T91" s="168">
        <v>0</v>
      </c>
      <c r="U91" s="320">
        <f t="shared" si="2"/>
        <v>738618.31918597966</v>
      </c>
      <c r="V91" s="49"/>
      <c r="W91" s="49"/>
      <c r="X91" s="115"/>
      <c r="Y91" s="115"/>
      <c r="Z91" s="116"/>
    </row>
    <row r="92" spans="1:26" s="50" customFormat="1">
      <c r="A92" s="134">
        <v>250</v>
      </c>
      <c r="B92" s="130" t="s">
        <v>98</v>
      </c>
      <c r="C92" s="425">
        <v>1771</v>
      </c>
      <c r="D92" s="429">
        <v>1.2127166666666667</v>
      </c>
      <c r="E92" s="437">
        <v>0</v>
      </c>
      <c r="F92" s="164">
        <v>0</v>
      </c>
      <c r="G92" s="436">
        <v>0</v>
      </c>
      <c r="H92" s="278">
        <v>587</v>
      </c>
      <c r="I92" s="15">
        <v>683</v>
      </c>
      <c r="J92" s="343">
        <v>0.85944363103953147</v>
      </c>
      <c r="K92" s="444">
        <v>0.85958027157862815</v>
      </c>
      <c r="L92" s="451">
        <v>0.64945766900000002</v>
      </c>
      <c r="M92" s="14">
        <f>Lisäosat[[#This Row],[HYTE-kerroin (sis. Kulttuurihyte)]]*Lisäosat[[#This Row],[Asukasmäärä 31.12.2022]]</f>
        <v>1150.189531799</v>
      </c>
      <c r="N92" s="444">
        <f>Lisäosat[[#This Row],[HYTE-kerroin (sis. Kulttuurihyte)]]/$N$7</f>
        <v>0.97892863213029602</v>
      </c>
      <c r="O92" s="456">
        <v>0</v>
      </c>
      <c r="P92" s="206">
        <v>203217.381521</v>
      </c>
      <c r="Q92" s="168">
        <v>0</v>
      </c>
      <c r="R92" s="168">
        <v>20094.579924747904</v>
      </c>
      <c r="S92" s="168">
        <v>33737.463542003599</v>
      </c>
      <c r="T92" s="168">
        <v>0</v>
      </c>
      <c r="U92" s="320">
        <f t="shared" si="2"/>
        <v>257049.4249877515</v>
      </c>
      <c r="V92" s="49"/>
      <c r="W92" s="49"/>
      <c r="X92" s="115"/>
      <c r="Y92" s="115"/>
      <c r="Z92" s="116"/>
    </row>
    <row r="93" spans="1:26" s="50" customFormat="1">
      <c r="A93" s="134">
        <v>256</v>
      </c>
      <c r="B93" s="130" t="s">
        <v>99</v>
      </c>
      <c r="C93" s="425">
        <v>1554</v>
      </c>
      <c r="D93" s="429">
        <v>1.6751833333333332</v>
      </c>
      <c r="E93" s="437">
        <v>0</v>
      </c>
      <c r="F93" s="164">
        <v>1</v>
      </c>
      <c r="G93" s="436">
        <v>6.3251106894370653E-4</v>
      </c>
      <c r="H93" s="278">
        <v>438</v>
      </c>
      <c r="I93" s="15">
        <v>493</v>
      </c>
      <c r="J93" s="343">
        <v>0.88843813387423931</v>
      </c>
      <c r="K93" s="444">
        <v>0.88857938416824611</v>
      </c>
      <c r="L93" s="451">
        <v>0.51901023099999999</v>
      </c>
      <c r="M93" s="14">
        <f>Lisäosat[[#This Row],[HYTE-kerroin (sis. Kulttuurihyte)]]*Lisäosat[[#This Row],[Asukasmäärä 31.12.2022]]</f>
        <v>806.54189897399999</v>
      </c>
      <c r="N93" s="444">
        <f>Lisäosat[[#This Row],[HYTE-kerroin (sis. Kulttuurihyte)]]/$N$7</f>
        <v>0.78230499037260415</v>
      </c>
      <c r="O93" s="456">
        <v>0</v>
      </c>
      <c r="P93" s="206">
        <v>492636.17247599998</v>
      </c>
      <c r="Q93" s="168">
        <v>0</v>
      </c>
      <c r="R93" s="168">
        <v>18227.2511915664</v>
      </c>
      <c r="S93" s="168">
        <v>23657.560045059465</v>
      </c>
      <c r="T93" s="168">
        <v>0</v>
      </c>
      <c r="U93" s="320">
        <f t="shared" si="2"/>
        <v>534520.98371262581</v>
      </c>
      <c r="V93" s="49"/>
      <c r="W93" s="49"/>
      <c r="X93" s="115"/>
      <c r="Y93" s="115"/>
      <c r="Z93" s="116"/>
    </row>
    <row r="94" spans="1:26" s="50" customFormat="1">
      <c r="A94" s="134">
        <v>257</v>
      </c>
      <c r="B94" s="130" t="s">
        <v>100</v>
      </c>
      <c r="C94" s="425">
        <v>40722</v>
      </c>
      <c r="D94" s="429">
        <v>0</v>
      </c>
      <c r="E94" s="437">
        <v>0</v>
      </c>
      <c r="F94" s="164">
        <v>9</v>
      </c>
      <c r="G94" s="436">
        <v>1.9785818514579675E-4</v>
      </c>
      <c r="H94" s="278">
        <v>10629</v>
      </c>
      <c r="I94" s="15">
        <v>18373</v>
      </c>
      <c r="J94" s="343">
        <v>0.57851194687857177</v>
      </c>
      <c r="K94" s="444">
        <v>0.57860392287494955</v>
      </c>
      <c r="L94" s="451">
        <v>0.46626009099999999</v>
      </c>
      <c r="M94" s="14">
        <f>Lisäosat[[#This Row],[HYTE-kerroin (sis. Kulttuurihyte)]]*Lisäosat[[#This Row],[Asukasmäärä 31.12.2022]]</f>
        <v>18987.043425701999</v>
      </c>
      <c r="N94" s="444">
        <f>Lisäosat[[#This Row],[HYTE-kerroin (sis. Kulttuurihyte)]]/$N$7</f>
        <v>0.70279461600995796</v>
      </c>
      <c r="O94" s="456">
        <v>0.94781190669230109</v>
      </c>
      <c r="P94" s="206">
        <v>0</v>
      </c>
      <c r="Q94" s="168">
        <v>0</v>
      </c>
      <c r="R94" s="168">
        <v>311017.19810454076</v>
      </c>
      <c r="S94" s="168">
        <v>556929.67779244506</v>
      </c>
      <c r="T94" s="168">
        <v>398318.93951182254</v>
      </c>
      <c r="U94" s="320">
        <f t="shared" si="2"/>
        <v>1266265.8154088084</v>
      </c>
      <c r="V94" s="49"/>
      <c r="W94" s="49"/>
      <c r="X94" s="115"/>
      <c r="Y94" s="115"/>
      <c r="Z94" s="116"/>
    </row>
    <row r="95" spans="1:26" s="50" customFormat="1">
      <c r="A95" s="134">
        <v>260</v>
      </c>
      <c r="B95" s="130" t="s">
        <v>101</v>
      </c>
      <c r="C95" s="425">
        <v>9727</v>
      </c>
      <c r="D95" s="429">
        <v>1.2096</v>
      </c>
      <c r="E95" s="437">
        <v>0</v>
      </c>
      <c r="F95" s="164">
        <v>1</v>
      </c>
      <c r="G95" s="436">
        <v>1.0124531740407007E-4</v>
      </c>
      <c r="H95" s="278">
        <v>3101</v>
      </c>
      <c r="I95" s="15">
        <v>3105</v>
      </c>
      <c r="J95" s="343">
        <v>0.99871175523349431</v>
      </c>
      <c r="K95" s="444">
        <v>0.99887053762213363</v>
      </c>
      <c r="L95" s="451">
        <v>0.66156002199999997</v>
      </c>
      <c r="M95" s="14">
        <f>Lisäosat[[#This Row],[HYTE-kerroin (sis. Kulttuurihyte)]]*Lisäosat[[#This Row],[Asukasmäärä 31.12.2022]]</f>
        <v>6434.994333994</v>
      </c>
      <c r="N95" s="444">
        <f>Lisäosat[[#This Row],[HYTE-kerroin (sis. Kulttuurihyte)]]/$N$7</f>
        <v>0.99717052907500359</v>
      </c>
      <c r="O95" s="456">
        <v>0</v>
      </c>
      <c r="P95" s="206">
        <v>1113278.0279040001</v>
      </c>
      <c r="Q95" s="168">
        <v>0</v>
      </c>
      <c r="R95" s="168">
        <v>128251.38109674651</v>
      </c>
      <c r="S95" s="168">
        <v>188751.83674864241</v>
      </c>
      <c r="T95" s="168">
        <v>0</v>
      </c>
      <c r="U95" s="320">
        <f t="shared" si="2"/>
        <v>1430281.2457493891</v>
      </c>
      <c r="V95" s="49"/>
      <c r="W95" s="49"/>
      <c r="X95" s="115"/>
      <c r="Y95" s="115"/>
      <c r="Z95" s="116"/>
    </row>
    <row r="96" spans="1:26" s="50" customFormat="1">
      <c r="A96" s="134">
        <v>261</v>
      </c>
      <c r="B96" s="130" t="s">
        <v>102</v>
      </c>
      <c r="C96" s="425">
        <v>6637</v>
      </c>
      <c r="D96" s="429">
        <v>1.62395</v>
      </c>
      <c r="E96" s="437">
        <v>0</v>
      </c>
      <c r="F96" s="164">
        <v>27</v>
      </c>
      <c r="G96" s="436">
        <v>3.0660738923808063E-3</v>
      </c>
      <c r="H96" s="278">
        <v>3347</v>
      </c>
      <c r="I96" s="15">
        <v>2922</v>
      </c>
      <c r="J96" s="343">
        <v>1.1454483230663928</v>
      </c>
      <c r="K96" s="444">
        <v>1.1456304346915402</v>
      </c>
      <c r="L96" s="451">
        <v>0.65950533200000006</v>
      </c>
      <c r="M96" s="14">
        <f>Lisäosat[[#This Row],[HYTE-kerroin (sis. Kulttuurihyte)]]*Lisäosat[[#This Row],[Asukasmäärä 31.12.2022]]</f>
        <v>4377.1368884840003</v>
      </c>
      <c r="N96" s="444">
        <f>Lisäosat[[#This Row],[HYTE-kerroin (sis. Kulttuurihyte)]]/$N$7</f>
        <v>0.99407349139701484</v>
      </c>
      <c r="O96" s="456">
        <v>0.94533001516425108</v>
      </c>
      <c r="P96" s="206">
        <v>2039658.2698260001</v>
      </c>
      <c r="Q96" s="168">
        <v>0</v>
      </c>
      <c r="R96" s="168">
        <v>100366.84937463033</v>
      </c>
      <c r="S96" s="168">
        <v>128390.57573634268</v>
      </c>
      <c r="T96" s="168">
        <v>64749.282805857794</v>
      </c>
      <c r="U96" s="320">
        <f t="shared" si="2"/>
        <v>2333164.9777428308</v>
      </c>
      <c r="V96" s="49"/>
      <c r="W96" s="49"/>
      <c r="X96" s="115"/>
      <c r="Y96" s="115"/>
      <c r="Z96" s="116"/>
    </row>
    <row r="97" spans="1:26" s="50" customFormat="1">
      <c r="A97" s="134">
        <v>263</v>
      </c>
      <c r="B97" s="130" t="s">
        <v>103</v>
      </c>
      <c r="C97" s="425">
        <v>7597</v>
      </c>
      <c r="D97" s="429">
        <v>0.83309999999999995</v>
      </c>
      <c r="E97" s="437">
        <v>0</v>
      </c>
      <c r="F97" s="164">
        <v>0</v>
      </c>
      <c r="G97" s="436">
        <v>0</v>
      </c>
      <c r="H97" s="278">
        <v>2328</v>
      </c>
      <c r="I97" s="15">
        <v>2736</v>
      </c>
      <c r="J97" s="343">
        <v>0.85087719298245612</v>
      </c>
      <c r="K97" s="444">
        <v>0.8510124715675258</v>
      </c>
      <c r="L97" s="451">
        <v>0.55157140800000004</v>
      </c>
      <c r="M97" s="14">
        <f>Lisäosat[[#This Row],[HYTE-kerroin (sis. Kulttuurihyte)]]*Lisäosat[[#This Row],[Asukasmäärä 31.12.2022]]</f>
        <v>4190.2879865760005</v>
      </c>
      <c r="N97" s="444">
        <f>Lisäosat[[#This Row],[HYTE-kerroin (sis. Kulttuurihyte)]]/$N$7</f>
        <v>0.8313845069948993</v>
      </c>
      <c r="O97" s="456">
        <v>0</v>
      </c>
      <c r="P97" s="206">
        <v>399237.14895599999</v>
      </c>
      <c r="Q97" s="168">
        <v>0</v>
      </c>
      <c r="R97" s="168">
        <v>85339.871053780109</v>
      </c>
      <c r="S97" s="168">
        <v>122909.90681899927</v>
      </c>
      <c r="T97" s="168">
        <v>0</v>
      </c>
      <c r="U97" s="320">
        <f t="shared" si="2"/>
        <v>607486.92682877928</v>
      </c>
      <c r="V97" s="49"/>
      <c r="W97" s="49"/>
      <c r="X97" s="115"/>
      <c r="Y97" s="115"/>
      <c r="Z97" s="116"/>
    </row>
    <row r="98" spans="1:26" s="50" customFormat="1">
      <c r="A98" s="134">
        <v>265</v>
      </c>
      <c r="B98" s="130" t="s">
        <v>104</v>
      </c>
      <c r="C98" s="425">
        <v>1064</v>
      </c>
      <c r="D98" s="429">
        <v>1.7096</v>
      </c>
      <c r="E98" s="437">
        <v>0</v>
      </c>
      <c r="F98" s="164">
        <v>0</v>
      </c>
      <c r="G98" s="436">
        <v>0</v>
      </c>
      <c r="H98" s="278">
        <v>240</v>
      </c>
      <c r="I98" s="15">
        <v>348</v>
      </c>
      <c r="J98" s="343">
        <v>0.68965517241379315</v>
      </c>
      <c r="K98" s="444">
        <v>0.68976481876073914</v>
      </c>
      <c r="L98" s="451">
        <v>0.52015371399999999</v>
      </c>
      <c r="M98" s="14">
        <f>Lisäosat[[#This Row],[HYTE-kerroin (sis. Kulttuurihyte)]]*Lisäosat[[#This Row],[Asukasmäärä 31.12.2022]]</f>
        <v>553.44355169599999</v>
      </c>
      <c r="N98" s="444">
        <f>Lisäosat[[#This Row],[HYTE-kerroin (sis. Kulttuurihyte)]]/$N$7</f>
        <v>0.78402856421349487</v>
      </c>
      <c r="O98" s="456">
        <v>0</v>
      </c>
      <c r="P98" s="206">
        <v>344230.28505599999</v>
      </c>
      <c r="Q98" s="168">
        <v>0</v>
      </c>
      <c r="R98" s="168">
        <v>9687.6089265308292</v>
      </c>
      <c r="S98" s="168">
        <v>16233.656394608666</v>
      </c>
      <c r="T98" s="168">
        <v>0</v>
      </c>
      <c r="U98" s="320">
        <f t="shared" si="2"/>
        <v>370151.55037713947</v>
      </c>
      <c r="V98" s="49"/>
      <c r="W98" s="49"/>
      <c r="X98" s="115"/>
      <c r="Y98" s="115"/>
      <c r="Z98" s="116"/>
    </row>
    <row r="99" spans="1:26" s="50" customFormat="1">
      <c r="A99" s="134">
        <v>271</v>
      </c>
      <c r="B99" s="130" t="s">
        <v>105</v>
      </c>
      <c r="C99" s="425">
        <v>6903</v>
      </c>
      <c r="D99" s="429">
        <v>0</v>
      </c>
      <c r="E99" s="437">
        <v>0</v>
      </c>
      <c r="F99" s="164">
        <v>0</v>
      </c>
      <c r="G99" s="436">
        <v>0</v>
      </c>
      <c r="H99" s="278">
        <v>2316</v>
      </c>
      <c r="I99" s="15">
        <v>2619</v>
      </c>
      <c r="J99" s="343">
        <v>0.88430698739977087</v>
      </c>
      <c r="K99" s="444">
        <v>0.88444758089435427</v>
      </c>
      <c r="L99" s="451">
        <v>0.61456139300000001</v>
      </c>
      <c r="M99" s="14">
        <f>Lisäosat[[#This Row],[HYTE-kerroin (sis. Kulttuurihyte)]]*Lisäosat[[#This Row],[Asukasmäärä 31.12.2022]]</f>
        <v>4242.3172958790001</v>
      </c>
      <c r="N99" s="444">
        <f>Lisäosat[[#This Row],[HYTE-kerroin (sis. Kulttuurihyte)]]/$N$7</f>
        <v>0.92632941687471138</v>
      </c>
      <c r="O99" s="456">
        <v>0</v>
      </c>
      <c r="P99" s="206">
        <v>0</v>
      </c>
      <c r="Q99" s="168">
        <v>0</v>
      </c>
      <c r="R99" s="168">
        <v>80590.509792061202</v>
      </c>
      <c r="S99" s="168">
        <v>124436.03523279214</v>
      </c>
      <c r="T99" s="168">
        <v>0</v>
      </c>
      <c r="U99" s="320">
        <f t="shared" si="2"/>
        <v>205026.54502485335</v>
      </c>
      <c r="V99" s="49"/>
      <c r="W99" s="49"/>
      <c r="X99" s="115"/>
      <c r="Y99" s="115"/>
      <c r="Z99" s="116"/>
    </row>
    <row r="100" spans="1:26" s="50" customFormat="1">
      <c r="A100" s="134">
        <v>272</v>
      </c>
      <c r="B100" s="130" t="s">
        <v>106</v>
      </c>
      <c r="C100" s="425">
        <v>48006</v>
      </c>
      <c r="D100" s="429">
        <v>0</v>
      </c>
      <c r="E100" s="437">
        <v>0</v>
      </c>
      <c r="F100" s="164">
        <v>1</v>
      </c>
      <c r="G100" s="436">
        <v>0</v>
      </c>
      <c r="H100" s="278">
        <v>20658</v>
      </c>
      <c r="I100" s="15">
        <v>19576</v>
      </c>
      <c r="J100" s="343">
        <v>1.0552717613404168</v>
      </c>
      <c r="K100" s="444">
        <v>1.0554395360462328</v>
      </c>
      <c r="L100" s="451">
        <v>0.71984123</v>
      </c>
      <c r="M100" s="14">
        <f>Lisäosat[[#This Row],[HYTE-kerroin (sis. Kulttuurihyte)]]*Lisäosat[[#This Row],[Asukasmäärä 31.12.2022]]</f>
        <v>34556.698087379998</v>
      </c>
      <c r="N100" s="444">
        <f>Lisäosat[[#This Row],[HYTE-kerroin (sis. Kulttuurihyte)]]/$N$7</f>
        <v>1.0850178914969282</v>
      </c>
      <c r="O100" s="456">
        <v>0.22669924852478651</v>
      </c>
      <c r="P100" s="206">
        <v>0</v>
      </c>
      <c r="Q100" s="168">
        <v>0</v>
      </c>
      <c r="R100" s="168">
        <v>668810.08085014799</v>
      </c>
      <c r="S100" s="168">
        <v>1013620.198778462</v>
      </c>
      <c r="T100" s="168">
        <v>112311.77696670691</v>
      </c>
      <c r="U100" s="320">
        <f t="shared" si="2"/>
        <v>1794742.0565953169</v>
      </c>
      <c r="V100" s="49"/>
      <c r="W100" s="49"/>
      <c r="X100" s="115"/>
      <c r="Y100" s="115"/>
      <c r="Z100" s="116"/>
    </row>
    <row r="101" spans="1:26" s="50" customFormat="1">
      <c r="A101" s="134">
        <v>273</v>
      </c>
      <c r="B101" s="130" t="s">
        <v>107</v>
      </c>
      <c r="C101" s="425">
        <v>3999</v>
      </c>
      <c r="D101" s="429">
        <v>1.8112166666666667</v>
      </c>
      <c r="E101" s="437">
        <v>0</v>
      </c>
      <c r="F101" s="164">
        <v>3</v>
      </c>
      <c r="G101" s="436">
        <v>1.002757583354224E-3</v>
      </c>
      <c r="H101" s="278">
        <v>1398</v>
      </c>
      <c r="I101" s="15">
        <v>1567</v>
      </c>
      <c r="J101" s="343">
        <v>0.89215060625398857</v>
      </c>
      <c r="K101" s="444">
        <v>0.89229244678359554</v>
      </c>
      <c r="L101" s="451">
        <v>0.54507310899999994</v>
      </c>
      <c r="M101" s="14">
        <f>Lisäosat[[#This Row],[HYTE-kerroin (sis. Kulttuurihyte)]]*Lisäosat[[#This Row],[Asukasmäärä 31.12.2022]]</f>
        <v>2179.7473628909997</v>
      </c>
      <c r="N101" s="444">
        <f>Lisäosat[[#This Row],[HYTE-kerroin (sis. Kulttuurihyte)]]/$N$7</f>
        <v>0.82158961002949937</v>
      </c>
      <c r="O101" s="456">
        <v>1.3117816025109159</v>
      </c>
      <c r="P101" s="206">
        <v>1370675.813358</v>
      </c>
      <c r="Q101" s="168">
        <v>0</v>
      </c>
      <c r="R101" s="168">
        <v>47101.262929876299</v>
      </c>
      <c r="S101" s="168">
        <v>63936.547110885062</v>
      </c>
      <c r="T101" s="168">
        <v>54136.806965512696</v>
      </c>
      <c r="U101" s="320">
        <f t="shared" si="2"/>
        <v>1535850.4303642742</v>
      </c>
      <c r="V101" s="49"/>
      <c r="W101" s="49"/>
      <c r="X101" s="115"/>
      <c r="Y101" s="115"/>
      <c r="Z101" s="116"/>
    </row>
    <row r="102" spans="1:26" s="50" customFormat="1">
      <c r="A102" s="134">
        <v>275</v>
      </c>
      <c r="B102" s="130" t="s">
        <v>108</v>
      </c>
      <c r="C102" s="425">
        <v>2521</v>
      </c>
      <c r="D102" s="429">
        <v>0.98441666666666672</v>
      </c>
      <c r="E102" s="437">
        <v>0</v>
      </c>
      <c r="F102" s="164">
        <v>0</v>
      </c>
      <c r="G102" s="436">
        <v>0</v>
      </c>
      <c r="H102" s="278">
        <v>753</v>
      </c>
      <c r="I102" s="15">
        <v>883</v>
      </c>
      <c r="J102" s="343">
        <v>0.85277463193657987</v>
      </c>
      <c r="K102" s="444">
        <v>0.85291021219016194</v>
      </c>
      <c r="L102" s="451">
        <v>0.53208214799999998</v>
      </c>
      <c r="M102" s="14">
        <f>Lisäosat[[#This Row],[HYTE-kerroin (sis. Kulttuurihyte)]]*Lisäosat[[#This Row],[Asukasmäärä 31.12.2022]]</f>
        <v>1341.379095108</v>
      </c>
      <c r="N102" s="444">
        <f>Lisäosat[[#This Row],[HYTE-kerroin (sis. Kulttuurihyte)]]/$N$7</f>
        <v>0.80200831275824036</v>
      </c>
      <c r="O102" s="456">
        <v>0</v>
      </c>
      <c r="P102" s="206">
        <v>156546.54540333332</v>
      </c>
      <c r="Q102" s="168">
        <v>0</v>
      </c>
      <c r="R102" s="168">
        <v>28382.463713094457</v>
      </c>
      <c r="S102" s="168">
        <v>39345.453132780174</v>
      </c>
      <c r="T102" s="168">
        <v>0</v>
      </c>
      <c r="U102" s="320">
        <f t="shared" si="2"/>
        <v>224274.46224920795</v>
      </c>
      <c r="V102" s="49"/>
      <c r="W102" s="49"/>
      <c r="X102" s="115"/>
      <c r="Y102" s="115"/>
      <c r="Z102" s="116"/>
    </row>
    <row r="103" spans="1:26" s="50" customFormat="1">
      <c r="A103" s="134">
        <v>276</v>
      </c>
      <c r="B103" s="130" t="s">
        <v>109</v>
      </c>
      <c r="C103" s="425">
        <v>15157</v>
      </c>
      <c r="D103" s="429">
        <v>0</v>
      </c>
      <c r="E103" s="437">
        <v>0</v>
      </c>
      <c r="F103" s="164">
        <v>1</v>
      </c>
      <c r="G103" s="436">
        <v>6.6511473229132029E-5</v>
      </c>
      <c r="H103" s="278">
        <v>3671</v>
      </c>
      <c r="I103" s="15">
        <v>6386</v>
      </c>
      <c r="J103" s="343">
        <v>0.57485123708111496</v>
      </c>
      <c r="K103" s="444">
        <v>0.5749426310714808</v>
      </c>
      <c r="L103" s="451">
        <v>0.665088601</v>
      </c>
      <c r="M103" s="14">
        <f>Lisäosat[[#This Row],[HYTE-kerroin (sis. Kulttuurihyte)]]*Lisäosat[[#This Row],[Asukasmäärä 31.12.2022]]</f>
        <v>10080.747925357</v>
      </c>
      <c r="N103" s="444">
        <f>Lisäosat[[#This Row],[HYTE-kerroin (sis. Kulttuurihyte)]]/$N$7</f>
        <v>1.0024891621110139</v>
      </c>
      <c r="O103" s="456">
        <v>0.75080900213075152</v>
      </c>
      <c r="P103" s="206">
        <v>0</v>
      </c>
      <c r="Q103" s="168">
        <v>0</v>
      </c>
      <c r="R103" s="168">
        <v>115030.15206078572</v>
      </c>
      <c r="S103" s="168">
        <v>295689.4113580698</v>
      </c>
      <c r="T103" s="168">
        <v>117441.72430745268</v>
      </c>
      <c r="U103" s="320">
        <f t="shared" si="2"/>
        <v>528161.28772630822</v>
      </c>
      <c r="V103" s="49"/>
      <c r="W103" s="49"/>
      <c r="X103" s="115"/>
      <c r="Y103" s="115"/>
      <c r="Z103" s="116"/>
    </row>
    <row r="104" spans="1:26" s="50" customFormat="1">
      <c r="A104" s="134">
        <v>280</v>
      </c>
      <c r="B104" s="130" t="s">
        <v>110</v>
      </c>
      <c r="C104" s="425">
        <v>2024</v>
      </c>
      <c r="D104" s="429">
        <v>1.3017666666666665</v>
      </c>
      <c r="E104" s="437">
        <v>0</v>
      </c>
      <c r="F104" s="164">
        <v>0</v>
      </c>
      <c r="G104" s="436">
        <v>0</v>
      </c>
      <c r="H104" s="278">
        <v>668</v>
      </c>
      <c r="I104" s="15">
        <v>902</v>
      </c>
      <c r="J104" s="343">
        <v>0.74057649667405767</v>
      </c>
      <c r="K104" s="444">
        <v>0.74069423885992447</v>
      </c>
      <c r="L104" s="451">
        <v>0.39050302399999998</v>
      </c>
      <c r="M104" s="14">
        <f>Lisäosat[[#This Row],[HYTE-kerroin (sis. Kulttuurihyte)]]*Lisäosat[[#This Row],[Asukasmäärä 31.12.2022]]</f>
        <v>790.3781205759999</v>
      </c>
      <c r="N104" s="444">
        <f>Lisäosat[[#This Row],[HYTE-kerroin (sis. Kulttuurihyte)]]/$N$7</f>
        <v>0.58860586205051668</v>
      </c>
      <c r="O104" s="456">
        <v>0</v>
      </c>
      <c r="P104" s="206">
        <v>249302.47988799994</v>
      </c>
      <c r="Q104" s="168">
        <v>0</v>
      </c>
      <c r="R104" s="168">
        <v>19788.97984077283</v>
      </c>
      <c r="S104" s="168">
        <v>23183.442632818183</v>
      </c>
      <c r="T104" s="168">
        <v>0</v>
      </c>
      <c r="U104" s="320">
        <f t="shared" si="2"/>
        <v>292274.90236159094</v>
      </c>
      <c r="V104" s="49"/>
      <c r="W104" s="49"/>
      <c r="X104" s="115"/>
      <c r="Y104" s="115"/>
      <c r="Z104" s="116"/>
    </row>
    <row r="105" spans="1:26" s="50" customFormat="1">
      <c r="A105" s="134">
        <v>284</v>
      </c>
      <c r="B105" s="130" t="s">
        <v>111</v>
      </c>
      <c r="C105" s="425">
        <v>2227</v>
      </c>
      <c r="D105" s="429">
        <v>7.1333333333333335E-3</v>
      </c>
      <c r="E105" s="437">
        <v>0</v>
      </c>
      <c r="F105" s="164">
        <v>0</v>
      </c>
      <c r="G105" s="436">
        <v>0</v>
      </c>
      <c r="H105" s="278">
        <v>865</v>
      </c>
      <c r="I105" s="15">
        <v>857</v>
      </c>
      <c r="J105" s="343">
        <v>1.0093348891481915</v>
      </c>
      <c r="K105" s="444">
        <v>1.0094953604791799</v>
      </c>
      <c r="L105" s="451">
        <v>0.52166029000000003</v>
      </c>
      <c r="M105" s="14">
        <f>Lisäosat[[#This Row],[HYTE-kerroin (sis. Kulttuurihyte)]]*Lisäosat[[#This Row],[Asukasmäärä 31.12.2022]]</f>
        <v>1161.73746583</v>
      </c>
      <c r="N105" s="444">
        <f>Lisäosat[[#This Row],[HYTE-kerroin (sis. Kulttuurihyte)]]/$N$7</f>
        <v>0.78629942874135739</v>
      </c>
      <c r="O105" s="456">
        <v>0</v>
      </c>
      <c r="P105" s="206">
        <v>1002.0846746666667</v>
      </c>
      <c r="Q105" s="168">
        <v>0</v>
      </c>
      <c r="R105" s="168">
        <v>29675.529414790159</v>
      </c>
      <c r="S105" s="168">
        <v>34076.188589124278</v>
      </c>
      <c r="T105" s="168">
        <v>0</v>
      </c>
      <c r="U105" s="320">
        <f t="shared" si="2"/>
        <v>64753.802678581109</v>
      </c>
      <c r="V105" s="49"/>
      <c r="W105" s="49"/>
      <c r="X105" s="115"/>
      <c r="Y105" s="115"/>
      <c r="Z105" s="116"/>
    </row>
    <row r="106" spans="1:26" s="50" customFormat="1">
      <c r="A106" s="134">
        <v>285</v>
      </c>
      <c r="B106" s="130" t="s">
        <v>112</v>
      </c>
      <c r="C106" s="425">
        <v>50617</v>
      </c>
      <c r="D106" s="429">
        <v>0</v>
      </c>
      <c r="E106" s="437">
        <v>0</v>
      </c>
      <c r="F106" s="164">
        <v>2</v>
      </c>
      <c r="G106" s="436">
        <v>3.9031244511231242E-5</v>
      </c>
      <c r="H106" s="278">
        <v>21301</v>
      </c>
      <c r="I106" s="15">
        <v>18903</v>
      </c>
      <c r="J106" s="343">
        <v>1.1268581706607417</v>
      </c>
      <c r="K106" s="444">
        <v>1.1270373266895535</v>
      </c>
      <c r="L106" s="451">
        <v>0.65130876199999999</v>
      </c>
      <c r="M106" s="14">
        <f>Lisäosat[[#This Row],[HYTE-kerroin (sis. Kulttuurihyte)]]*Lisäosat[[#This Row],[Asukasmäärä 31.12.2022]]</f>
        <v>32967.295606154003</v>
      </c>
      <c r="N106" s="444">
        <f>Lisäosat[[#This Row],[HYTE-kerroin (sis. Kulttuurihyte)]]/$N$7</f>
        <v>0.98171878770922105</v>
      </c>
      <c r="O106" s="456">
        <v>0</v>
      </c>
      <c r="P106" s="206">
        <v>0</v>
      </c>
      <c r="Q106" s="168">
        <v>0</v>
      </c>
      <c r="R106" s="168">
        <v>753023.67841859558</v>
      </c>
      <c r="S106" s="168">
        <v>966999.70121571503</v>
      </c>
      <c r="T106" s="168">
        <v>0</v>
      </c>
      <c r="U106" s="320">
        <f t="shared" si="2"/>
        <v>1720023.3796343105</v>
      </c>
      <c r="V106" s="49"/>
      <c r="W106" s="49"/>
      <c r="X106" s="115"/>
      <c r="Y106" s="115"/>
      <c r="Z106" s="116"/>
    </row>
    <row r="107" spans="1:26" s="50" customFormat="1">
      <c r="A107" s="134">
        <v>286</v>
      </c>
      <c r="B107" s="130" t="s">
        <v>113</v>
      </c>
      <c r="C107" s="425">
        <v>79429</v>
      </c>
      <c r="D107" s="429">
        <v>0</v>
      </c>
      <c r="E107" s="437">
        <v>0</v>
      </c>
      <c r="F107" s="164">
        <v>2</v>
      </c>
      <c r="G107" s="436">
        <v>2.4858925597235689E-5</v>
      </c>
      <c r="H107" s="278">
        <v>29549</v>
      </c>
      <c r="I107" s="15">
        <v>30675</v>
      </c>
      <c r="J107" s="343">
        <v>0.96329258353708236</v>
      </c>
      <c r="K107" s="444">
        <v>0.96344573473067852</v>
      </c>
      <c r="L107" s="451">
        <v>0.697924302</v>
      </c>
      <c r="M107" s="14">
        <f>Lisäosat[[#This Row],[HYTE-kerroin (sis. Kulttuurihyte)]]*Lisäosat[[#This Row],[Asukasmäärä 31.12.2022]]</f>
        <v>55435.429383558003</v>
      </c>
      <c r="N107" s="444">
        <f>Lisäosat[[#This Row],[HYTE-kerroin (sis. Kulttuurihyte)]]/$N$7</f>
        <v>1.0519824692182542</v>
      </c>
      <c r="O107" s="456">
        <v>0</v>
      </c>
      <c r="P107" s="206">
        <v>0</v>
      </c>
      <c r="Q107" s="168">
        <v>0</v>
      </c>
      <c r="R107" s="168">
        <v>1010137.0126837845</v>
      </c>
      <c r="S107" s="168">
        <v>1626037.0365550646</v>
      </c>
      <c r="T107" s="168">
        <v>0</v>
      </c>
      <c r="U107" s="320">
        <f t="shared" si="2"/>
        <v>2636174.049238849</v>
      </c>
      <c r="V107" s="49"/>
      <c r="W107" s="49"/>
      <c r="X107" s="115"/>
      <c r="Y107" s="115"/>
      <c r="Z107" s="116"/>
    </row>
    <row r="108" spans="1:26" s="50" customFormat="1">
      <c r="A108" s="134">
        <v>287</v>
      </c>
      <c r="B108" s="130" t="s">
        <v>114</v>
      </c>
      <c r="C108" s="425">
        <v>6242</v>
      </c>
      <c r="D108" s="429">
        <v>0.94283333333333341</v>
      </c>
      <c r="E108" s="437">
        <v>0</v>
      </c>
      <c r="F108" s="164">
        <v>0</v>
      </c>
      <c r="G108" s="436">
        <v>0</v>
      </c>
      <c r="H108" s="278">
        <v>2335</v>
      </c>
      <c r="I108" s="15">
        <v>2494</v>
      </c>
      <c r="J108" s="343">
        <v>0.93624699278267842</v>
      </c>
      <c r="K108" s="444">
        <v>0.93639584407344512</v>
      </c>
      <c r="L108" s="451">
        <v>0.489843005</v>
      </c>
      <c r="M108" s="14">
        <f>Lisäosat[[#This Row],[HYTE-kerroin (sis. Kulttuurihyte)]]*Lisäosat[[#This Row],[Asukasmäärä 31.12.2022]]</f>
        <v>3057.6000372100002</v>
      </c>
      <c r="N108" s="444">
        <f>Lisäosat[[#This Row],[HYTE-kerroin (sis. Kulttuurihyte)]]/$N$7</f>
        <v>0.73834118177645813</v>
      </c>
      <c r="O108" s="456">
        <v>0</v>
      </c>
      <c r="P108" s="206">
        <v>371236.2502533333</v>
      </c>
      <c r="Q108" s="168">
        <v>0</v>
      </c>
      <c r="R108" s="168">
        <v>77153.773734925067</v>
      </c>
      <c r="S108" s="168">
        <v>89685.801278382758</v>
      </c>
      <c r="T108" s="168">
        <v>0</v>
      </c>
      <c r="U108" s="320">
        <f t="shared" si="2"/>
        <v>538075.8252666411</v>
      </c>
      <c r="V108" s="49"/>
      <c r="W108" s="49"/>
      <c r="X108" s="115"/>
      <c r="Y108" s="115"/>
      <c r="Z108" s="116"/>
    </row>
    <row r="109" spans="1:26" s="50" customFormat="1">
      <c r="A109" s="134">
        <v>288</v>
      </c>
      <c r="B109" s="130" t="s">
        <v>115</v>
      </c>
      <c r="C109" s="425">
        <v>6405</v>
      </c>
      <c r="D109" s="429">
        <v>0</v>
      </c>
      <c r="E109" s="437">
        <v>0</v>
      </c>
      <c r="F109" s="164">
        <v>0</v>
      </c>
      <c r="G109" s="436">
        <v>0</v>
      </c>
      <c r="H109" s="278">
        <v>2334</v>
      </c>
      <c r="I109" s="15">
        <v>2779</v>
      </c>
      <c r="J109" s="343">
        <v>0.83987045699892049</v>
      </c>
      <c r="K109" s="444">
        <v>0.84000398565382128</v>
      </c>
      <c r="L109" s="451">
        <v>0.57173846900000003</v>
      </c>
      <c r="M109" s="14">
        <f>Lisäosat[[#This Row],[HYTE-kerroin (sis. Kulttuurihyte)]]*Lisäosat[[#This Row],[Asukasmäärä 31.12.2022]]</f>
        <v>3661.9848939450003</v>
      </c>
      <c r="N109" s="444">
        <f>Lisäosat[[#This Row],[HYTE-kerroin (sis. Kulttuurihyte)]]/$N$7</f>
        <v>0.86178235181397123</v>
      </c>
      <c r="O109" s="456">
        <v>0</v>
      </c>
      <c r="P109" s="206">
        <v>0</v>
      </c>
      <c r="Q109" s="168">
        <v>0</v>
      </c>
      <c r="R109" s="168">
        <v>71018.976971087977</v>
      </c>
      <c r="S109" s="168">
        <v>107413.67264715074</v>
      </c>
      <c r="T109" s="168">
        <v>0</v>
      </c>
      <c r="U109" s="320">
        <f t="shared" si="2"/>
        <v>178432.64961823873</v>
      </c>
      <c r="V109" s="49"/>
      <c r="W109" s="49"/>
      <c r="X109" s="115"/>
      <c r="Y109" s="115"/>
      <c r="Z109" s="116"/>
    </row>
    <row r="110" spans="1:26" s="50" customFormat="1">
      <c r="A110" s="134">
        <v>290</v>
      </c>
      <c r="B110" s="130" t="s">
        <v>116</v>
      </c>
      <c r="C110" s="425">
        <v>7755</v>
      </c>
      <c r="D110" s="429">
        <v>1.4461833333333334</v>
      </c>
      <c r="E110" s="437">
        <v>0</v>
      </c>
      <c r="F110" s="164">
        <v>0</v>
      </c>
      <c r="G110" s="436">
        <v>0</v>
      </c>
      <c r="H110" s="278">
        <v>2605</v>
      </c>
      <c r="I110" s="15">
        <v>2699</v>
      </c>
      <c r="J110" s="343">
        <v>0.96517228603186367</v>
      </c>
      <c r="K110" s="444">
        <v>0.9653257360741021</v>
      </c>
      <c r="L110" s="451">
        <v>0.71755771199999996</v>
      </c>
      <c r="M110" s="14">
        <f>Lisäosat[[#This Row],[HYTE-kerroin (sis. Kulttuurihyte)]]*Lisäosat[[#This Row],[Asukasmäärä 31.12.2022]]</f>
        <v>5564.6600565599992</v>
      </c>
      <c r="N110" s="444">
        <f>Lisäosat[[#This Row],[HYTE-kerroin (sis. Kulttuurihyte)]]/$N$7</f>
        <v>1.081575940991321</v>
      </c>
      <c r="O110" s="456">
        <v>0</v>
      </c>
      <c r="P110" s="206">
        <v>1061177.6585850001</v>
      </c>
      <c r="Q110" s="168">
        <v>0</v>
      </c>
      <c r="R110" s="168">
        <v>98816.534298961531</v>
      </c>
      <c r="S110" s="168">
        <v>163223.11287966452</v>
      </c>
      <c r="T110" s="168">
        <v>0</v>
      </c>
      <c r="U110" s="320">
        <f t="shared" si="2"/>
        <v>1323217.305763626</v>
      </c>
      <c r="V110" s="49"/>
      <c r="W110" s="49"/>
      <c r="X110" s="115"/>
      <c r="Y110" s="115"/>
      <c r="Z110" s="116"/>
    </row>
    <row r="111" spans="1:26" s="50" customFormat="1">
      <c r="A111" s="134">
        <v>291</v>
      </c>
      <c r="B111" s="130" t="s">
        <v>117</v>
      </c>
      <c r="C111" s="425">
        <v>2119</v>
      </c>
      <c r="D111" s="429">
        <v>1.3818166666666667</v>
      </c>
      <c r="E111" s="437">
        <v>0</v>
      </c>
      <c r="F111" s="164">
        <v>2</v>
      </c>
      <c r="G111" s="436">
        <v>9.2678405931417981E-4</v>
      </c>
      <c r="H111" s="278">
        <v>567</v>
      </c>
      <c r="I111" s="15">
        <v>677</v>
      </c>
      <c r="J111" s="343">
        <v>0.83751846381093054</v>
      </c>
      <c r="K111" s="444">
        <v>0.83765161852901271</v>
      </c>
      <c r="L111" s="451">
        <v>0.68665208</v>
      </c>
      <c r="M111" s="14">
        <f>Lisäosat[[#This Row],[HYTE-kerroin (sis. Kulttuurihyte)]]*Lisäosat[[#This Row],[Asukasmäärä 31.12.2022]]</f>
        <v>1455.0157575200001</v>
      </c>
      <c r="N111" s="444">
        <f>Lisäosat[[#This Row],[HYTE-kerroin (sis. Kulttuurihyte)]]/$N$7</f>
        <v>1.0349918301200669</v>
      </c>
      <c r="O111" s="456">
        <v>0</v>
      </c>
      <c r="P111" s="206">
        <v>277053.93766700005</v>
      </c>
      <c r="Q111" s="168">
        <v>0</v>
      </c>
      <c r="R111" s="168">
        <v>23429.785891551306</v>
      </c>
      <c r="S111" s="168">
        <v>42678.654008955251</v>
      </c>
      <c r="T111" s="168">
        <v>0</v>
      </c>
      <c r="U111" s="320">
        <f t="shared" si="2"/>
        <v>343162.37756750657</v>
      </c>
      <c r="V111" s="49"/>
      <c r="W111" s="49"/>
      <c r="X111" s="115"/>
      <c r="Y111" s="115"/>
      <c r="Z111" s="116"/>
    </row>
    <row r="112" spans="1:26" s="50" customFormat="1">
      <c r="A112" s="134">
        <v>297</v>
      </c>
      <c r="B112" s="130" t="s">
        <v>118</v>
      </c>
      <c r="C112" s="425">
        <v>122594</v>
      </c>
      <c r="D112" s="429">
        <v>0</v>
      </c>
      <c r="E112" s="437">
        <v>0</v>
      </c>
      <c r="F112" s="164">
        <v>0</v>
      </c>
      <c r="G112" s="436">
        <v>0</v>
      </c>
      <c r="H112" s="278">
        <v>52118</v>
      </c>
      <c r="I112" s="15">
        <v>50073</v>
      </c>
      <c r="J112" s="343">
        <v>1.0408403730553393</v>
      </c>
      <c r="K112" s="444">
        <v>1.0410058533550954</v>
      </c>
      <c r="L112" s="451">
        <v>0.71767567899999996</v>
      </c>
      <c r="M112" s="14">
        <f>Lisäosat[[#This Row],[HYTE-kerroin (sis. Kulttuurihyte)]]*Lisäosat[[#This Row],[Asukasmäärä 31.12.2022]]</f>
        <v>87982.732191325995</v>
      </c>
      <c r="N112" s="444">
        <f>Lisäosat[[#This Row],[HYTE-kerroin (sis. Kulttuurihyte)]]/$N$7</f>
        <v>1.0817537528479804</v>
      </c>
      <c r="O112" s="456">
        <v>0.91719853769839743</v>
      </c>
      <c r="P112" s="206">
        <v>0</v>
      </c>
      <c r="Q112" s="168">
        <v>0</v>
      </c>
      <c r="R112" s="168">
        <v>1684598.1449380324</v>
      </c>
      <c r="S112" s="168">
        <v>2580717.4709615177</v>
      </c>
      <c r="T112" s="168">
        <v>1160412.1473157646</v>
      </c>
      <c r="U112" s="320">
        <f t="shared" si="2"/>
        <v>5425727.7632153146</v>
      </c>
      <c r="V112" s="49"/>
      <c r="W112" s="49"/>
      <c r="X112" s="115"/>
      <c r="Y112" s="115"/>
      <c r="Z112" s="116"/>
    </row>
    <row r="113" spans="1:26" s="50" customFormat="1">
      <c r="A113" s="134">
        <v>300</v>
      </c>
      <c r="B113" s="130" t="s">
        <v>119</v>
      </c>
      <c r="C113" s="425">
        <v>3437</v>
      </c>
      <c r="D113" s="429">
        <v>0.40506666666666669</v>
      </c>
      <c r="E113" s="437">
        <v>0</v>
      </c>
      <c r="F113" s="164">
        <v>0</v>
      </c>
      <c r="G113" s="436">
        <v>0</v>
      </c>
      <c r="H113" s="278">
        <v>1397</v>
      </c>
      <c r="I113" s="15">
        <v>1380</v>
      </c>
      <c r="J113" s="343">
        <v>1.0123188405797101</v>
      </c>
      <c r="K113" s="444">
        <v>1.0124797863207906</v>
      </c>
      <c r="L113" s="451">
        <v>0.63088807999999996</v>
      </c>
      <c r="M113" s="14">
        <f>Lisäosat[[#This Row],[HYTE-kerroin (sis. Kulttuurihyte)]]*Lisäosat[[#This Row],[Asukasmäärä 31.12.2022]]</f>
        <v>2168.3623309599998</v>
      </c>
      <c r="N113" s="444">
        <f>Lisäosat[[#This Row],[HYTE-kerroin (sis. Kulttuurihyte)]]/$N$7</f>
        <v>0.95093865953210988</v>
      </c>
      <c r="O113" s="456">
        <v>0</v>
      </c>
      <c r="P113" s="206">
        <v>87820.86753066667</v>
      </c>
      <c r="Q113" s="168">
        <v>0</v>
      </c>
      <c r="R113" s="168">
        <v>45934.587937716155</v>
      </c>
      <c r="S113" s="168">
        <v>63602.600322918828</v>
      </c>
      <c r="T113" s="168">
        <v>0</v>
      </c>
      <c r="U113" s="320">
        <f t="shared" si="2"/>
        <v>197358.05579130165</v>
      </c>
      <c r="V113" s="49"/>
      <c r="W113" s="49"/>
      <c r="X113" s="115"/>
      <c r="Y113" s="115"/>
      <c r="Z113" s="116"/>
    </row>
    <row r="114" spans="1:26" s="50" customFormat="1">
      <c r="A114" s="134">
        <v>301</v>
      </c>
      <c r="B114" s="130" t="s">
        <v>120</v>
      </c>
      <c r="C114" s="425">
        <v>19890</v>
      </c>
      <c r="D114" s="429">
        <v>0</v>
      </c>
      <c r="E114" s="437">
        <v>0</v>
      </c>
      <c r="F114" s="164">
        <v>0</v>
      </c>
      <c r="G114" s="436">
        <v>0</v>
      </c>
      <c r="H114" s="278">
        <v>6907</v>
      </c>
      <c r="I114" s="15">
        <v>7659</v>
      </c>
      <c r="J114" s="343">
        <v>0.90181485833659747</v>
      </c>
      <c r="K114" s="444">
        <v>0.90195823535861286</v>
      </c>
      <c r="L114" s="451">
        <v>0.66251069100000004</v>
      </c>
      <c r="M114" s="14">
        <f>Lisäosat[[#This Row],[HYTE-kerroin (sis. Kulttuurihyte)]]*Lisäosat[[#This Row],[Asukasmäärä 31.12.2022]]</f>
        <v>13177.33764399</v>
      </c>
      <c r="N114" s="444">
        <f>Lisäosat[[#This Row],[HYTE-kerroin (sis. Kulttuurihyte)]]/$N$7</f>
        <v>0.99860347405078875</v>
      </c>
      <c r="O114" s="456">
        <v>0</v>
      </c>
      <c r="P114" s="206">
        <v>0</v>
      </c>
      <c r="Q114" s="168">
        <v>0</v>
      </c>
      <c r="R114" s="168">
        <v>236807.33077693309</v>
      </c>
      <c r="S114" s="168">
        <v>386518.86150401388</v>
      </c>
      <c r="T114" s="168">
        <v>0</v>
      </c>
      <c r="U114" s="320">
        <f t="shared" si="2"/>
        <v>623326.192280947</v>
      </c>
      <c r="V114" s="49"/>
      <c r="W114" s="49"/>
      <c r="X114" s="115"/>
      <c r="Y114" s="115"/>
      <c r="Z114" s="116"/>
    </row>
    <row r="115" spans="1:26" s="109" customFormat="1">
      <c r="A115" s="130">
        <v>304</v>
      </c>
      <c r="B115" s="130" t="s">
        <v>121</v>
      </c>
      <c r="C115" s="425">
        <v>950</v>
      </c>
      <c r="D115" s="429">
        <v>1.30155</v>
      </c>
      <c r="E115" s="437">
        <v>0</v>
      </c>
      <c r="F115" s="164">
        <v>0</v>
      </c>
      <c r="G115" s="436">
        <v>0</v>
      </c>
      <c r="H115" s="278">
        <v>285</v>
      </c>
      <c r="I115" s="15">
        <v>367</v>
      </c>
      <c r="J115" s="343">
        <v>0.77656675749318804</v>
      </c>
      <c r="K115" s="444">
        <v>0.77669022166996027</v>
      </c>
      <c r="L115" s="451">
        <v>0.38273906000000002</v>
      </c>
      <c r="M115" s="14">
        <f>Lisäosat[[#This Row],[HYTE-kerroin (sis. Kulttuurihyte)]]*Lisäosat[[#This Row],[Asukasmäärä 31.12.2022]]</f>
        <v>363.60210700000005</v>
      </c>
      <c r="N115" s="444">
        <f>Lisäosat[[#This Row],[HYTE-kerroin (sis. Kulttuurihyte)]]/$N$7</f>
        <v>0.57690322611100819</v>
      </c>
      <c r="O115" s="455">
        <v>4.7565034233206425E-2</v>
      </c>
      <c r="P115" s="206">
        <v>116995.02794999999</v>
      </c>
      <c r="Q115" s="168">
        <v>0</v>
      </c>
      <c r="R115" s="168">
        <v>9739.6953797413007</v>
      </c>
      <c r="S115" s="168">
        <v>10665.209941114208</v>
      </c>
      <c r="T115" s="168">
        <v>466.32759562235583</v>
      </c>
      <c r="U115" s="320">
        <f t="shared" si="2"/>
        <v>137866.26086647785</v>
      </c>
      <c r="V115" s="64"/>
      <c r="W115" s="64"/>
      <c r="X115" s="114"/>
      <c r="Y115" s="115"/>
      <c r="Z115" s="116"/>
    </row>
    <row r="116" spans="1:26" s="50" customFormat="1">
      <c r="A116" s="134">
        <v>305</v>
      </c>
      <c r="B116" s="130" t="s">
        <v>122</v>
      </c>
      <c r="C116" s="425">
        <v>15146</v>
      </c>
      <c r="D116" s="429">
        <v>0.90171666666666672</v>
      </c>
      <c r="E116" s="437">
        <v>0</v>
      </c>
      <c r="F116" s="164">
        <v>6</v>
      </c>
      <c r="G116" s="436">
        <v>3.956478733926805E-4</v>
      </c>
      <c r="H116" s="278">
        <v>5848</v>
      </c>
      <c r="I116" s="15">
        <v>5655</v>
      </c>
      <c r="J116" s="343">
        <v>1.0341290893015032</v>
      </c>
      <c r="K116" s="444">
        <v>1.0342935025930262</v>
      </c>
      <c r="L116" s="451">
        <v>0.57093638899999999</v>
      </c>
      <c r="M116" s="14">
        <f>Lisäosat[[#This Row],[HYTE-kerroin (sis. Kulttuurihyte)]]*Lisäosat[[#This Row],[Asukasmäärä 31.12.2022]]</f>
        <v>8647.4025477939995</v>
      </c>
      <c r="N116" s="444">
        <f>Lisäosat[[#This Row],[HYTE-kerroin (sis. Kulttuurihyte)]]/$N$7</f>
        <v>0.86057337528672806</v>
      </c>
      <c r="O116" s="456">
        <v>2.7065107118166381E-2</v>
      </c>
      <c r="P116" s="206">
        <v>861508.83195066673</v>
      </c>
      <c r="Q116" s="168">
        <v>0</v>
      </c>
      <c r="R116" s="168">
        <v>206783.40395161646</v>
      </c>
      <c r="S116" s="168">
        <v>253646.39489712557</v>
      </c>
      <c r="T116" s="168">
        <v>4230.4581200892399</v>
      </c>
      <c r="U116" s="320">
        <f t="shared" si="2"/>
        <v>1326169.088919498</v>
      </c>
      <c r="V116" s="49"/>
      <c r="W116" s="49"/>
      <c r="X116" s="115"/>
      <c r="Y116" s="115"/>
      <c r="Z116" s="116"/>
    </row>
    <row r="117" spans="1:26" s="50" customFormat="1">
      <c r="A117" s="134">
        <v>309</v>
      </c>
      <c r="B117" s="130" t="s">
        <v>123</v>
      </c>
      <c r="C117" s="425">
        <v>6457</v>
      </c>
      <c r="D117" s="429">
        <v>0.377</v>
      </c>
      <c r="E117" s="437">
        <v>0</v>
      </c>
      <c r="F117" s="164">
        <v>0</v>
      </c>
      <c r="G117" s="436">
        <v>0</v>
      </c>
      <c r="H117" s="278">
        <v>2162</v>
      </c>
      <c r="I117" s="15">
        <v>1962</v>
      </c>
      <c r="J117" s="343">
        <v>1.1019367991845057</v>
      </c>
      <c r="K117" s="444">
        <v>1.1021119930341698</v>
      </c>
      <c r="L117" s="451">
        <v>0.69634293400000002</v>
      </c>
      <c r="M117" s="14">
        <f>Lisäosat[[#This Row],[HYTE-kerroin (sis. Kulttuurihyte)]]*Lisäosat[[#This Row],[Asukasmäärä 31.12.2022]]</f>
        <v>4496.2863248379999</v>
      </c>
      <c r="N117" s="444">
        <f>Lisäosat[[#This Row],[HYTE-kerroin (sis. Kulttuurihyte)]]/$N$7</f>
        <v>1.0495988705835377</v>
      </c>
      <c r="O117" s="456">
        <v>0</v>
      </c>
      <c r="P117" s="206">
        <v>153554.95012000002</v>
      </c>
      <c r="Q117" s="168">
        <v>0</v>
      </c>
      <c r="R117" s="168">
        <v>93935.650235085574</v>
      </c>
      <c r="S117" s="168">
        <v>131885.47779718481</v>
      </c>
      <c r="T117" s="168">
        <v>0</v>
      </c>
      <c r="U117" s="320">
        <f t="shared" si="2"/>
        <v>379376.07815227041</v>
      </c>
      <c r="V117" s="49"/>
      <c r="W117" s="49"/>
      <c r="X117" s="115"/>
      <c r="Y117" s="115"/>
      <c r="Z117" s="116"/>
    </row>
    <row r="118" spans="1:26" s="50" customFormat="1">
      <c r="A118" s="134">
        <v>312</v>
      </c>
      <c r="B118" s="130" t="s">
        <v>124</v>
      </c>
      <c r="C118" s="425">
        <v>1196</v>
      </c>
      <c r="D118" s="429">
        <v>1.3499166666666667</v>
      </c>
      <c r="E118" s="437">
        <v>0</v>
      </c>
      <c r="F118" s="164">
        <v>0</v>
      </c>
      <c r="G118" s="436">
        <v>0</v>
      </c>
      <c r="H118" s="278">
        <v>430</v>
      </c>
      <c r="I118" s="15">
        <v>420</v>
      </c>
      <c r="J118" s="343">
        <v>1.0238095238095237</v>
      </c>
      <c r="K118" s="444">
        <v>1.0239722964221922</v>
      </c>
      <c r="L118" s="451">
        <v>0.62869786400000005</v>
      </c>
      <c r="M118" s="14">
        <f>Lisäosat[[#This Row],[HYTE-kerroin (sis. Kulttuurihyte)]]*Lisäosat[[#This Row],[Asukasmäärä 31.12.2022]]</f>
        <v>751.9226453440001</v>
      </c>
      <c r="N118" s="444">
        <f>Lisäosat[[#This Row],[HYTE-kerroin (sis. Kulttuurihyte)]]/$N$7</f>
        <v>0.94763734328735583</v>
      </c>
      <c r="O118" s="456">
        <v>0</v>
      </c>
      <c r="P118" s="206">
        <v>152764.02154000002</v>
      </c>
      <c r="Q118" s="168">
        <v>0</v>
      </c>
      <c r="R118" s="168">
        <v>16165.655438076432</v>
      </c>
      <c r="S118" s="168">
        <v>22055.463149644846</v>
      </c>
      <c r="T118" s="168">
        <v>0</v>
      </c>
      <c r="U118" s="320">
        <f t="shared" si="2"/>
        <v>190985.1401277213</v>
      </c>
      <c r="V118" s="49"/>
      <c r="W118" s="49"/>
      <c r="X118" s="115"/>
      <c r="Y118" s="115"/>
      <c r="Z118" s="116"/>
    </row>
    <row r="119" spans="1:26" s="50" customFormat="1">
      <c r="A119" s="134">
        <v>316</v>
      </c>
      <c r="B119" s="130" t="s">
        <v>125</v>
      </c>
      <c r="C119" s="425">
        <v>4198</v>
      </c>
      <c r="D119" s="429">
        <v>0</v>
      </c>
      <c r="E119" s="437">
        <v>0</v>
      </c>
      <c r="F119" s="164">
        <v>0</v>
      </c>
      <c r="G119" s="436">
        <v>0</v>
      </c>
      <c r="H119" s="278">
        <v>1391</v>
      </c>
      <c r="I119" s="15">
        <v>1658</v>
      </c>
      <c r="J119" s="343">
        <v>0.83896260554885405</v>
      </c>
      <c r="K119" s="444">
        <v>0.83909598986699196</v>
      </c>
      <c r="L119" s="451">
        <v>0.65357679599999996</v>
      </c>
      <c r="M119" s="14">
        <f>Lisäosat[[#This Row],[HYTE-kerroin (sis. Kulttuurihyte)]]*Lisäosat[[#This Row],[Asukasmäärä 31.12.2022]]</f>
        <v>2743.7153896079999</v>
      </c>
      <c r="N119" s="444">
        <f>Lisäosat[[#This Row],[HYTE-kerroin (sis. Kulttuurihyte)]]/$N$7</f>
        <v>0.98513739915569698</v>
      </c>
      <c r="O119" s="456">
        <v>0</v>
      </c>
      <c r="P119" s="206">
        <v>0</v>
      </c>
      <c r="Q119" s="168">
        <v>0</v>
      </c>
      <c r="R119" s="168">
        <v>46497.329544093547</v>
      </c>
      <c r="S119" s="168">
        <v>80478.90836021828</v>
      </c>
      <c r="T119" s="168">
        <v>0</v>
      </c>
      <c r="U119" s="320">
        <f t="shared" si="2"/>
        <v>126976.23790431183</v>
      </c>
      <c r="V119" s="49"/>
      <c r="W119" s="49"/>
      <c r="X119" s="115"/>
      <c r="Y119" s="115"/>
      <c r="Z119" s="116"/>
    </row>
    <row r="120" spans="1:26" s="50" customFormat="1">
      <c r="A120" s="134">
        <v>317</v>
      </c>
      <c r="B120" s="130" t="s">
        <v>126</v>
      </c>
      <c r="C120" s="425">
        <v>2474</v>
      </c>
      <c r="D120" s="429">
        <v>1.2173500000000002</v>
      </c>
      <c r="E120" s="437">
        <v>0</v>
      </c>
      <c r="F120" s="164">
        <v>0</v>
      </c>
      <c r="G120" s="436">
        <v>0</v>
      </c>
      <c r="H120" s="278">
        <v>963</v>
      </c>
      <c r="I120" s="15">
        <v>888</v>
      </c>
      <c r="J120" s="343">
        <v>1.0844594594594594</v>
      </c>
      <c r="K120" s="444">
        <v>1.0846318746357635</v>
      </c>
      <c r="L120" s="451">
        <v>0.64813778399999999</v>
      </c>
      <c r="M120" s="14">
        <f>Lisäosat[[#This Row],[HYTE-kerroin (sis. Kulttuurihyte)]]*Lisäosat[[#This Row],[Asukasmäärä 31.12.2022]]</f>
        <v>1603.492877616</v>
      </c>
      <c r="N120" s="444">
        <f>Lisäosat[[#This Row],[HYTE-kerroin (sis. Kulttuurihyte)]]/$N$7</f>
        <v>0.97693916725938501</v>
      </c>
      <c r="O120" s="456">
        <v>0</v>
      </c>
      <c r="P120" s="206">
        <v>284969.31541799998</v>
      </c>
      <c r="Q120" s="168">
        <v>0</v>
      </c>
      <c r="R120" s="168">
        <v>35420.606203605195</v>
      </c>
      <c r="S120" s="168">
        <v>47033.798346102529</v>
      </c>
      <c r="T120" s="168">
        <v>0</v>
      </c>
      <c r="U120" s="320">
        <f t="shared" si="2"/>
        <v>367423.7199677077</v>
      </c>
      <c r="V120" s="49"/>
      <c r="W120" s="49"/>
      <c r="X120" s="115"/>
      <c r="Y120" s="115"/>
      <c r="Z120" s="116"/>
    </row>
    <row r="121" spans="1:26" s="50" customFormat="1">
      <c r="A121" s="134">
        <v>320</v>
      </c>
      <c r="B121" s="130" t="s">
        <v>127</v>
      </c>
      <c r="C121" s="425">
        <v>6996</v>
      </c>
      <c r="D121" s="429">
        <v>1.4655333333333334</v>
      </c>
      <c r="E121" s="437">
        <v>0</v>
      </c>
      <c r="F121" s="164">
        <v>3</v>
      </c>
      <c r="G121" s="436">
        <v>1.4074595355383532E-4</v>
      </c>
      <c r="H121" s="278">
        <v>2169</v>
      </c>
      <c r="I121" s="15">
        <v>2231</v>
      </c>
      <c r="J121" s="343">
        <v>0.97220977140295828</v>
      </c>
      <c r="K121" s="444">
        <v>0.97236434031531249</v>
      </c>
      <c r="L121" s="451">
        <v>0.56030578900000005</v>
      </c>
      <c r="M121" s="14">
        <f>Lisäosat[[#This Row],[HYTE-kerroin (sis. Kulttuurihyte)]]*Lisäosat[[#This Row],[Asukasmäärä 31.12.2022]]</f>
        <v>3919.8992998440003</v>
      </c>
      <c r="N121" s="444">
        <f>Lisäosat[[#This Row],[HYTE-kerroin (sis. Kulttuurihyte)]]/$N$7</f>
        <v>0.84454985410366501</v>
      </c>
      <c r="O121" s="456">
        <v>0</v>
      </c>
      <c r="P121" s="206">
        <v>970126.67294399987</v>
      </c>
      <c r="Q121" s="168">
        <v>0</v>
      </c>
      <c r="R121" s="168">
        <v>89795.124207966219</v>
      </c>
      <c r="S121" s="168">
        <v>114978.84136535782</v>
      </c>
      <c r="T121" s="168">
        <v>0</v>
      </c>
      <c r="U121" s="320">
        <f t="shared" si="2"/>
        <v>1174900.6385173239</v>
      </c>
      <c r="V121" s="49"/>
      <c r="W121" s="49"/>
      <c r="X121" s="115"/>
      <c r="Y121" s="115"/>
      <c r="Z121" s="116"/>
    </row>
    <row r="122" spans="1:26" s="50" customFormat="1">
      <c r="A122" s="134">
        <v>322</v>
      </c>
      <c r="B122" s="130" t="s">
        <v>128</v>
      </c>
      <c r="C122" s="425">
        <v>6549</v>
      </c>
      <c r="D122" s="429">
        <v>1.2882500000000001</v>
      </c>
      <c r="E122" s="437">
        <v>0</v>
      </c>
      <c r="F122" s="164">
        <v>0</v>
      </c>
      <c r="G122" s="436">
        <v>0</v>
      </c>
      <c r="H122" s="278">
        <v>2106</v>
      </c>
      <c r="I122" s="15">
        <v>2445</v>
      </c>
      <c r="J122" s="343">
        <v>0.86134969325153377</v>
      </c>
      <c r="K122" s="444">
        <v>0.86148663683013038</v>
      </c>
      <c r="L122" s="451">
        <v>0.55838958400000005</v>
      </c>
      <c r="M122" s="14">
        <f>Lisäosat[[#This Row],[HYTE-kerroin (sis. Kulttuurihyte)]]*Lisäosat[[#This Row],[Asukasmäärä 31.12.2022]]</f>
        <v>3656.8933856160002</v>
      </c>
      <c r="N122" s="444">
        <f>Lisäosat[[#This Row],[HYTE-kerroin (sis. Kulttuurihyte)]]/$N$7</f>
        <v>0.84166155509809693</v>
      </c>
      <c r="O122" s="456">
        <v>0</v>
      </c>
      <c r="P122" s="206">
        <v>798285.21403499995</v>
      </c>
      <c r="Q122" s="168">
        <v>0</v>
      </c>
      <c r="R122" s="168">
        <v>74472.762996726917</v>
      </c>
      <c r="S122" s="168">
        <v>107264.32806360652</v>
      </c>
      <c r="T122" s="168">
        <v>0</v>
      </c>
      <c r="U122" s="320">
        <f t="shared" si="2"/>
        <v>980022.30509533337</v>
      </c>
      <c r="V122" s="49"/>
      <c r="W122" s="49"/>
      <c r="X122" s="115"/>
      <c r="Y122" s="115"/>
      <c r="Z122" s="116"/>
    </row>
    <row r="123" spans="1:26" s="50" customFormat="1">
      <c r="A123" s="134">
        <v>398</v>
      </c>
      <c r="B123" s="130" t="s">
        <v>129</v>
      </c>
      <c r="C123" s="425">
        <v>120175</v>
      </c>
      <c r="D123" s="429">
        <v>0</v>
      </c>
      <c r="E123" s="437">
        <v>0</v>
      </c>
      <c r="F123" s="164">
        <v>21</v>
      </c>
      <c r="G123" s="436">
        <v>1.749606338573821E-4</v>
      </c>
      <c r="H123" s="278">
        <v>48780</v>
      </c>
      <c r="I123" s="15">
        <v>45828</v>
      </c>
      <c r="J123" s="343">
        <v>1.0644147682639435</v>
      </c>
      <c r="K123" s="444">
        <v>1.0645839965908579</v>
      </c>
      <c r="L123" s="451">
        <v>0.72702192399999999</v>
      </c>
      <c r="M123" s="14">
        <f>Lisäosat[[#This Row],[HYTE-kerroin (sis. Kulttuurihyte)]]*Lisäosat[[#This Row],[Asukasmäärä 31.12.2022]]</f>
        <v>87369.859716699997</v>
      </c>
      <c r="N123" s="444">
        <f>Lisäosat[[#This Row],[HYTE-kerroin (sis. Kulttuurihyte)]]/$N$7</f>
        <v>1.0958413635886346</v>
      </c>
      <c r="O123" s="456">
        <v>9.7836185383815E-2</v>
      </c>
      <c r="P123" s="206">
        <v>0</v>
      </c>
      <c r="Q123" s="168">
        <v>0</v>
      </c>
      <c r="R123" s="168">
        <v>1688760.2396320438</v>
      </c>
      <c r="S123" s="168">
        <v>2562740.640015881</v>
      </c>
      <c r="T123" s="168">
        <v>121337.02413011968</v>
      </c>
      <c r="U123" s="320">
        <f t="shared" si="2"/>
        <v>4372837.9037780445</v>
      </c>
      <c r="V123" s="49"/>
      <c r="W123" s="49"/>
      <c r="X123" s="115"/>
      <c r="Y123" s="115"/>
      <c r="Z123" s="116"/>
    </row>
    <row r="124" spans="1:26" s="109" customFormat="1">
      <c r="A124" s="130">
        <v>399</v>
      </c>
      <c r="B124" s="130" t="s">
        <v>130</v>
      </c>
      <c r="C124" s="425">
        <v>7817</v>
      </c>
      <c r="D124" s="429">
        <v>0</v>
      </c>
      <c r="E124" s="437">
        <v>0</v>
      </c>
      <c r="F124" s="164">
        <v>0</v>
      </c>
      <c r="G124" s="436">
        <v>0</v>
      </c>
      <c r="H124" s="278">
        <v>1705</v>
      </c>
      <c r="I124" s="15">
        <v>3183</v>
      </c>
      <c r="J124" s="343">
        <v>0.53565818410304744</v>
      </c>
      <c r="K124" s="444">
        <v>0.5357433468995404</v>
      </c>
      <c r="L124" s="451">
        <v>0.62074909899999997</v>
      </c>
      <c r="M124" s="14">
        <f>Lisäosat[[#This Row],[HYTE-kerroin (sis. Kulttuurihyte)]]*Lisäosat[[#This Row],[Asukasmäärä 31.12.2022]]</f>
        <v>4852.3957068829995</v>
      </c>
      <c r="N124" s="444">
        <f>Lisäosat[[#This Row],[HYTE-kerroin (sis. Kulttuurihyte)]]/$N$7</f>
        <v>0.93565615649106104</v>
      </c>
      <c r="O124" s="455">
        <v>0</v>
      </c>
      <c r="P124" s="206">
        <v>0</v>
      </c>
      <c r="Q124" s="168">
        <v>0</v>
      </c>
      <c r="R124" s="168">
        <v>55280.355803820938</v>
      </c>
      <c r="S124" s="168">
        <v>142330.91045115556</v>
      </c>
      <c r="T124" s="168">
        <v>0</v>
      </c>
      <c r="U124" s="320">
        <f t="shared" si="2"/>
        <v>197611.26625497651</v>
      </c>
      <c r="V124" s="64"/>
      <c r="W124" s="64"/>
      <c r="X124" s="114"/>
      <c r="Y124" s="115"/>
      <c r="Z124" s="116"/>
    </row>
    <row r="125" spans="1:26" s="50" customFormat="1">
      <c r="A125" s="134">
        <v>400</v>
      </c>
      <c r="B125" s="130" t="s">
        <v>131</v>
      </c>
      <c r="C125" s="425">
        <v>8366</v>
      </c>
      <c r="D125" s="429">
        <v>0</v>
      </c>
      <c r="E125" s="437">
        <v>0</v>
      </c>
      <c r="F125" s="164">
        <v>0</v>
      </c>
      <c r="G125" s="436">
        <v>0</v>
      </c>
      <c r="H125" s="278">
        <v>3447</v>
      </c>
      <c r="I125" s="15">
        <v>3573</v>
      </c>
      <c r="J125" s="343">
        <v>0.96473551637279598</v>
      </c>
      <c r="K125" s="444">
        <v>0.96488889697424796</v>
      </c>
      <c r="L125" s="451">
        <v>0.389187177</v>
      </c>
      <c r="M125" s="14">
        <f>Lisäosat[[#This Row],[HYTE-kerroin (sis. Kulttuurihyte)]]*Lisäosat[[#This Row],[Asukasmäärä 31.12.2022]]</f>
        <v>3255.9399227819999</v>
      </c>
      <c r="N125" s="444">
        <f>Lisäosat[[#This Row],[HYTE-kerroin (sis. Kulttuurihyte)]]/$N$7</f>
        <v>0.58662248366376812</v>
      </c>
      <c r="O125" s="456">
        <v>0</v>
      </c>
      <c r="P125" s="206">
        <v>0</v>
      </c>
      <c r="Q125" s="168">
        <v>0</v>
      </c>
      <c r="R125" s="168">
        <v>106553.83875954256</v>
      </c>
      <c r="S125" s="168">
        <v>95503.524769522905</v>
      </c>
      <c r="T125" s="168">
        <v>0</v>
      </c>
      <c r="U125" s="320">
        <f t="shared" si="2"/>
        <v>202057.36352906545</v>
      </c>
      <c r="V125" s="49"/>
      <c r="W125" s="49"/>
      <c r="X125" s="115"/>
      <c r="Y125" s="115"/>
      <c r="Z125" s="116"/>
    </row>
    <row r="126" spans="1:26" s="50" customFormat="1">
      <c r="A126" s="134">
        <v>402</v>
      </c>
      <c r="B126" s="130" t="s">
        <v>132</v>
      </c>
      <c r="C126" s="425">
        <v>9099</v>
      </c>
      <c r="D126" s="429">
        <v>0.42025000000000001</v>
      </c>
      <c r="E126" s="437">
        <v>0</v>
      </c>
      <c r="F126" s="164">
        <v>0</v>
      </c>
      <c r="G126" s="436">
        <v>0</v>
      </c>
      <c r="H126" s="278">
        <v>2846</v>
      </c>
      <c r="I126" s="15">
        <v>3509</v>
      </c>
      <c r="J126" s="343">
        <v>0.81105728127671706</v>
      </c>
      <c r="K126" s="444">
        <v>0.81118622900539816</v>
      </c>
      <c r="L126" s="451">
        <v>0.661648668</v>
      </c>
      <c r="M126" s="14">
        <f>Lisäosat[[#This Row],[HYTE-kerroin (sis. Kulttuurihyte)]]*Lisäosat[[#This Row],[Asukasmäärä 31.12.2022]]</f>
        <v>6020.3412301319995</v>
      </c>
      <c r="N126" s="444">
        <f>Lisäosat[[#This Row],[HYTE-kerroin (sis. Kulttuurihyte)]]/$N$7</f>
        <v>0.99730414533925904</v>
      </c>
      <c r="O126" s="456">
        <v>0</v>
      </c>
      <c r="P126" s="206">
        <v>241208.75762999998</v>
      </c>
      <c r="Q126" s="168">
        <v>0</v>
      </c>
      <c r="R126" s="168">
        <v>97428.982169905546</v>
      </c>
      <c r="S126" s="168">
        <v>176589.19434287975</v>
      </c>
      <c r="T126" s="168">
        <v>0</v>
      </c>
      <c r="U126" s="320">
        <f t="shared" si="2"/>
        <v>515226.93414278526</v>
      </c>
      <c r="V126" s="49"/>
      <c r="W126" s="49"/>
      <c r="X126" s="115"/>
      <c r="Y126" s="115"/>
      <c r="Z126" s="116"/>
    </row>
    <row r="127" spans="1:26" s="50" customFormat="1">
      <c r="A127" s="134">
        <v>403</v>
      </c>
      <c r="B127" s="130" t="s">
        <v>133</v>
      </c>
      <c r="C127" s="425">
        <v>2820</v>
      </c>
      <c r="D127" s="429">
        <v>0.9875166666666666</v>
      </c>
      <c r="E127" s="437">
        <v>0</v>
      </c>
      <c r="F127" s="164">
        <v>0</v>
      </c>
      <c r="G127" s="436">
        <v>0</v>
      </c>
      <c r="H127" s="278">
        <v>885</v>
      </c>
      <c r="I127" s="15">
        <v>988</v>
      </c>
      <c r="J127" s="343">
        <v>0.89574898785425106</v>
      </c>
      <c r="K127" s="444">
        <v>0.89589140048048421</v>
      </c>
      <c r="L127" s="451">
        <v>0.69546994799999995</v>
      </c>
      <c r="M127" s="14">
        <f>Lisäosat[[#This Row],[HYTE-kerroin (sis. Kulttuurihyte)]]*Lisäosat[[#This Row],[Asukasmäärä 31.12.2022]]</f>
        <v>1961.2252533599999</v>
      </c>
      <c r="N127" s="444">
        <f>Lisäosat[[#This Row],[HYTE-kerroin (sis. Kulttuurihyte)]]/$N$7</f>
        <v>1.0482830173237481</v>
      </c>
      <c r="O127" s="456">
        <v>0</v>
      </c>
      <c r="P127" s="206">
        <v>175664.99476</v>
      </c>
      <c r="Q127" s="168">
        <v>0</v>
      </c>
      <c r="R127" s="168">
        <v>33348.661491485545</v>
      </c>
      <c r="S127" s="168">
        <v>57526.83679827879</v>
      </c>
      <c r="T127" s="168">
        <v>0</v>
      </c>
      <c r="U127" s="320">
        <f t="shared" si="2"/>
        <v>266540.49304976431</v>
      </c>
      <c r="V127" s="49"/>
      <c r="W127" s="49"/>
      <c r="X127" s="115"/>
      <c r="Y127" s="115"/>
      <c r="Z127" s="116"/>
    </row>
    <row r="128" spans="1:26" s="50" customFormat="1">
      <c r="A128" s="134">
        <v>405</v>
      </c>
      <c r="B128" s="130" t="s">
        <v>134</v>
      </c>
      <c r="C128" s="425">
        <v>72650</v>
      </c>
      <c r="D128" s="429">
        <v>0</v>
      </c>
      <c r="E128" s="437">
        <v>0</v>
      </c>
      <c r="F128" s="164">
        <v>2</v>
      </c>
      <c r="G128" s="436">
        <v>2.7535314040256629E-5</v>
      </c>
      <c r="H128" s="278">
        <v>30927</v>
      </c>
      <c r="I128" s="15">
        <v>28619</v>
      </c>
      <c r="J128" s="343">
        <v>1.0806457248680945</v>
      </c>
      <c r="K128" s="444">
        <v>1.0808175337094026</v>
      </c>
      <c r="L128" s="451">
        <v>0.77651612400000003</v>
      </c>
      <c r="M128" s="14">
        <f>Lisäosat[[#This Row],[HYTE-kerroin (sis. Kulttuurihyte)]]*Lisäosat[[#This Row],[Asukasmäärä 31.12.2022]]</f>
        <v>56413.896408600005</v>
      </c>
      <c r="N128" s="444">
        <f>Lisäosat[[#This Row],[HYTE-kerroin (sis. Kulttuurihyte)]]/$N$7</f>
        <v>1.1704440541365588</v>
      </c>
      <c r="O128" s="456">
        <v>7.3477020329041727E-3</v>
      </c>
      <c r="P128" s="206">
        <v>0</v>
      </c>
      <c r="Q128" s="168">
        <v>0</v>
      </c>
      <c r="R128" s="168">
        <v>1036482.3984766428</v>
      </c>
      <c r="S128" s="168">
        <v>1654737.5199725889</v>
      </c>
      <c r="T128" s="168">
        <v>5508.9249037658383</v>
      </c>
      <c r="U128" s="320">
        <f t="shared" si="2"/>
        <v>2696728.8433529972</v>
      </c>
      <c r="V128" s="49"/>
      <c r="W128" s="49"/>
      <c r="X128" s="115"/>
      <c r="Y128" s="115"/>
      <c r="Z128" s="116"/>
    </row>
    <row r="129" spans="1:26" s="50" customFormat="1">
      <c r="A129" s="134">
        <v>407</v>
      </c>
      <c r="B129" s="130" t="s">
        <v>135</v>
      </c>
      <c r="C129" s="425">
        <v>2518</v>
      </c>
      <c r="D129" s="429">
        <v>0.19713333333333333</v>
      </c>
      <c r="E129" s="437">
        <v>0</v>
      </c>
      <c r="F129" s="164">
        <v>0</v>
      </c>
      <c r="G129" s="436">
        <v>0</v>
      </c>
      <c r="H129" s="278">
        <v>787</v>
      </c>
      <c r="I129" s="15">
        <v>1005</v>
      </c>
      <c r="J129" s="343">
        <v>0.78308457711442792</v>
      </c>
      <c r="K129" s="444">
        <v>0.78320907754111191</v>
      </c>
      <c r="L129" s="451">
        <v>0.63532377900000003</v>
      </c>
      <c r="M129" s="14">
        <f>Lisäosat[[#This Row],[HYTE-kerroin (sis. Kulttuurihyte)]]*Lisäosat[[#This Row],[Asukasmäärä 31.12.2022]]</f>
        <v>1599.7452755220002</v>
      </c>
      <c r="N129" s="444">
        <f>Lisäosat[[#This Row],[HYTE-kerroin (sis. Kulttuurihyte)]]/$N$7</f>
        <v>0.95762459606327399</v>
      </c>
      <c r="O129" s="456">
        <v>0</v>
      </c>
      <c r="P129" s="206">
        <v>31311.759738666664</v>
      </c>
      <c r="Q129" s="168">
        <v>0</v>
      </c>
      <c r="R129" s="168">
        <v>26031.990035680461</v>
      </c>
      <c r="S129" s="168">
        <v>46923.873341987324</v>
      </c>
      <c r="T129" s="168">
        <v>0</v>
      </c>
      <c r="U129" s="320">
        <f t="shared" si="2"/>
        <v>104267.62311633445</v>
      </c>
      <c r="V129" s="49"/>
      <c r="W129" s="49"/>
      <c r="X129" s="115"/>
      <c r="Y129" s="115"/>
      <c r="Z129" s="116"/>
    </row>
    <row r="130" spans="1:26" s="50" customFormat="1">
      <c r="A130" s="134">
        <v>408</v>
      </c>
      <c r="B130" s="130" t="s">
        <v>136</v>
      </c>
      <c r="C130" s="425">
        <v>14099</v>
      </c>
      <c r="D130" s="429">
        <v>0</v>
      </c>
      <c r="E130" s="437">
        <v>0</v>
      </c>
      <c r="F130" s="164">
        <v>0</v>
      </c>
      <c r="G130" s="436">
        <v>0</v>
      </c>
      <c r="H130" s="278">
        <v>4455</v>
      </c>
      <c r="I130" s="15">
        <v>5656</v>
      </c>
      <c r="J130" s="343">
        <v>0.78765912305516261</v>
      </c>
      <c r="K130" s="444">
        <v>0.78778435077611098</v>
      </c>
      <c r="L130" s="451">
        <v>0.68518088799999999</v>
      </c>
      <c r="M130" s="14">
        <f>Lisäosat[[#This Row],[HYTE-kerroin (sis. Kulttuurihyte)]]*Lisäosat[[#This Row],[Asukasmäärä 31.12.2022]]</f>
        <v>9660.3653399119994</v>
      </c>
      <c r="N130" s="444">
        <f>Lisäosat[[#This Row],[HYTE-kerroin (sis. Kulttuurihyte)]]/$N$7</f>
        <v>1.0327742999546619</v>
      </c>
      <c r="O130" s="456">
        <v>0</v>
      </c>
      <c r="P130" s="206">
        <v>0</v>
      </c>
      <c r="Q130" s="168">
        <v>0</v>
      </c>
      <c r="R130" s="168">
        <v>146612.02461301952</v>
      </c>
      <c r="S130" s="168">
        <v>283358.71127948276</v>
      </c>
      <c r="T130" s="168">
        <v>0</v>
      </c>
      <c r="U130" s="320">
        <f t="shared" si="2"/>
        <v>429970.73589250224</v>
      </c>
      <c r="V130" s="49"/>
      <c r="W130" s="49"/>
      <c r="X130" s="115"/>
      <c r="Y130" s="115"/>
      <c r="Z130" s="116"/>
    </row>
    <row r="131" spans="1:26" s="50" customFormat="1">
      <c r="A131" s="134">
        <v>410</v>
      </c>
      <c r="B131" s="130" t="s">
        <v>137</v>
      </c>
      <c r="C131" s="425">
        <v>18775</v>
      </c>
      <c r="D131" s="429">
        <v>0</v>
      </c>
      <c r="E131" s="437">
        <v>0</v>
      </c>
      <c r="F131" s="164">
        <v>2</v>
      </c>
      <c r="G131" s="436">
        <v>1.0645092612305727E-4</v>
      </c>
      <c r="H131" s="278">
        <v>5150</v>
      </c>
      <c r="I131" s="15">
        <v>7372</v>
      </c>
      <c r="J131" s="343">
        <v>0.69858925664677152</v>
      </c>
      <c r="K131" s="444">
        <v>0.69870032339878163</v>
      </c>
      <c r="L131" s="451">
        <v>0.59124982000000004</v>
      </c>
      <c r="M131" s="14">
        <f>Lisäosat[[#This Row],[HYTE-kerroin (sis. Kulttuurihyte)]]*Lisäosat[[#This Row],[Asukasmäärä 31.12.2022]]</f>
        <v>11100.7153705</v>
      </c>
      <c r="N131" s="444">
        <f>Lisäosat[[#This Row],[HYTE-kerroin (sis. Kulttuurihyte)]]/$N$7</f>
        <v>0.89119184385192596</v>
      </c>
      <c r="O131" s="456">
        <v>0</v>
      </c>
      <c r="P131" s="206">
        <v>0</v>
      </c>
      <c r="Q131" s="168">
        <v>0</v>
      </c>
      <c r="R131" s="168">
        <v>173158.90114792003</v>
      </c>
      <c r="S131" s="168">
        <v>325607.18885750545</v>
      </c>
      <c r="T131" s="168">
        <v>0</v>
      </c>
      <c r="U131" s="320">
        <f t="shared" si="2"/>
        <v>498766.0900054255</v>
      </c>
      <c r="V131" s="49"/>
      <c r="W131" s="49"/>
      <c r="X131" s="115"/>
      <c r="Y131" s="115"/>
      <c r="Z131" s="116"/>
    </row>
    <row r="132" spans="1:26" s="50" customFormat="1">
      <c r="A132" s="134">
        <v>416</v>
      </c>
      <c r="B132" s="130" t="s">
        <v>138</v>
      </c>
      <c r="C132" s="425">
        <v>2886</v>
      </c>
      <c r="D132" s="429">
        <v>0</v>
      </c>
      <c r="E132" s="437">
        <v>0</v>
      </c>
      <c r="F132" s="164">
        <v>0</v>
      </c>
      <c r="G132" s="436">
        <v>0</v>
      </c>
      <c r="H132" s="278">
        <v>509</v>
      </c>
      <c r="I132" s="15">
        <v>1190</v>
      </c>
      <c r="J132" s="343">
        <v>0.42773109243697477</v>
      </c>
      <c r="K132" s="444">
        <v>0.42779909620702811</v>
      </c>
      <c r="L132" s="451">
        <v>0.57547636000000002</v>
      </c>
      <c r="M132" s="14">
        <f>Lisäosat[[#This Row],[HYTE-kerroin (sis. Kulttuurihyte)]]*Lisäosat[[#This Row],[Asukasmäärä 31.12.2022]]</f>
        <v>1660.82477496</v>
      </c>
      <c r="N132" s="444">
        <f>Lisäosat[[#This Row],[HYTE-kerroin (sis. Kulttuurihyte)]]/$N$7</f>
        <v>0.86741648117811643</v>
      </c>
      <c r="O132" s="456">
        <v>0</v>
      </c>
      <c r="P132" s="206">
        <v>0</v>
      </c>
      <c r="Q132" s="168">
        <v>0</v>
      </c>
      <c r="R132" s="168">
        <v>16297.092129825976</v>
      </c>
      <c r="S132" s="168">
        <v>48715.462752673659</v>
      </c>
      <c r="T132" s="168">
        <v>0</v>
      </c>
      <c r="U132" s="320">
        <f t="shared" si="2"/>
        <v>65012.554882499637</v>
      </c>
      <c r="V132" s="49"/>
      <c r="W132" s="49"/>
      <c r="X132" s="115"/>
      <c r="Y132" s="115"/>
      <c r="Z132" s="116"/>
    </row>
    <row r="133" spans="1:26" s="50" customFormat="1">
      <c r="A133" s="134">
        <v>418</v>
      </c>
      <c r="B133" s="130" t="s">
        <v>139</v>
      </c>
      <c r="C133" s="425">
        <v>24580</v>
      </c>
      <c r="D133" s="429">
        <v>0</v>
      </c>
      <c r="E133" s="437">
        <v>0</v>
      </c>
      <c r="F133" s="164">
        <v>0</v>
      </c>
      <c r="G133" s="436">
        <v>0</v>
      </c>
      <c r="H133" s="278">
        <v>7529</v>
      </c>
      <c r="I133" s="15">
        <v>10471</v>
      </c>
      <c r="J133" s="343">
        <v>0.71903352115366248</v>
      </c>
      <c r="K133" s="444">
        <v>0.71914783828210549</v>
      </c>
      <c r="L133" s="451">
        <v>0.76460257700000001</v>
      </c>
      <c r="M133" s="14">
        <f>Lisäosat[[#This Row],[HYTE-kerroin (sis. Kulttuurihyte)]]*Lisäosat[[#This Row],[Asukasmäärä 31.12.2022]]</f>
        <v>18793.931342659998</v>
      </c>
      <c r="N133" s="444">
        <f>Lisäosat[[#This Row],[HYTE-kerroin (sis. Kulttuurihyte)]]/$N$7</f>
        <v>1.1524867447918448</v>
      </c>
      <c r="O133" s="456">
        <v>1.4760927863158562</v>
      </c>
      <c r="P133" s="206">
        <v>0</v>
      </c>
      <c r="Q133" s="168">
        <v>0</v>
      </c>
      <c r="R133" s="168">
        <v>233331.83101765881</v>
      </c>
      <c r="S133" s="168">
        <v>551265.29667869979</v>
      </c>
      <c r="T133" s="168">
        <v>374433.96229648351</v>
      </c>
      <c r="U133" s="320">
        <f t="shared" si="2"/>
        <v>1159031.0899928422</v>
      </c>
      <c r="V133" s="49"/>
      <c r="W133" s="49"/>
      <c r="X133" s="115"/>
      <c r="Y133" s="115"/>
      <c r="Z133" s="116"/>
    </row>
    <row r="134" spans="1:26" s="50" customFormat="1">
      <c r="A134" s="134">
        <v>420</v>
      </c>
      <c r="B134" s="130" t="s">
        <v>140</v>
      </c>
      <c r="C134" s="425">
        <v>9177</v>
      </c>
      <c r="D134" s="429">
        <v>0</v>
      </c>
      <c r="E134" s="437">
        <v>0</v>
      </c>
      <c r="F134" s="164">
        <v>0</v>
      </c>
      <c r="G134" s="436">
        <v>0</v>
      </c>
      <c r="H134" s="278">
        <v>2591</v>
      </c>
      <c r="I134" s="15">
        <v>3379</v>
      </c>
      <c r="J134" s="343">
        <v>0.76679490973660847</v>
      </c>
      <c r="K134" s="444">
        <v>0.76691682031463704</v>
      </c>
      <c r="L134" s="451">
        <v>0.634811656</v>
      </c>
      <c r="M134" s="14">
        <f>Lisäosat[[#This Row],[HYTE-kerroin (sis. Kulttuurihyte)]]*Lisäosat[[#This Row],[Asukasmäärä 31.12.2022]]</f>
        <v>5825.6665671119999</v>
      </c>
      <c r="N134" s="444">
        <f>Lisäosat[[#This Row],[HYTE-kerroin (sis. Kulttuurihyte)]]/$N$7</f>
        <v>0.95685267220772174</v>
      </c>
      <c r="O134" s="456">
        <v>0</v>
      </c>
      <c r="P134" s="206">
        <v>0</v>
      </c>
      <c r="Q134" s="168">
        <v>0</v>
      </c>
      <c r="R134" s="168">
        <v>92901.542712362003</v>
      </c>
      <c r="S134" s="168">
        <v>170878.97949166613</v>
      </c>
      <c r="T134" s="168">
        <v>0</v>
      </c>
      <c r="U134" s="320">
        <f t="shared" si="2"/>
        <v>263780.52220402815</v>
      </c>
      <c r="V134" s="49"/>
      <c r="W134" s="49"/>
      <c r="X134" s="115"/>
      <c r="Y134" s="115"/>
      <c r="Z134" s="116"/>
    </row>
    <row r="135" spans="1:26" s="50" customFormat="1">
      <c r="A135" s="134">
        <v>421</v>
      </c>
      <c r="B135" s="130" t="s">
        <v>141</v>
      </c>
      <c r="C135" s="425">
        <v>695</v>
      </c>
      <c r="D135" s="429">
        <v>1.5782666666666665</v>
      </c>
      <c r="E135" s="437">
        <v>0</v>
      </c>
      <c r="F135" s="164">
        <v>0</v>
      </c>
      <c r="G135" s="436">
        <v>0</v>
      </c>
      <c r="H135" s="278">
        <v>248</v>
      </c>
      <c r="I135" s="15">
        <v>251</v>
      </c>
      <c r="J135" s="343">
        <v>0.98804780876494025</v>
      </c>
      <c r="K135" s="444">
        <v>0.98820489572255688</v>
      </c>
      <c r="L135" s="451">
        <v>0.489279454</v>
      </c>
      <c r="M135" s="14">
        <f>Lisäosat[[#This Row],[HYTE-kerroin (sis. Kulttuurihyte)]]*Lisäosat[[#This Row],[Asukasmäärä 31.12.2022]]</f>
        <v>340.04922053000001</v>
      </c>
      <c r="N135" s="444">
        <f>Lisäosat[[#This Row],[HYTE-kerroin (sis. Kulttuurihyte)]]/$N$7</f>
        <v>0.73749174041037935</v>
      </c>
      <c r="O135" s="456">
        <v>0</v>
      </c>
      <c r="P135" s="206">
        <v>207576.47287999996</v>
      </c>
      <c r="Q135" s="168">
        <v>0</v>
      </c>
      <c r="R135" s="168">
        <v>9065.7917133587362</v>
      </c>
      <c r="S135" s="168">
        <v>9974.354541528257</v>
      </c>
      <c r="T135" s="168">
        <v>0</v>
      </c>
      <c r="U135" s="320">
        <f t="shared" si="2"/>
        <v>226616.61913488695</v>
      </c>
      <c r="V135" s="49"/>
      <c r="W135" s="49"/>
      <c r="X135" s="115"/>
      <c r="Y135" s="115"/>
      <c r="Z135" s="116"/>
    </row>
    <row r="136" spans="1:26" s="50" customFormat="1">
      <c r="A136" s="134">
        <v>422</v>
      </c>
      <c r="B136" s="130" t="s">
        <v>142</v>
      </c>
      <c r="C136" s="425">
        <v>10372</v>
      </c>
      <c r="D136" s="429">
        <v>1.20475</v>
      </c>
      <c r="E136" s="437">
        <v>0</v>
      </c>
      <c r="F136" s="164">
        <v>0</v>
      </c>
      <c r="G136" s="436">
        <v>0</v>
      </c>
      <c r="H136" s="278">
        <v>3406</v>
      </c>
      <c r="I136" s="15">
        <v>3336</v>
      </c>
      <c r="J136" s="343">
        <v>1.0209832134292567</v>
      </c>
      <c r="K136" s="444">
        <v>1.0211455366947428</v>
      </c>
      <c r="L136" s="451">
        <v>0.56053993800000002</v>
      </c>
      <c r="M136" s="14">
        <f>Lisäosat[[#This Row],[HYTE-kerroin (sis. Kulttuurihyte)]]*Lisäosat[[#This Row],[Asukasmäärä 31.12.2022]]</f>
        <v>5813.920236936</v>
      </c>
      <c r="N136" s="444">
        <f>Lisäosat[[#This Row],[HYTE-kerroin (sis. Kulttuurihyte)]]/$N$7</f>
        <v>0.84490278728349422</v>
      </c>
      <c r="O136" s="456">
        <v>0</v>
      </c>
      <c r="P136" s="206">
        <v>1182340.0115399999</v>
      </c>
      <c r="Q136" s="168">
        <v>0</v>
      </c>
      <c r="R136" s="168">
        <v>139805.44388709191</v>
      </c>
      <c r="S136" s="168">
        <v>170534.43507084766</v>
      </c>
      <c r="T136" s="168">
        <v>0</v>
      </c>
      <c r="U136" s="320">
        <f t="shared" si="2"/>
        <v>1492679.8904979394</v>
      </c>
      <c r="V136" s="49"/>
      <c r="W136" s="49"/>
      <c r="X136" s="115"/>
      <c r="Y136" s="115"/>
      <c r="Z136" s="116"/>
    </row>
    <row r="137" spans="1:26" s="50" customFormat="1">
      <c r="A137" s="134">
        <v>423</v>
      </c>
      <c r="B137" s="130" t="s">
        <v>143</v>
      </c>
      <c r="C137" s="425">
        <v>20497</v>
      </c>
      <c r="D137" s="429">
        <v>0</v>
      </c>
      <c r="E137" s="437">
        <v>0</v>
      </c>
      <c r="F137" s="164">
        <v>2</v>
      </c>
      <c r="G137" s="436">
        <v>4.928293332019122E-5</v>
      </c>
      <c r="H137" s="278">
        <v>6397</v>
      </c>
      <c r="I137" s="15">
        <v>9043</v>
      </c>
      <c r="J137" s="343">
        <v>0.70739798739356408</v>
      </c>
      <c r="K137" s="444">
        <v>0.70751045462103823</v>
      </c>
      <c r="L137" s="451">
        <v>0.64867576199999999</v>
      </c>
      <c r="M137" s="14">
        <f>Lisäosat[[#This Row],[HYTE-kerroin (sis. Kulttuurihyte)]]*Lisäosat[[#This Row],[Asukasmäärä 31.12.2022]]</f>
        <v>13295.907093714</v>
      </c>
      <c r="N137" s="444">
        <f>Lisäosat[[#This Row],[HYTE-kerroin (sis. Kulttuurihyte)]]/$N$7</f>
        <v>0.97775006239973661</v>
      </c>
      <c r="O137" s="456">
        <v>0.83173411669103336</v>
      </c>
      <c r="P137" s="206">
        <v>0</v>
      </c>
      <c r="Q137" s="168">
        <v>0</v>
      </c>
      <c r="R137" s="168">
        <v>191424.31160644995</v>
      </c>
      <c r="S137" s="168">
        <v>389996.75134448404</v>
      </c>
      <c r="T137" s="168">
        <v>175935.91923890225</v>
      </c>
      <c r="U137" s="320">
        <f t="shared" ref="U137:U200" si="3">SUM(P137:T137)</f>
        <v>757356.98218983633</v>
      </c>
      <c r="V137" s="49"/>
      <c r="W137" s="49"/>
      <c r="X137" s="115"/>
      <c r="Y137" s="115"/>
      <c r="Z137" s="116"/>
    </row>
    <row r="138" spans="1:26" s="50" customFormat="1">
      <c r="A138" s="134">
        <v>425</v>
      </c>
      <c r="B138" s="130" t="s">
        <v>144</v>
      </c>
      <c r="C138" s="425">
        <v>10258</v>
      </c>
      <c r="D138" s="429">
        <v>0</v>
      </c>
      <c r="E138" s="437">
        <v>0</v>
      </c>
      <c r="F138" s="164">
        <v>5</v>
      </c>
      <c r="G138" s="436">
        <v>2.9359953024075161E-4</v>
      </c>
      <c r="H138" s="278">
        <v>2591</v>
      </c>
      <c r="I138" s="15">
        <v>4041</v>
      </c>
      <c r="J138" s="343">
        <v>0.64117792625587722</v>
      </c>
      <c r="K138" s="444">
        <v>0.64127986534104386</v>
      </c>
      <c r="L138" s="451">
        <v>0.69626359800000004</v>
      </c>
      <c r="M138" s="14">
        <f>Lisäosat[[#This Row],[HYTE-kerroin (sis. Kulttuurihyte)]]*Lisäosat[[#This Row],[Asukasmäärä 31.12.2022]]</f>
        <v>7142.2719882840001</v>
      </c>
      <c r="N138" s="444">
        <f>Lisäosat[[#This Row],[HYTE-kerroin (sis. Kulttuurihyte)]]/$N$7</f>
        <v>1.0494792872978738</v>
      </c>
      <c r="O138" s="456">
        <v>0.21910221102506844</v>
      </c>
      <c r="P138" s="206">
        <v>0</v>
      </c>
      <c r="Q138" s="168">
        <v>0</v>
      </c>
      <c r="R138" s="168">
        <v>86832.884934423244</v>
      </c>
      <c r="S138" s="168">
        <v>209497.76897631693</v>
      </c>
      <c r="T138" s="168">
        <v>23194.720960773971</v>
      </c>
      <c r="U138" s="320">
        <f t="shared" si="3"/>
        <v>319525.37487151416</v>
      </c>
      <c r="V138" s="49"/>
      <c r="W138" s="49"/>
      <c r="X138" s="115"/>
      <c r="Y138" s="115"/>
      <c r="Z138" s="116"/>
    </row>
    <row r="139" spans="1:26" s="50" customFormat="1">
      <c r="A139" s="134">
        <v>426</v>
      </c>
      <c r="B139" s="130" t="s">
        <v>145</v>
      </c>
      <c r="C139" s="425">
        <v>11962</v>
      </c>
      <c r="D139" s="429">
        <v>0</v>
      </c>
      <c r="E139" s="437">
        <v>0</v>
      </c>
      <c r="F139" s="164">
        <v>0</v>
      </c>
      <c r="G139" s="436">
        <v>8.3479422322397531E-5</v>
      </c>
      <c r="H139" s="278">
        <v>3212</v>
      </c>
      <c r="I139" s="15">
        <v>4779</v>
      </c>
      <c r="J139" s="343">
        <v>0.67210713538397149</v>
      </c>
      <c r="K139" s="444">
        <v>0.67221399181759067</v>
      </c>
      <c r="L139" s="451">
        <v>0.677512475</v>
      </c>
      <c r="M139" s="14">
        <f>Lisäosat[[#This Row],[HYTE-kerroin (sis. Kulttuurihyte)]]*Lisäosat[[#This Row],[Asukasmäärä 31.12.2022]]</f>
        <v>8104.4042259500002</v>
      </c>
      <c r="N139" s="444">
        <f>Lisäosat[[#This Row],[HYTE-kerroin (sis. Kulttuurihyte)]]/$N$7</f>
        <v>1.0212156881974725</v>
      </c>
      <c r="O139" s="456">
        <v>0</v>
      </c>
      <c r="P139" s="206">
        <v>0</v>
      </c>
      <c r="Q139" s="168">
        <v>0</v>
      </c>
      <c r="R139" s="168">
        <v>106141.51376561065</v>
      </c>
      <c r="S139" s="168">
        <v>237719.11893076551</v>
      </c>
      <c r="T139" s="168">
        <v>0</v>
      </c>
      <c r="U139" s="320">
        <f t="shared" si="3"/>
        <v>343860.63269637618</v>
      </c>
      <c r="V139" s="49"/>
      <c r="W139" s="49"/>
      <c r="X139" s="115"/>
      <c r="Y139" s="115"/>
      <c r="Z139" s="116"/>
    </row>
    <row r="140" spans="1:26" s="50" customFormat="1">
      <c r="A140" s="134">
        <v>430</v>
      </c>
      <c r="B140" s="130" t="s">
        <v>146</v>
      </c>
      <c r="C140" s="425">
        <v>15392</v>
      </c>
      <c r="D140" s="429">
        <v>0</v>
      </c>
      <c r="E140" s="437">
        <v>0</v>
      </c>
      <c r="F140" s="164">
        <v>0</v>
      </c>
      <c r="G140" s="436">
        <v>0</v>
      </c>
      <c r="H140" s="278">
        <v>5949</v>
      </c>
      <c r="I140" s="15">
        <v>5851</v>
      </c>
      <c r="J140" s="343">
        <v>1.0167492736284396</v>
      </c>
      <c r="K140" s="444">
        <v>1.0169109237516789</v>
      </c>
      <c r="L140" s="451">
        <v>0.57803886900000001</v>
      </c>
      <c r="M140" s="14">
        <f>Lisäosat[[#This Row],[HYTE-kerroin (sis. Kulttuurihyte)]]*Lisäosat[[#This Row],[Asukasmäärä 31.12.2022]]</f>
        <v>8897.1742716480003</v>
      </c>
      <c r="N140" s="444">
        <f>Lisäosat[[#This Row],[HYTE-kerroin (sis. Kulttuurihyte)]]/$N$7</f>
        <v>0.87127895528524957</v>
      </c>
      <c r="O140" s="456">
        <v>0</v>
      </c>
      <c r="P140" s="206">
        <v>0</v>
      </c>
      <c r="Q140" s="168">
        <v>0</v>
      </c>
      <c r="R140" s="168">
        <v>206610.2667866931</v>
      </c>
      <c r="S140" s="168">
        <v>260972.72172794593</v>
      </c>
      <c r="T140" s="168">
        <v>0</v>
      </c>
      <c r="U140" s="320">
        <f t="shared" si="3"/>
        <v>467582.98851463903</v>
      </c>
      <c r="V140" s="49"/>
      <c r="W140" s="49"/>
      <c r="X140" s="115"/>
      <c r="Y140" s="115"/>
      <c r="Z140" s="116"/>
    </row>
    <row r="141" spans="1:26" s="50" customFormat="1">
      <c r="A141" s="134">
        <v>433</v>
      </c>
      <c r="B141" s="130" t="s">
        <v>147</v>
      </c>
      <c r="C141" s="425">
        <v>7749</v>
      </c>
      <c r="D141" s="429">
        <v>0</v>
      </c>
      <c r="E141" s="437">
        <v>0</v>
      </c>
      <c r="F141" s="164">
        <v>0</v>
      </c>
      <c r="G141" s="436">
        <v>0</v>
      </c>
      <c r="H141" s="278">
        <v>1993</v>
      </c>
      <c r="I141" s="15">
        <v>3343</v>
      </c>
      <c r="J141" s="343">
        <v>0.59617110379898297</v>
      </c>
      <c r="K141" s="444">
        <v>0.59626588737532815</v>
      </c>
      <c r="L141" s="451">
        <v>0.44858368300000001</v>
      </c>
      <c r="M141" s="14">
        <f>Lisäosat[[#This Row],[HYTE-kerroin (sis. Kulttuurihyte)]]*Lisäosat[[#This Row],[Asukasmäärä 31.12.2022]]</f>
        <v>3476.074959567</v>
      </c>
      <c r="N141" s="444">
        <f>Lisäosat[[#This Row],[HYTE-kerroin (sis. Kulttuurihyte)]]/$N$7</f>
        <v>0.67615093662888193</v>
      </c>
      <c r="O141" s="456">
        <v>0</v>
      </c>
      <c r="P141" s="206">
        <v>0</v>
      </c>
      <c r="Q141" s="168">
        <v>0</v>
      </c>
      <c r="R141" s="168">
        <v>60990.129568782715</v>
      </c>
      <c r="S141" s="168">
        <v>101960.54561045804</v>
      </c>
      <c r="T141" s="168">
        <v>0</v>
      </c>
      <c r="U141" s="320">
        <f t="shared" si="3"/>
        <v>162950.67517924076</v>
      </c>
      <c r="V141" s="49"/>
      <c r="W141" s="49"/>
      <c r="X141" s="115"/>
      <c r="Y141" s="115"/>
      <c r="Z141" s="116"/>
    </row>
    <row r="142" spans="1:26" s="50" customFormat="1">
      <c r="A142" s="134">
        <v>434</v>
      </c>
      <c r="B142" s="130" t="s">
        <v>148</v>
      </c>
      <c r="C142" s="425">
        <v>14568</v>
      </c>
      <c r="D142" s="429">
        <v>0</v>
      </c>
      <c r="E142" s="437">
        <v>0</v>
      </c>
      <c r="F142" s="164">
        <v>0</v>
      </c>
      <c r="G142" s="436">
        <v>0</v>
      </c>
      <c r="H142" s="278">
        <v>4648</v>
      </c>
      <c r="I142" s="15">
        <v>5645</v>
      </c>
      <c r="J142" s="343">
        <v>0.82338352524357838</v>
      </c>
      <c r="K142" s="444">
        <v>0.82351443268731217</v>
      </c>
      <c r="L142" s="451">
        <v>0.60817822399999999</v>
      </c>
      <c r="M142" s="14">
        <f>Lisäosat[[#This Row],[HYTE-kerroin (sis. Kulttuurihyte)]]*Lisäosat[[#This Row],[Asukasmäärä 31.12.2022]]</f>
        <v>8859.9403672320004</v>
      </c>
      <c r="N142" s="444">
        <f>Lisäosat[[#This Row],[HYTE-kerroin (sis. Kulttuurihyte)]]/$N$7</f>
        <v>0.91670805555111978</v>
      </c>
      <c r="O142" s="456">
        <v>0</v>
      </c>
      <c r="P142" s="206">
        <v>0</v>
      </c>
      <c r="Q142" s="168">
        <v>0</v>
      </c>
      <c r="R142" s="168">
        <v>158359.84897113167</v>
      </c>
      <c r="S142" s="168">
        <v>259880.57347060918</v>
      </c>
      <c r="T142" s="168">
        <v>0</v>
      </c>
      <c r="U142" s="320">
        <f t="shared" si="3"/>
        <v>418240.42244174087</v>
      </c>
      <c r="V142" s="49"/>
      <c r="W142" s="49"/>
      <c r="X142" s="115"/>
      <c r="Y142" s="115"/>
      <c r="Z142" s="116"/>
    </row>
    <row r="143" spans="1:26" s="50" customFormat="1">
      <c r="A143" s="134">
        <v>435</v>
      </c>
      <c r="B143" s="130" t="s">
        <v>149</v>
      </c>
      <c r="C143" s="425">
        <v>692</v>
      </c>
      <c r="D143" s="429">
        <v>1.5087833333333334</v>
      </c>
      <c r="E143" s="437">
        <v>0</v>
      </c>
      <c r="F143" s="164">
        <v>0</v>
      </c>
      <c r="G143" s="436">
        <v>0</v>
      </c>
      <c r="H143" s="278">
        <v>156</v>
      </c>
      <c r="I143" s="15">
        <v>249</v>
      </c>
      <c r="J143" s="343">
        <v>0.62650602409638556</v>
      </c>
      <c r="K143" s="444">
        <v>0.62660563053686413</v>
      </c>
      <c r="L143" s="451">
        <v>0.385227714</v>
      </c>
      <c r="M143" s="14">
        <f>Lisäosat[[#This Row],[HYTE-kerroin (sis. Kulttuurihyte)]]*Lisäosat[[#This Row],[Asukasmäärä 31.12.2022]]</f>
        <v>266.577578088</v>
      </c>
      <c r="N143" s="444">
        <f>Lisäosat[[#This Row],[HYTE-kerroin (sis. Kulttuurihyte)]]/$N$7</f>
        <v>0.58065437845295642</v>
      </c>
      <c r="O143" s="456">
        <v>0.10395709151368449</v>
      </c>
      <c r="P143" s="206">
        <v>197581.33333599998</v>
      </c>
      <c r="Q143" s="168">
        <v>0</v>
      </c>
      <c r="R143" s="168">
        <v>5723.6664715759316</v>
      </c>
      <c r="S143" s="168">
        <v>7819.2776696486162</v>
      </c>
      <c r="T143" s="168">
        <v>742.40333161948695</v>
      </c>
      <c r="U143" s="320">
        <f t="shared" si="3"/>
        <v>211866.68080884402</v>
      </c>
      <c r="V143" s="49"/>
      <c r="W143" s="49"/>
      <c r="X143" s="115"/>
      <c r="Y143" s="115"/>
      <c r="Z143" s="116"/>
    </row>
    <row r="144" spans="1:26" s="50" customFormat="1">
      <c r="A144" s="134">
        <v>436</v>
      </c>
      <c r="B144" s="130" t="s">
        <v>150</v>
      </c>
      <c r="C144" s="425">
        <v>1988</v>
      </c>
      <c r="D144" s="429">
        <v>6.2333333333333331E-2</v>
      </c>
      <c r="E144" s="437">
        <v>0</v>
      </c>
      <c r="F144" s="164">
        <v>0</v>
      </c>
      <c r="G144" s="436">
        <v>0</v>
      </c>
      <c r="H144" s="278">
        <v>446</v>
      </c>
      <c r="I144" s="15">
        <v>741</v>
      </c>
      <c r="J144" s="343">
        <v>0.60188933873144401</v>
      </c>
      <c r="K144" s="444">
        <v>0.60198503143396753</v>
      </c>
      <c r="L144" s="451">
        <v>0.46322932500000003</v>
      </c>
      <c r="M144" s="14">
        <f>Lisäosat[[#This Row],[HYTE-kerroin (sis. Kulttuurihyte)]]*Lisäosat[[#This Row],[Asukasmäärä 31.12.2022]]</f>
        <v>920.89989810000009</v>
      </c>
      <c r="N144" s="444">
        <f>Lisäosat[[#This Row],[HYTE-kerroin (sis. Kulttuurihyte)]]/$N$7</f>
        <v>0.69822633734253492</v>
      </c>
      <c r="O144" s="456">
        <v>0</v>
      </c>
      <c r="P144" s="206">
        <v>7816.7894933333328</v>
      </c>
      <c r="Q144" s="168">
        <v>0</v>
      </c>
      <c r="R144" s="168">
        <v>15797.050400877601</v>
      </c>
      <c r="S144" s="168">
        <v>27011.919235075231</v>
      </c>
      <c r="T144" s="168">
        <v>0</v>
      </c>
      <c r="U144" s="320">
        <f t="shared" si="3"/>
        <v>50625.759129286162</v>
      </c>
      <c r="V144" s="49"/>
      <c r="W144" s="49"/>
      <c r="X144" s="115"/>
      <c r="Y144" s="115"/>
      <c r="Z144" s="116"/>
    </row>
    <row r="145" spans="1:26" s="50" customFormat="1">
      <c r="A145" s="134">
        <v>440</v>
      </c>
      <c r="B145" s="130" t="s">
        <v>151</v>
      </c>
      <c r="C145" s="425">
        <v>5732</v>
      </c>
      <c r="D145" s="429">
        <v>0</v>
      </c>
      <c r="E145" s="437">
        <v>0</v>
      </c>
      <c r="F145" s="164">
        <v>0</v>
      </c>
      <c r="G145" s="436">
        <v>0</v>
      </c>
      <c r="H145" s="278">
        <v>1136</v>
      </c>
      <c r="I145" s="15">
        <v>2343</v>
      </c>
      <c r="J145" s="343">
        <v>0.48484848484848486</v>
      </c>
      <c r="K145" s="444">
        <v>0.48492556955300442</v>
      </c>
      <c r="L145" s="451">
        <v>0.70892645499999996</v>
      </c>
      <c r="M145" s="14">
        <f>Lisäosat[[#This Row],[HYTE-kerroin (sis. Kulttuurihyte)]]*Lisäosat[[#This Row],[Asukasmäärä 31.12.2022]]</f>
        <v>4063.5664400599999</v>
      </c>
      <c r="N145" s="444">
        <f>Lisäosat[[#This Row],[HYTE-kerroin (sis. Kulttuurihyte)]]/$N$7</f>
        <v>1.0685660328604569</v>
      </c>
      <c r="O145" s="456">
        <v>1.9022120064059456</v>
      </c>
      <c r="P145" s="206">
        <v>0</v>
      </c>
      <c r="Q145" s="168">
        <v>0</v>
      </c>
      <c r="R145" s="168">
        <v>36690.63241374724</v>
      </c>
      <c r="S145" s="168">
        <v>119192.89893693046</v>
      </c>
      <c r="T145" s="168">
        <v>112523.90555781884</v>
      </c>
      <c r="U145" s="320">
        <f t="shared" si="3"/>
        <v>268407.43690849654</v>
      </c>
      <c r="V145" s="49"/>
      <c r="W145" s="49"/>
      <c r="X145" s="115"/>
      <c r="Y145" s="115"/>
      <c r="Z145" s="116"/>
    </row>
    <row r="146" spans="1:26" s="50" customFormat="1">
      <c r="A146" s="134">
        <v>441</v>
      </c>
      <c r="B146" s="130" t="s">
        <v>152</v>
      </c>
      <c r="C146" s="425">
        <v>4421</v>
      </c>
      <c r="D146" s="429">
        <v>0.6498666666666667</v>
      </c>
      <c r="E146" s="437">
        <v>0</v>
      </c>
      <c r="F146" s="164">
        <v>0</v>
      </c>
      <c r="G146" s="436">
        <v>0</v>
      </c>
      <c r="H146" s="278">
        <v>1258</v>
      </c>
      <c r="I146" s="15">
        <v>1670</v>
      </c>
      <c r="J146" s="343">
        <v>0.75329341317365273</v>
      </c>
      <c r="K146" s="444">
        <v>0.75341317718650547</v>
      </c>
      <c r="L146" s="451">
        <v>0.58501732900000003</v>
      </c>
      <c r="M146" s="14">
        <f>Lisäosat[[#This Row],[HYTE-kerroin (sis. Kulttuurihyte)]]*Lisäosat[[#This Row],[Asukasmäärä 31.12.2022]]</f>
        <v>2586.3616115090003</v>
      </c>
      <c r="N146" s="444">
        <f>Lisäosat[[#This Row],[HYTE-kerroin (sis. Kulttuurihyte)]]/$N$7</f>
        <v>0.88179759973007477</v>
      </c>
      <c r="O146" s="456">
        <v>0</v>
      </c>
      <c r="P146" s="206">
        <v>181232.65844266667</v>
      </c>
      <c r="Q146" s="168">
        <v>0</v>
      </c>
      <c r="R146" s="168">
        <v>43967.083463708339</v>
      </c>
      <c r="S146" s="168">
        <v>75863.393086393626</v>
      </c>
      <c r="T146" s="168">
        <v>0</v>
      </c>
      <c r="U146" s="320">
        <f t="shared" si="3"/>
        <v>301063.13499276864</v>
      </c>
      <c r="V146" s="49"/>
      <c r="W146" s="49"/>
      <c r="X146" s="115"/>
      <c r="Y146" s="115"/>
      <c r="Z146" s="116"/>
    </row>
    <row r="147" spans="1:26" s="50" customFormat="1">
      <c r="A147" s="134">
        <v>444</v>
      </c>
      <c r="B147" s="130" t="s">
        <v>153</v>
      </c>
      <c r="C147" s="425">
        <v>45811</v>
      </c>
      <c r="D147" s="429">
        <v>0</v>
      </c>
      <c r="E147" s="437">
        <v>0</v>
      </c>
      <c r="F147" s="164">
        <v>2</v>
      </c>
      <c r="G147" s="436">
        <v>4.3489605984169782E-5</v>
      </c>
      <c r="H147" s="278">
        <v>15328</v>
      </c>
      <c r="I147" s="15">
        <v>18948</v>
      </c>
      <c r="J147" s="343">
        <v>0.80895081275068614</v>
      </c>
      <c r="K147" s="444">
        <v>0.80907942557782786</v>
      </c>
      <c r="L147" s="451">
        <v>0.64726740500000002</v>
      </c>
      <c r="M147" s="14">
        <f>Lisäosat[[#This Row],[HYTE-kerroin (sis. Kulttuurihyte)]]*Lisäosat[[#This Row],[Asukasmäärä 31.12.2022]]</f>
        <v>29651.967090455</v>
      </c>
      <c r="N147" s="444">
        <f>Lisäosat[[#This Row],[HYTE-kerroin (sis. Kulttuurihyte)]]/$N$7</f>
        <v>0.97562724353506147</v>
      </c>
      <c r="O147" s="456">
        <v>0</v>
      </c>
      <c r="P147" s="206">
        <v>0</v>
      </c>
      <c r="Q147" s="168">
        <v>0</v>
      </c>
      <c r="R147" s="168">
        <v>489254.5358599255</v>
      </c>
      <c r="S147" s="168">
        <v>869754.18485875835</v>
      </c>
      <c r="T147" s="168">
        <v>0</v>
      </c>
      <c r="U147" s="320">
        <f t="shared" si="3"/>
        <v>1359008.7207186839</v>
      </c>
      <c r="V147" s="49"/>
      <c r="W147" s="49"/>
      <c r="X147" s="115"/>
      <c r="Y147" s="115"/>
      <c r="Z147" s="116"/>
    </row>
    <row r="148" spans="1:26" s="50" customFormat="1">
      <c r="A148" s="134">
        <v>445</v>
      </c>
      <c r="B148" s="130" t="s">
        <v>154</v>
      </c>
      <c r="C148" s="425">
        <v>14991</v>
      </c>
      <c r="D148" s="429">
        <v>0</v>
      </c>
      <c r="E148" s="437">
        <v>0</v>
      </c>
      <c r="F148" s="164">
        <v>0</v>
      </c>
      <c r="G148" s="436">
        <v>0</v>
      </c>
      <c r="H148" s="278">
        <v>5026</v>
      </c>
      <c r="I148" s="15">
        <v>6186</v>
      </c>
      <c r="J148" s="343">
        <v>0.81247979308115104</v>
      </c>
      <c r="K148" s="444">
        <v>0.81260896697100526</v>
      </c>
      <c r="L148" s="451">
        <v>0.57809166999999995</v>
      </c>
      <c r="M148" s="14">
        <f>Lisäosat[[#This Row],[HYTE-kerroin (sis. Kulttuurihyte)]]*Lisäosat[[#This Row],[Asukasmäärä 31.12.2022]]</f>
        <v>8666.1722249699997</v>
      </c>
      <c r="N148" s="444">
        <f>Lisäosat[[#This Row],[HYTE-kerroin (sis. Kulttuurihyte)]]/$N$7</f>
        <v>0.87135854232097532</v>
      </c>
      <c r="O148" s="456">
        <v>0</v>
      </c>
      <c r="P148" s="206">
        <v>0</v>
      </c>
      <c r="Q148" s="168">
        <v>0</v>
      </c>
      <c r="R148" s="168">
        <v>160800.03751498286</v>
      </c>
      <c r="S148" s="168">
        <v>254196.9487683906</v>
      </c>
      <c r="T148" s="168">
        <v>0</v>
      </c>
      <c r="U148" s="320">
        <f t="shared" si="3"/>
        <v>414996.98628337344</v>
      </c>
      <c r="V148" s="49"/>
      <c r="W148" s="49"/>
      <c r="X148" s="115"/>
      <c r="Y148" s="115"/>
      <c r="Z148" s="116"/>
    </row>
    <row r="149" spans="1:26" s="50" customFormat="1">
      <c r="A149" s="134">
        <v>475</v>
      </c>
      <c r="B149" s="130" t="s">
        <v>155</v>
      </c>
      <c r="C149" s="425">
        <v>5479</v>
      </c>
      <c r="D149" s="429">
        <v>8.0533333333333332E-2</v>
      </c>
      <c r="E149" s="437">
        <v>0</v>
      </c>
      <c r="F149" s="164">
        <v>0</v>
      </c>
      <c r="G149" s="436">
        <v>0</v>
      </c>
      <c r="H149" s="278">
        <v>1882</v>
      </c>
      <c r="I149" s="15">
        <v>2401</v>
      </c>
      <c r="J149" s="343">
        <v>0.78384006663890049</v>
      </c>
      <c r="K149" s="444">
        <v>0.7839646871787509</v>
      </c>
      <c r="L149" s="451">
        <v>0.54570906799999996</v>
      </c>
      <c r="M149" s="14">
        <f>Lisäosat[[#This Row],[HYTE-kerroin (sis. Kulttuurihyte)]]*Lisäosat[[#This Row],[Asukasmäärä 31.12.2022]]</f>
        <v>2989.9399835719996</v>
      </c>
      <c r="N149" s="444">
        <f>Lisäosat[[#This Row],[HYTE-kerroin (sis. Kulttuurihyte)]]/$N$7</f>
        <v>0.82254819209523977</v>
      </c>
      <c r="O149" s="456">
        <v>2.5424650997659299E-2</v>
      </c>
      <c r="P149" s="206">
        <v>27833.553770666666</v>
      </c>
      <c r="Q149" s="168">
        <v>0</v>
      </c>
      <c r="R149" s="168">
        <v>56698.521277891363</v>
      </c>
      <c r="S149" s="168">
        <v>87701.190455771881</v>
      </c>
      <c r="T149" s="168">
        <v>1437.5931602629291</v>
      </c>
      <c r="U149" s="320">
        <f t="shared" si="3"/>
        <v>173670.85866459287</v>
      </c>
      <c r="V149" s="49"/>
      <c r="W149" s="49"/>
      <c r="X149" s="115"/>
      <c r="Y149" s="115"/>
      <c r="Z149" s="116"/>
    </row>
    <row r="150" spans="1:26" s="50" customFormat="1">
      <c r="A150" s="134">
        <v>480</v>
      </c>
      <c r="B150" s="130" t="s">
        <v>156</v>
      </c>
      <c r="C150" s="425">
        <v>1978</v>
      </c>
      <c r="D150" s="429">
        <v>0</v>
      </c>
      <c r="E150" s="437">
        <v>0</v>
      </c>
      <c r="F150" s="164">
        <v>0</v>
      </c>
      <c r="G150" s="436">
        <v>0</v>
      </c>
      <c r="H150" s="278">
        <v>477</v>
      </c>
      <c r="I150" s="15">
        <v>809</v>
      </c>
      <c r="J150" s="343">
        <v>0.58961681087762674</v>
      </c>
      <c r="K150" s="444">
        <v>0.58971055240527215</v>
      </c>
      <c r="L150" s="451">
        <v>0.40339818700000002</v>
      </c>
      <c r="M150" s="14">
        <f>Lisäosat[[#This Row],[HYTE-kerroin (sis. Kulttuurihyte)]]*Lisäosat[[#This Row],[Asukasmäärä 31.12.2022]]</f>
        <v>797.92161388600005</v>
      </c>
      <c r="N150" s="444">
        <f>Lisäosat[[#This Row],[HYTE-kerroin (sis. Kulttuurihyte)]]/$N$7</f>
        <v>0.60804276283594305</v>
      </c>
      <c r="O150" s="456">
        <v>0</v>
      </c>
      <c r="P150" s="206">
        <v>0</v>
      </c>
      <c r="Q150" s="168">
        <v>0</v>
      </c>
      <c r="R150" s="168">
        <v>15397.106639080694</v>
      </c>
      <c r="S150" s="168">
        <v>23404.709061949579</v>
      </c>
      <c r="T150" s="168">
        <v>0</v>
      </c>
      <c r="U150" s="320">
        <f t="shared" si="3"/>
        <v>38801.815701030275</v>
      </c>
      <c r="V150" s="49"/>
      <c r="W150" s="49"/>
      <c r="X150" s="115"/>
      <c r="Y150" s="115"/>
      <c r="Z150" s="116"/>
    </row>
    <row r="151" spans="1:26" s="50" customFormat="1">
      <c r="A151" s="134">
        <v>481</v>
      </c>
      <c r="B151" s="130" t="s">
        <v>157</v>
      </c>
      <c r="C151" s="425">
        <v>9642</v>
      </c>
      <c r="D151" s="429">
        <v>0</v>
      </c>
      <c r="E151" s="437">
        <v>0</v>
      </c>
      <c r="F151" s="164">
        <v>0</v>
      </c>
      <c r="G151" s="436">
        <v>0</v>
      </c>
      <c r="H151" s="278">
        <v>2323</v>
      </c>
      <c r="I151" s="15">
        <v>4291</v>
      </c>
      <c r="J151" s="343">
        <v>0.54136564903285944</v>
      </c>
      <c r="K151" s="444">
        <v>0.54145171924323821</v>
      </c>
      <c r="L151" s="451">
        <v>0.70471894400000001</v>
      </c>
      <c r="M151" s="14">
        <f>Lisäosat[[#This Row],[HYTE-kerroin (sis. Kulttuurihyte)]]*Lisäosat[[#This Row],[Asukasmäärä 31.12.2022]]</f>
        <v>6794.9000580480006</v>
      </c>
      <c r="N151" s="444">
        <f>Lisäosat[[#This Row],[HYTE-kerroin (sis. Kulttuurihyte)]]/$N$7</f>
        <v>1.0622240444838396</v>
      </c>
      <c r="O151" s="456">
        <v>0.37651730798886618</v>
      </c>
      <c r="P151" s="206">
        <v>0</v>
      </c>
      <c r="Q151" s="168">
        <v>0</v>
      </c>
      <c r="R151" s="168">
        <v>68912.942695651596</v>
      </c>
      <c r="S151" s="168">
        <v>199308.62405033052</v>
      </c>
      <c r="T151" s="168">
        <v>37465.520399047644</v>
      </c>
      <c r="U151" s="320">
        <f t="shared" si="3"/>
        <v>305687.08714502974</v>
      </c>
      <c r="V151" s="49"/>
      <c r="W151" s="49"/>
      <c r="X151" s="115"/>
      <c r="Y151" s="115"/>
      <c r="Z151" s="116"/>
    </row>
    <row r="152" spans="1:26" s="50" customFormat="1">
      <c r="A152" s="134">
        <v>483</v>
      </c>
      <c r="B152" s="130" t="s">
        <v>158</v>
      </c>
      <c r="C152" s="425">
        <v>1067</v>
      </c>
      <c r="D152" s="429">
        <v>0.44555</v>
      </c>
      <c r="E152" s="437">
        <v>0</v>
      </c>
      <c r="F152" s="164">
        <v>0</v>
      </c>
      <c r="G152" s="436">
        <v>0</v>
      </c>
      <c r="H152" s="278">
        <v>241</v>
      </c>
      <c r="I152" s="15">
        <v>349</v>
      </c>
      <c r="J152" s="343">
        <v>0.69054441260744981</v>
      </c>
      <c r="K152" s="444">
        <v>0.69065420033220704</v>
      </c>
      <c r="L152" s="451">
        <v>0.34660775999999999</v>
      </c>
      <c r="M152" s="14">
        <f>Lisäosat[[#This Row],[HYTE-kerroin (sis. Kulttuurihyte)]]*Lisäosat[[#This Row],[Asukasmäärä 31.12.2022]]</f>
        <v>369.83047991999996</v>
      </c>
      <c r="N152" s="444">
        <f>Lisäosat[[#This Row],[HYTE-kerroin (sis. Kulttuurihyte)]]/$N$7</f>
        <v>0.52244245711192905</v>
      </c>
      <c r="O152" s="456">
        <v>0</v>
      </c>
      <c r="P152" s="206">
        <v>29988.348698000002</v>
      </c>
      <c r="Q152" s="168">
        <v>0</v>
      </c>
      <c r="R152" s="168">
        <v>9727.4500191589359</v>
      </c>
      <c r="S152" s="168">
        <v>10847.901139829815</v>
      </c>
      <c r="T152" s="168">
        <v>0</v>
      </c>
      <c r="U152" s="320">
        <f t="shared" si="3"/>
        <v>50563.699856988751</v>
      </c>
      <c r="V152" s="49"/>
      <c r="W152" s="49"/>
      <c r="X152" s="115"/>
      <c r="Y152" s="115"/>
      <c r="Z152" s="116"/>
    </row>
    <row r="153" spans="1:26" s="50" customFormat="1">
      <c r="A153" s="134">
        <v>484</v>
      </c>
      <c r="B153" s="130" t="s">
        <v>159</v>
      </c>
      <c r="C153" s="425">
        <v>2967</v>
      </c>
      <c r="D153" s="429">
        <v>0.84028333333333327</v>
      </c>
      <c r="E153" s="437">
        <v>0</v>
      </c>
      <c r="F153" s="164">
        <v>0</v>
      </c>
      <c r="G153" s="436">
        <v>0</v>
      </c>
      <c r="H153" s="278">
        <v>911</v>
      </c>
      <c r="I153" s="15">
        <v>1041</v>
      </c>
      <c r="J153" s="343">
        <v>0.87512007684918347</v>
      </c>
      <c r="K153" s="444">
        <v>0.87525920974255356</v>
      </c>
      <c r="L153" s="451">
        <v>0.55650495</v>
      </c>
      <c r="M153" s="14">
        <f>Lisäosat[[#This Row],[HYTE-kerroin (sis. Kulttuurihyte)]]*Lisäosat[[#This Row],[Asukasmäärä 31.12.2022]]</f>
        <v>1651.15018665</v>
      </c>
      <c r="N153" s="444">
        <f>Lisäosat[[#This Row],[HYTE-kerroin (sis. Kulttuurihyte)]]/$N$7</f>
        <v>0.83882084311370075</v>
      </c>
      <c r="O153" s="456">
        <v>0</v>
      </c>
      <c r="P153" s="206">
        <v>157266.05060199997</v>
      </c>
      <c r="Q153" s="168">
        <v>0</v>
      </c>
      <c r="R153" s="168">
        <v>34279.001794041265</v>
      </c>
      <c r="S153" s="168">
        <v>48431.686851947095</v>
      </c>
      <c r="T153" s="168">
        <v>0</v>
      </c>
      <c r="U153" s="320">
        <f t="shared" si="3"/>
        <v>239976.73924798833</v>
      </c>
      <c r="V153" s="49"/>
      <c r="W153" s="49"/>
      <c r="X153" s="115"/>
      <c r="Y153" s="115"/>
      <c r="Z153" s="116"/>
    </row>
    <row r="154" spans="1:26" s="50" customFormat="1">
      <c r="A154" s="134">
        <v>489</v>
      </c>
      <c r="B154" s="130" t="s">
        <v>160</v>
      </c>
      <c r="C154" s="425">
        <v>1791</v>
      </c>
      <c r="D154" s="429">
        <v>1.1574333333333333</v>
      </c>
      <c r="E154" s="437">
        <v>0</v>
      </c>
      <c r="F154" s="164">
        <v>0</v>
      </c>
      <c r="G154" s="436">
        <v>0</v>
      </c>
      <c r="H154" s="278">
        <v>433</v>
      </c>
      <c r="I154" s="15">
        <v>648</v>
      </c>
      <c r="J154" s="343">
        <v>0.66820987654320985</v>
      </c>
      <c r="K154" s="444">
        <v>0.66831611336254626</v>
      </c>
      <c r="L154" s="451">
        <v>0.53967069999999995</v>
      </c>
      <c r="M154" s="14">
        <f>Lisäosat[[#This Row],[HYTE-kerroin (sis. Kulttuurihyte)]]*Lisäosat[[#This Row],[Asukasmäärä 31.12.2022]]</f>
        <v>966.55022369999995</v>
      </c>
      <c r="N154" s="444">
        <f>Lisäosat[[#This Row],[HYTE-kerroin (sis. Kulttuurihyte)]]/$N$7</f>
        <v>0.81344654989638643</v>
      </c>
      <c r="O154" s="456">
        <v>0</v>
      </c>
      <c r="P154" s="206">
        <v>196143.768522</v>
      </c>
      <c r="Q154" s="168">
        <v>0</v>
      </c>
      <c r="R154" s="168">
        <v>15799.794899226628</v>
      </c>
      <c r="S154" s="168">
        <v>28350.938721021772</v>
      </c>
      <c r="T154" s="168">
        <v>0</v>
      </c>
      <c r="U154" s="320">
        <f t="shared" si="3"/>
        <v>240294.50214224841</v>
      </c>
      <c r="V154" s="49"/>
      <c r="W154" s="49"/>
      <c r="X154" s="115"/>
      <c r="Y154" s="115"/>
      <c r="Z154" s="116"/>
    </row>
    <row r="155" spans="1:26" s="50" customFormat="1">
      <c r="A155" s="134">
        <v>491</v>
      </c>
      <c r="B155" s="130" t="s">
        <v>161</v>
      </c>
      <c r="C155" s="425">
        <v>51980</v>
      </c>
      <c r="D155" s="429">
        <v>0</v>
      </c>
      <c r="E155" s="437">
        <v>0</v>
      </c>
      <c r="F155" s="164">
        <v>0</v>
      </c>
      <c r="G155" s="436">
        <v>0</v>
      </c>
      <c r="H155" s="278">
        <v>21348</v>
      </c>
      <c r="I155" s="15">
        <v>20572</v>
      </c>
      <c r="J155" s="343">
        <v>1.037721174411822</v>
      </c>
      <c r="K155" s="444">
        <v>1.0378861587989099</v>
      </c>
      <c r="L155" s="451">
        <v>0.66475918499999997</v>
      </c>
      <c r="M155" s="14">
        <f>Lisäosat[[#This Row],[HYTE-kerroin (sis. Kulttuurihyte)]]*Lisäosat[[#This Row],[Asukasmäärä 31.12.2022]]</f>
        <v>34554.182436299998</v>
      </c>
      <c r="N155" s="444">
        <f>Lisäosat[[#This Row],[HYTE-kerroin (sis. Kulttuurihyte)]]/$N$7</f>
        <v>1.001992632822541</v>
      </c>
      <c r="O155" s="456">
        <v>0</v>
      </c>
      <c r="P155" s="206">
        <v>0</v>
      </c>
      <c r="Q155" s="168">
        <v>0</v>
      </c>
      <c r="R155" s="168">
        <v>712131.05745364877</v>
      </c>
      <c r="S155" s="168">
        <v>1013546.4094730912</v>
      </c>
      <c r="T155" s="168">
        <v>0</v>
      </c>
      <c r="U155" s="320">
        <f t="shared" si="3"/>
        <v>1725677.46692674</v>
      </c>
      <c r="V155" s="49"/>
      <c r="W155" s="49"/>
      <c r="X155" s="115"/>
      <c r="Y155" s="115"/>
      <c r="Z155" s="116"/>
    </row>
    <row r="156" spans="1:26" s="50" customFormat="1">
      <c r="A156" s="134">
        <v>494</v>
      </c>
      <c r="B156" s="130" t="s">
        <v>162</v>
      </c>
      <c r="C156" s="425">
        <v>8882</v>
      </c>
      <c r="D156" s="429">
        <v>0.19033333333333333</v>
      </c>
      <c r="E156" s="437">
        <v>0</v>
      </c>
      <c r="F156" s="164">
        <v>0</v>
      </c>
      <c r="G156" s="436">
        <v>1.1224604332697273E-4</v>
      </c>
      <c r="H156" s="278">
        <v>2501</v>
      </c>
      <c r="I156" s="15">
        <v>3349</v>
      </c>
      <c r="J156" s="343">
        <v>0.74679008659301283</v>
      </c>
      <c r="K156" s="444">
        <v>0.74690881666016185</v>
      </c>
      <c r="L156" s="451">
        <v>0.36496694800000001</v>
      </c>
      <c r="M156" s="14">
        <f>Lisäosat[[#This Row],[HYTE-kerroin (sis. Kulttuurihyte)]]*Lisäosat[[#This Row],[Asukasmäärä 31.12.2022]]</f>
        <v>3241.6364321360002</v>
      </c>
      <c r="N156" s="444">
        <f>Lisäosat[[#This Row],[HYTE-kerroin (sis. Kulttuurihyte)]]/$N$7</f>
        <v>0.55011529193045672</v>
      </c>
      <c r="O156" s="456">
        <v>0</v>
      </c>
      <c r="P156" s="206">
        <v>106639.30525333332</v>
      </c>
      <c r="Q156" s="168">
        <v>0</v>
      </c>
      <c r="R156" s="168">
        <v>87569.382246397363</v>
      </c>
      <c r="S156" s="168">
        <v>95083.973486146133</v>
      </c>
      <c r="T156" s="168">
        <v>0</v>
      </c>
      <c r="U156" s="320">
        <f t="shared" si="3"/>
        <v>289292.66098587681</v>
      </c>
      <c r="V156" s="49"/>
      <c r="W156" s="49"/>
      <c r="X156" s="115"/>
      <c r="Y156" s="115"/>
      <c r="Z156" s="116"/>
    </row>
    <row r="157" spans="1:26" s="50" customFormat="1">
      <c r="A157" s="134">
        <v>495</v>
      </c>
      <c r="B157" s="130" t="s">
        <v>163</v>
      </c>
      <c r="C157" s="425">
        <v>1477</v>
      </c>
      <c r="D157" s="429">
        <v>0.85261666666666658</v>
      </c>
      <c r="E157" s="437">
        <v>0</v>
      </c>
      <c r="F157" s="164">
        <v>0</v>
      </c>
      <c r="G157" s="436">
        <v>0</v>
      </c>
      <c r="H157" s="278">
        <v>531</v>
      </c>
      <c r="I157" s="15">
        <v>505</v>
      </c>
      <c r="J157" s="343">
        <v>1.0514851485148515</v>
      </c>
      <c r="K157" s="444">
        <v>1.0516523211976854</v>
      </c>
      <c r="L157" s="451">
        <v>0.52987932999999998</v>
      </c>
      <c r="M157" s="14">
        <f>Lisäosat[[#This Row],[HYTE-kerroin (sis. Kulttuurihyte)]]*Lisäosat[[#This Row],[Asukasmäärä 31.12.2022]]</f>
        <v>782.63177040999994</v>
      </c>
      <c r="N157" s="444">
        <f>Lisäosat[[#This Row],[HYTE-kerroin (sis. Kulttuurihyte)]]/$N$7</f>
        <v>0.79868800149778152</v>
      </c>
      <c r="O157" s="456">
        <v>0</v>
      </c>
      <c r="P157" s="206">
        <v>79437.578635333324</v>
      </c>
      <c r="Q157" s="168">
        <v>0</v>
      </c>
      <c r="R157" s="168">
        <v>20503.434314998551</v>
      </c>
      <c r="S157" s="168">
        <v>22956.225988009868</v>
      </c>
      <c r="T157" s="168">
        <v>0</v>
      </c>
      <c r="U157" s="320">
        <f t="shared" si="3"/>
        <v>122897.23893834175</v>
      </c>
      <c r="V157" s="49"/>
      <c r="W157" s="49"/>
      <c r="X157" s="115"/>
      <c r="Y157" s="115"/>
      <c r="Z157" s="116"/>
    </row>
    <row r="158" spans="1:26" s="50" customFormat="1">
      <c r="A158" s="134">
        <v>498</v>
      </c>
      <c r="B158" s="130" t="s">
        <v>164</v>
      </c>
      <c r="C158" s="425">
        <v>2281</v>
      </c>
      <c r="D158" s="429">
        <v>1.8335333333333335</v>
      </c>
      <c r="E158" s="437">
        <v>0</v>
      </c>
      <c r="F158" s="164">
        <v>8</v>
      </c>
      <c r="G158" s="436">
        <v>3.8776389487289961E-3</v>
      </c>
      <c r="H158" s="278">
        <v>929</v>
      </c>
      <c r="I158" s="15">
        <v>892</v>
      </c>
      <c r="J158" s="343">
        <v>1.0414798206278026</v>
      </c>
      <c r="K158" s="444">
        <v>1.0416454025915398</v>
      </c>
      <c r="L158" s="451">
        <v>0.73886588099999995</v>
      </c>
      <c r="M158" s="14">
        <f>Lisäosat[[#This Row],[HYTE-kerroin (sis. Kulttuurihyte)]]*Lisäosat[[#This Row],[Asukasmäärä 31.12.2022]]</f>
        <v>1685.3530745609999</v>
      </c>
      <c r="N158" s="444">
        <f>Lisäosat[[#This Row],[HYTE-kerroin (sis. Kulttuurihyte)]]/$N$7</f>
        <v>1.1136937798098063</v>
      </c>
      <c r="O158" s="456">
        <v>0</v>
      </c>
      <c r="P158" s="206">
        <v>791456.471288</v>
      </c>
      <c r="Q158" s="168">
        <v>0</v>
      </c>
      <c r="R158" s="168">
        <v>31363.109755709189</v>
      </c>
      <c r="S158" s="168">
        <v>49434.929058580441</v>
      </c>
      <c r="T158" s="168">
        <v>0</v>
      </c>
      <c r="U158" s="320">
        <f t="shared" si="3"/>
        <v>872254.51010228961</v>
      </c>
      <c r="V158" s="49"/>
      <c r="W158" s="49"/>
      <c r="X158" s="115"/>
      <c r="Y158" s="115"/>
      <c r="Z158" s="116"/>
    </row>
    <row r="159" spans="1:26" s="50" customFormat="1">
      <c r="A159" s="134">
        <v>499</v>
      </c>
      <c r="B159" s="130" t="s">
        <v>165</v>
      </c>
      <c r="C159" s="425">
        <v>19662</v>
      </c>
      <c r="D159" s="429">
        <v>0</v>
      </c>
      <c r="E159" s="437">
        <v>0</v>
      </c>
      <c r="F159" s="164">
        <v>0</v>
      </c>
      <c r="G159" s="436">
        <v>0</v>
      </c>
      <c r="H159" s="278">
        <v>5016</v>
      </c>
      <c r="I159" s="15">
        <v>8570</v>
      </c>
      <c r="J159" s="343">
        <v>0.58529754959159863</v>
      </c>
      <c r="K159" s="444">
        <v>0.58539060441197288</v>
      </c>
      <c r="L159" s="451">
        <v>0.71188115699999999</v>
      </c>
      <c r="M159" s="14">
        <f>Lisäosat[[#This Row],[HYTE-kerroin (sis. Kulttuurihyte)]]*Lisäosat[[#This Row],[Asukasmäärä 31.12.2022]]</f>
        <v>13997.007308934</v>
      </c>
      <c r="N159" s="444">
        <f>Lisäosat[[#This Row],[HYTE-kerroin (sis. Kulttuurihyte)]]/$N$7</f>
        <v>1.0730196601332957</v>
      </c>
      <c r="O159" s="456">
        <v>0.36578071260457978</v>
      </c>
      <c r="P159" s="206">
        <v>0</v>
      </c>
      <c r="Q159" s="168">
        <v>0</v>
      </c>
      <c r="R159" s="168">
        <v>151931.34084411638</v>
      </c>
      <c r="S159" s="168">
        <v>410561.48636974517</v>
      </c>
      <c r="T159" s="168">
        <v>74221.237431106478</v>
      </c>
      <c r="U159" s="320">
        <f t="shared" si="3"/>
        <v>636714.06464496802</v>
      </c>
      <c r="V159" s="49"/>
      <c r="W159" s="49"/>
      <c r="X159" s="115"/>
      <c r="Y159" s="115"/>
      <c r="Z159" s="116"/>
    </row>
    <row r="160" spans="1:26" s="50" customFormat="1">
      <c r="A160" s="134">
        <v>500</v>
      </c>
      <c r="B160" s="130" t="s">
        <v>166</v>
      </c>
      <c r="C160" s="425">
        <v>10486</v>
      </c>
      <c r="D160" s="429">
        <v>0</v>
      </c>
      <c r="E160" s="437">
        <v>0</v>
      </c>
      <c r="F160" s="164">
        <v>0</v>
      </c>
      <c r="G160" s="436">
        <v>0</v>
      </c>
      <c r="H160" s="278">
        <v>2709</v>
      </c>
      <c r="I160" s="15">
        <v>4372</v>
      </c>
      <c r="J160" s="343">
        <v>0.6196248856358646</v>
      </c>
      <c r="K160" s="444">
        <v>0.61972339806338539</v>
      </c>
      <c r="L160" s="451">
        <v>0.64608788699999997</v>
      </c>
      <c r="M160" s="14">
        <f>Lisäosat[[#This Row],[HYTE-kerroin (sis. Kulttuurihyte)]]*Lisäosat[[#This Row],[Asukasmäärä 31.12.2022]]</f>
        <v>6774.8775830819995</v>
      </c>
      <c r="N160" s="444">
        <f>Lisäosat[[#This Row],[HYTE-kerroin (sis. Kulttuurihyte)]]/$N$7</f>
        <v>0.97384935407832296</v>
      </c>
      <c r="O160" s="456">
        <v>1.0458386475557486</v>
      </c>
      <c r="P160" s="206">
        <v>0</v>
      </c>
      <c r="Q160" s="168">
        <v>0</v>
      </c>
      <c r="R160" s="168">
        <v>85779.138087623098</v>
      </c>
      <c r="S160" s="168">
        <v>198721.32300079864</v>
      </c>
      <c r="T160" s="168">
        <v>113175.97308134208</v>
      </c>
      <c r="U160" s="320">
        <f t="shared" si="3"/>
        <v>397676.43416976382</v>
      </c>
      <c r="V160" s="49"/>
      <c r="W160" s="49"/>
      <c r="X160" s="115"/>
      <c r="Y160" s="115"/>
      <c r="Z160" s="116"/>
    </row>
    <row r="161" spans="1:26" s="50" customFormat="1">
      <c r="A161" s="134">
        <v>503</v>
      </c>
      <c r="B161" s="130" t="s">
        <v>167</v>
      </c>
      <c r="C161" s="425">
        <v>7539</v>
      </c>
      <c r="D161" s="429">
        <v>0</v>
      </c>
      <c r="E161" s="437">
        <v>0</v>
      </c>
      <c r="F161" s="164">
        <v>0</v>
      </c>
      <c r="G161" s="436">
        <v>0</v>
      </c>
      <c r="H161" s="278">
        <v>1870</v>
      </c>
      <c r="I161" s="15">
        <v>3183</v>
      </c>
      <c r="J161" s="343">
        <v>0.58749607288721328</v>
      </c>
      <c r="K161" s="444">
        <v>0.58758947724465715</v>
      </c>
      <c r="L161" s="451">
        <v>0.57290277499999998</v>
      </c>
      <c r="M161" s="14">
        <f>Lisäosat[[#This Row],[HYTE-kerroin (sis. Kulttuurihyte)]]*Lisäosat[[#This Row],[Asukasmäärä 31.12.2022]]</f>
        <v>4319.114020725</v>
      </c>
      <c r="N161" s="444">
        <f>Lisäosat[[#This Row],[HYTE-kerroin (sis. Kulttuurihyte)]]/$N$7</f>
        <v>0.86353731219763419</v>
      </c>
      <c r="O161" s="456">
        <v>0</v>
      </c>
      <c r="P161" s="206">
        <v>0</v>
      </c>
      <c r="Q161" s="168">
        <v>0</v>
      </c>
      <c r="R161" s="168">
        <v>58473.849310106605</v>
      </c>
      <c r="S161" s="168">
        <v>126688.643722964</v>
      </c>
      <c r="T161" s="168">
        <v>0</v>
      </c>
      <c r="U161" s="320">
        <f t="shared" si="3"/>
        <v>185162.49303307061</v>
      </c>
      <c r="V161" s="49"/>
      <c r="W161" s="49"/>
      <c r="X161" s="115"/>
      <c r="Y161" s="115"/>
      <c r="Z161" s="116"/>
    </row>
    <row r="162" spans="1:26" s="50" customFormat="1">
      <c r="A162" s="134">
        <v>504</v>
      </c>
      <c r="B162" s="130" t="s">
        <v>168</v>
      </c>
      <c r="C162" s="425">
        <v>1764</v>
      </c>
      <c r="D162" s="429">
        <v>0</v>
      </c>
      <c r="E162" s="437">
        <v>0</v>
      </c>
      <c r="F162" s="164">
        <v>0</v>
      </c>
      <c r="G162" s="436">
        <v>0</v>
      </c>
      <c r="H162" s="278">
        <v>489</v>
      </c>
      <c r="I162" s="15">
        <v>720</v>
      </c>
      <c r="J162" s="343">
        <v>0.6791666666666667</v>
      </c>
      <c r="K162" s="444">
        <v>0.67927464547541949</v>
      </c>
      <c r="L162" s="451">
        <v>0.59500895499999995</v>
      </c>
      <c r="M162" s="14">
        <f>Lisäosat[[#This Row],[HYTE-kerroin (sis. Kulttuurihyte)]]*Lisäosat[[#This Row],[Asukasmäärä 31.12.2022]]</f>
        <v>1049.5957966199999</v>
      </c>
      <c r="N162" s="444">
        <f>Lisäosat[[#This Row],[HYTE-kerroin (sis. Kulttuurihyte)]]/$N$7</f>
        <v>0.89685799433284819</v>
      </c>
      <c r="O162" s="456">
        <v>0</v>
      </c>
      <c r="P162" s="206">
        <v>0</v>
      </c>
      <c r="Q162" s="168">
        <v>0</v>
      </c>
      <c r="R162" s="168">
        <v>15816.774264966049</v>
      </c>
      <c r="S162" s="168">
        <v>30786.838988981188</v>
      </c>
      <c r="T162" s="168">
        <v>0</v>
      </c>
      <c r="U162" s="320">
        <f t="shared" si="3"/>
        <v>46603.613253947238</v>
      </c>
      <c r="V162" s="49"/>
      <c r="W162" s="49"/>
      <c r="X162" s="115"/>
      <c r="Y162" s="115"/>
      <c r="Z162" s="116"/>
    </row>
    <row r="163" spans="1:26" s="50" customFormat="1">
      <c r="A163" s="134">
        <v>505</v>
      </c>
      <c r="B163" s="130" t="s">
        <v>169</v>
      </c>
      <c r="C163" s="425">
        <v>20912</v>
      </c>
      <c r="D163" s="429">
        <v>0</v>
      </c>
      <c r="E163" s="437">
        <v>0</v>
      </c>
      <c r="F163" s="164">
        <v>6</v>
      </c>
      <c r="G163" s="436">
        <v>2.8794932091951819E-4</v>
      </c>
      <c r="H163" s="278">
        <v>6134</v>
      </c>
      <c r="I163" s="15">
        <v>9270</v>
      </c>
      <c r="J163" s="343">
        <v>0.6617044228694714</v>
      </c>
      <c r="K163" s="444">
        <v>0.6618096254049235</v>
      </c>
      <c r="L163" s="451">
        <v>0.59117700699999998</v>
      </c>
      <c r="M163" s="14">
        <f>Lisäosat[[#This Row],[HYTE-kerroin (sis. Kulttuurihyte)]]*Lisäosat[[#This Row],[Asukasmäärä 31.12.2022]]</f>
        <v>12362.693570383999</v>
      </c>
      <c r="N163" s="444">
        <f>Lisäosat[[#This Row],[HYTE-kerroin (sis. Kulttuurihyte)]]/$N$7</f>
        <v>0.89108209269508587</v>
      </c>
      <c r="O163" s="456">
        <v>0.30632591780237473</v>
      </c>
      <c r="P163" s="206">
        <v>0</v>
      </c>
      <c r="Q163" s="168">
        <v>0</v>
      </c>
      <c r="R163" s="168">
        <v>182684.87010137443</v>
      </c>
      <c r="S163" s="168">
        <v>362623.64773867535</v>
      </c>
      <c r="T163" s="168">
        <v>66108.759960619253</v>
      </c>
      <c r="U163" s="320">
        <f t="shared" si="3"/>
        <v>611417.27780066908</v>
      </c>
      <c r="V163" s="49"/>
      <c r="W163" s="49"/>
      <c r="X163" s="115"/>
      <c r="Y163" s="115"/>
      <c r="Z163" s="116"/>
    </row>
    <row r="164" spans="1:26" s="50" customFormat="1">
      <c r="A164" s="134">
        <v>507</v>
      </c>
      <c r="B164" s="130" t="s">
        <v>170</v>
      </c>
      <c r="C164" s="425">
        <v>5564</v>
      </c>
      <c r="D164" s="429">
        <v>0.68535000000000001</v>
      </c>
      <c r="E164" s="437">
        <v>0</v>
      </c>
      <c r="F164" s="164">
        <v>0</v>
      </c>
      <c r="G164" s="436">
        <v>0</v>
      </c>
      <c r="H164" s="278">
        <v>1849</v>
      </c>
      <c r="I164" s="15">
        <v>1929</v>
      </c>
      <c r="J164" s="343">
        <v>0.95852773457750129</v>
      </c>
      <c r="K164" s="444">
        <v>0.95868012822108839</v>
      </c>
      <c r="L164" s="451">
        <v>0.75214243400000003</v>
      </c>
      <c r="M164" s="14">
        <f>Lisäosat[[#This Row],[HYTE-kerroin (sis. Kulttuurihyte)]]*Lisäosat[[#This Row],[Asukasmäärä 31.12.2022]]</f>
        <v>4184.9205027759999</v>
      </c>
      <c r="N164" s="444">
        <f>Lisäosat[[#This Row],[HYTE-kerroin (sis. Kulttuurihyte)]]/$N$7</f>
        <v>1.1337055503809463</v>
      </c>
      <c r="O164" s="456">
        <v>0</v>
      </c>
      <c r="P164" s="206">
        <v>240542.169192</v>
      </c>
      <c r="Q164" s="168">
        <v>0</v>
      </c>
      <c r="R164" s="168">
        <v>70410.070281172186</v>
      </c>
      <c r="S164" s="168">
        <v>122752.46729793913</v>
      </c>
      <c r="T164" s="168">
        <v>0</v>
      </c>
      <c r="U164" s="320">
        <f t="shared" si="3"/>
        <v>433704.70677111129</v>
      </c>
      <c r="V164" s="49"/>
      <c r="W164" s="49"/>
      <c r="X164" s="115"/>
      <c r="Y164" s="115"/>
      <c r="Z164" s="116"/>
    </row>
    <row r="165" spans="1:26" s="50" customFormat="1">
      <c r="A165" s="134">
        <v>508</v>
      </c>
      <c r="B165" s="130" t="s">
        <v>171</v>
      </c>
      <c r="C165" s="425">
        <v>9360</v>
      </c>
      <c r="D165" s="429">
        <v>0.56678333333333331</v>
      </c>
      <c r="E165" s="437">
        <v>0</v>
      </c>
      <c r="F165" s="164">
        <v>1</v>
      </c>
      <c r="G165" s="436">
        <v>1.0456969570218551E-4</v>
      </c>
      <c r="H165" s="278">
        <v>3584</v>
      </c>
      <c r="I165" s="15">
        <v>3329</v>
      </c>
      <c r="J165" s="343">
        <v>1.0765995794532892</v>
      </c>
      <c r="K165" s="444">
        <v>1.0767707450092545</v>
      </c>
      <c r="L165" s="451">
        <v>0.58001702300000002</v>
      </c>
      <c r="M165" s="14">
        <f>Lisäosat[[#This Row],[HYTE-kerroin (sis. Kulttuurihyte)]]*Lisäosat[[#This Row],[Asukasmäärä 31.12.2022]]</f>
        <v>5428.9593352800002</v>
      </c>
      <c r="N165" s="444">
        <f>Lisäosat[[#This Row],[HYTE-kerroin (sis. Kulttuurihyte)]]/$N$7</f>
        <v>0.87426063012226352</v>
      </c>
      <c r="O165" s="456">
        <v>0</v>
      </c>
      <c r="P165" s="206">
        <v>334645.20335999998</v>
      </c>
      <c r="Q165" s="168">
        <v>0</v>
      </c>
      <c r="R165" s="168">
        <v>133037.17908738341</v>
      </c>
      <c r="S165" s="168">
        <v>159242.72702999777</v>
      </c>
      <c r="T165" s="168">
        <v>0</v>
      </c>
      <c r="U165" s="320">
        <f t="shared" si="3"/>
        <v>626925.10947738111</v>
      </c>
      <c r="V165" s="49"/>
      <c r="W165" s="49"/>
      <c r="X165" s="115"/>
      <c r="Y165" s="115"/>
      <c r="Z165" s="116"/>
    </row>
    <row r="166" spans="1:26" s="50" customFormat="1">
      <c r="A166" s="134">
        <v>529</v>
      </c>
      <c r="B166" s="130" t="s">
        <v>172</v>
      </c>
      <c r="C166" s="425">
        <v>19850</v>
      </c>
      <c r="D166" s="429">
        <v>0</v>
      </c>
      <c r="E166" s="437">
        <v>0</v>
      </c>
      <c r="F166" s="164">
        <v>1</v>
      </c>
      <c r="G166" s="436">
        <v>5.1075131518463663E-5</v>
      </c>
      <c r="H166" s="278">
        <v>5494</v>
      </c>
      <c r="I166" s="15">
        <v>8044</v>
      </c>
      <c r="J166" s="343">
        <v>0.68299353555445053</v>
      </c>
      <c r="K166" s="444">
        <v>0.68310212278638438</v>
      </c>
      <c r="L166" s="451">
        <v>0.73593551899999998</v>
      </c>
      <c r="M166" s="14">
        <f>Lisäosat[[#This Row],[HYTE-kerroin (sis. Kulttuurihyte)]]*Lisäosat[[#This Row],[Asukasmäärä 31.12.2022]]</f>
        <v>14608.32005215</v>
      </c>
      <c r="N166" s="444">
        <f>Lisäosat[[#This Row],[HYTE-kerroin (sis. Kulttuurihyte)]]/$N$7</f>
        <v>1.1092768402597297</v>
      </c>
      <c r="O166" s="456">
        <v>0.91720670514640423</v>
      </c>
      <c r="P166" s="206">
        <v>0</v>
      </c>
      <c r="Q166" s="168">
        <v>0</v>
      </c>
      <c r="R166" s="168">
        <v>178986.41821248844</v>
      </c>
      <c r="S166" s="168">
        <v>428492.56713236868</v>
      </c>
      <c r="T166" s="168">
        <v>187891.6279626512</v>
      </c>
      <c r="U166" s="320">
        <f t="shared" si="3"/>
        <v>795370.61330750829</v>
      </c>
      <c r="V166" s="49"/>
      <c r="W166" s="49"/>
      <c r="X166" s="115"/>
      <c r="Y166" s="115"/>
      <c r="Z166" s="116"/>
    </row>
    <row r="167" spans="1:26" s="50" customFormat="1">
      <c r="A167" s="134">
        <v>531</v>
      </c>
      <c r="B167" s="130" t="s">
        <v>173</v>
      </c>
      <c r="C167" s="425">
        <v>5072</v>
      </c>
      <c r="D167" s="429">
        <v>0</v>
      </c>
      <c r="E167" s="437">
        <v>0</v>
      </c>
      <c r="F167" s="164">
        <v>0</v>
      </c>
      <c r="G167" s="436">
        <v>0</v>
      </c>
      <c r="H167" s="278">
        <v>1512</v>
      </c>
      <c r="I167" s="15">
        <v>2023</v>
      </c>
      <c r="J167" s="343">
        <v>0.74740484429065746</v>
      </c>
      <c r="K167" s="444">
        <v>0.74752367209641346</v>
      </c>
      <c r="L167" s="451">
        <v>0.56821413399999998</v>
      </c>
      <c r="M167" s="14">
        <f>Lisäosat[[#This Row],[HYTE-kerroin (sis. Kulttuurihyte)]]*Lisäosat[[#This Row],[Asukasmäärä 31.12.2022]]</f>
        <v>2881.9820876479998</v>
      </c>
      <c r="N167" s="444">
        <f>Lisäosat[[#This Row],[HYTE-kerroin (sis. Kulttuurihyte)]]/$N$7</f>
        <v>0.85647011576626819</v>
      </c>
      <c r="O167" s="456">
        <v>0</v>
      </c>
      <c r="P167" s="206">
        <v>0</v>
      </c>
      <c r="Q167" s="168">
        <v>0</v>
      </c>
      <c r="R167" s="168">
        <v>50047.008856323715</v>
      </c>
      <c r="S167" s="168">
        <v>84534.55967266034</v>
      </c>
      <c r="T167" s="168">
        <v>0</v>
      </c>
      <c r="U167" s="320">
        <f t="shared" si="3"/>
        <v>134581.56852898406</v>
      </c>
      <c r="V167" s="49"/>
      <c r="W167" s="49"/>
      <c r="X167" s="115"/>
      <c r="Y167" s="115"/>
      <c r="Z167" s="116"/>
    </row>
    <row r="168" spans="1:26" s="50" customFormat="1">
      <c r="A168" s="134">
        <v>535</v>
      </c>
      <c r="B168" s="130" t="s">
        <v>174</v>
      </c>
      <c r="C168" s="425">
        <v>10419</v>
      </c>
      <c r="D168" s="429">
        <v>8.7833333333333333E-2</v>
      </c>
      <c r="E168" s="437">
        <v>0</v>
      </c>
      <c r="F168" s="164">
        <v>0</v>
      </c>
      <c r="G168" s="436">
        <v>0</v>
      </c>
      <c r="H168" s="278">
        <v>3679</v>
      </c>
      <c r="I168" s="15">
        <v>3905</v>
      </c>
      <c r="J168" s="343">
        <v>0.94212548015364916</v>
      </c>
      <c r="K168" s="444">
        <v>0.94227526604868128</v>
      </c>
      <c r="L168" s="451">
        <v>0.67241116899999998</v>
      </c>
      <c r="M168" s="14">
        <f>Lisäosat[[#This Row],[HYTE-kerroin (sis. Kulttuurihyte)]]*Lisäosat[[#This Row],[Asukasmäärä 31.12.2022]]</f>
        <v>7005.8519698109994</v>
      </c>
      <c r="N168" s="444">
        <f>Lisäosat[[#This Row],[HYTE-kerroin (sis. Kulttuurihyte)]]/$N$7</f>
        <v>1.0135264811205167</v>
      </c>
      <c r="O168" s="456">
        <v>0</v>
      </c>
      <c r="P168" s="206">
        <v>57726.747339999994</v>
      </c>
      <c r="Q168" s="168">
        <v>0</v>
      </c>
      <c r="R168" s="168">
        <v>129591.87115988796</v>
      </c>
      <c r="S168" s="168">
        <v>205496.28463622415</v>
      </c>
      <c r="T168" s="168">
        <v>0</v>
      </c>
      <c r="U168" s="320">
        <f t="shared" si="3"/>
        <v>392814.90313611215</v>
      </c>
      <c r="V168" s="49"/>
      <c r="W168" s="49"/>
      <c r="X168" s="115"/>
      <c r="Y168" s="115"/>
      <c r="Z168" s="116"/>
    </row>
    <row r="169" spans="1:26" s="50" customFormat="1">
      <c r="A169" s="134">
        <v>536</v>
      </c>
      <c r="B169" s="130" t="s">
        <v>175</v>
      </c>
      <c r="C169" s="425">
        <v>35346</v>
      </c>
      <c r="D169" s="429">
        <v>0</v>
      </c>
      <c r="E169" s="437">
        <v>0</v>
      </c>
      <c r="F169" s="164">
        <v>4</v>
      </c>
      <c r="G169" s="436">
        <v>1.1466574934067194E-4</v>
      </c>
      <c r="H169" s="278">
        <v>10709</v>
      </c>
      <c r="I169" s="15">
        <v>14397</v>
      </c>
      <c r="J169" s="343">
        <v>0.74383552128915742</v>
      </c>
      <c r="K169" s="444">
        <v>0.74395378161823256</v>
      </c>
      <c r="L169" s="451">
        <v>0.70377846600000005</v>
      </c>
      <c r="M169" s="14">
        <f>Lisäosat[[#This Row],[HYTE-kerroin (sis. Kulttuurihyte)]]*Lisäosat[[#This Row],[Asukasmäärä 31.12.2022]]</f>
        <v>24875.753659236001</v>
      </c>
      <c r="N169" s="444">
        <f>Lisäosat[[#This Row],[HYTE-kerroin (sis. Kulttuurihyte)]]/$N$7</f>
        <v>1.0608064604194212</v>
      </c>
      <c r="O169" s="456">
        <v>1.3733371731186568</v>
      </c>
      <c r="P169" s="206">
        <v>0</v>
      </c>
      <c r="Q169" s="168">
        <v>0</v>
      </c>
      <c r="R169" s="168">
        <v>347104.43281903019</v>
      </c>
      <c r="S169" s="168">
        <v>729657.85981870536</v>
      </c>
      <c r="T169" s="168">
        <v>500953.18944125704</v>
      </c>
      <c r="U169" s="320">
        <f t="shared" si="3"/>
        <v>1577715.4820789928</v>
      </c>
      <c r="V169" s="49"/>
      <c r="W169" s="49"/>
      <c r="X169" s="115"/>
      <c r="Y169" s="115"/>
      <c r="Z169" s="116"/>
    </row>
    <row r="170" spans="1:26" s="50" customFormat="1">
      <c r="A170" s="134">
        <v>538</v>
      </c>
      <c r="B170" s="130" t="s">
        <v>176</v>
      </c>
      <c r="C170" s="425">
        <v>4644</v>
      </c>
      <c r="D170" s="429">
        <v>0</v>
      </c>
      <c r="E170" s="437">
        <v>0</v>
      </c>
      <c r="F170" s="164">
        <v>1</v>
      </c>
      <c r="G170" s="436">
        <v>2.1326508850501172E-4</v>
      </c>
      <c r="H170" s="278">
        <v>954</v>
      </c>
      <c r="I170" s="15">
        <v>2079</v>
      </c>
      <c r="J170" s="343">
        <v>0.45887445887445888</v>
      </c>
      <c r="K170" s="444">
        <v>0.45894741404123635</v>
      </c>
      <c r="L170" s="451">
        <v>0.63994530100000002</v>
      </c>
      <c r="M170" s="14">
        <f>Lisäosat[[#This Row],[HYTE-kerroin (sis. Kulttuurihyte)]]*Lisäosat[[#This Row],[Asukasmäärä 31.12.2022]]</f>
        <v>2971.9059778440001</v>
      </c>
      <c r="N170" s="444">
        <f>Lisäosat[[#This Row],[HYTE-kerroin (sis. Kulttuurihyte)]]/$N$7</f>
        <v>0.96459062391353578</v>
      </c>
      <c r="O170" s="456">
        <v>0</v>
      </c>
      <c r="P170" s="206">
        <v>0</v>
      </c>
      <c r="Q170" s="168">
        <v>0</v>
      </c>
      <c r="R170" s="168">
        <v>28133.843638659018</v>
      </c>
      <c r="S170" s="168">
        <v>87172.2153660638</v>
      </c>
      <c r="T170" s="168">
        <v>0</v>
      </c>
      <c r="U170" s="320">
        <f t="shared" si="3"/>
        <v>115306.05900472282</v>
      </c>
      <c r="V170" s="49"/>
      <c r="W170" s="49"/>
      <c r="X170" s="115"/>
      <c r="Y170" s="115"/>
      <c r="Z170" s="116"/>
    </row>
    <row r="171" spans="1:26" s="50" customFormat="1">
      <c r="A171" s="134">
        <v>541</v>
      </c>
      <c r="B171" s="130" t="s">
        <v>177</v>
      </c>
      <c r="C171" s="425">
        <v>9243</v>
      </c>
      <c r="D171" s="429">
        <v>1.181</v>
      </c>
      <c r="E171" s="437">
        <v>0</v>
      </c>
      <c r="F171" s="164">
        <v>0</v>
      </c>
      <c r="G171" s="436">
        <v>0</v>
      </c>
      <c r="H171" s="278">
        <v>3190</v>
      </c>
      <c r="I171" s="15">
        <v>3207</v>
      </c>
      <c r="J171" s="343">
        <v>0.99469909572809478</v>
      </c>
      <c r="K171" s="444">
        <v>0.99485724015522248</v>
      </c>
      <c r="L171" s="451">
        <v>0.59998854400000001</v>
      </c>
      <c r="M171" s="14">
        <f>Lisäosat[[#This Row],[HYTE-kerroin (sis. Kulttuurihyte)]]*Lisäosat[[#This Row],[Asukasmäärä 31.12.2022]]</f>
        <v>5545.6941121919999</v>
      </c>
      <c r="N171" s="444">
        <f>Lisäosat[[#This Row],[HYTE-kerroin (sis. Kulttuurihyte)]]/$N$7</f>
        <v>0.9043637371718648</v>
      </c>
      <c r="O171" s="456">
        <v>0</v>
      </c>
      <c r="P171" s="206">
        <v>1032870.31146</v>
      </c>
      <c r="Q171" s="168">
        <v>0</v>
      </c>
      <c r="R171" s="168">
        <v>121380.14421396233</v>
      </c>
      <c r="S171" s="168">
        <v>162666.80208134398</v>
      </c>
      <c r="T171" s="168">
        <v>0</v>
      </c>
      <c r="U171" s="320">
        <f t="shared" si="3"/>
        <v>1316917.2577553063</v>
      </c>
      <c r="V171" s="49"/>
      <c r="W171" s="49"/>
      <c r="X171" s="115"/>
      <c r="Y171" s="115"/>
      <c r="Z171" s="116"/>
    </row>
    <row r="172" spans="1:26" s="50" customFormat="1">
      <c r="A172" s="134">
        <v>543</v>
      </c>
      <c r="B172" s="130" t="s">
        <v>178</v>
      </c>
      <c r="C172" s="425">
        <v>44458</v>
      </c>
      <c r="D172" s="429">
        <v>0</v>
      </c>
      <c r="E172" s="437">
        <v>0</v>
      </c>
      <c r="F172" s="164">
        <v>1</v>
      </c>
      <c r="G172" s="436">
        <v>2.2661862351848074E-5</v>
      </c>
      <c r="H172" s="278">
        <v>11801</v>
      </c>
      <c r="I172" s="15">
        <v>19987</v>
      </c>
      <c r="J172" s="343">
        <v>0.5904337819582729</v>
      </c>
      <c r="K172" s="444">
        <v>0.59052765337386548</v>
      </c>
      <c r="L172" s="451">
        <v>0.635929627</v>
      </c>
      <c r="M172" s="14">
        <f>Lisäosat[[#This Row],[HYTE-kerroin (sis. Kulttuurihyte)]]*Lisäosat[[#This Row],[Asukasmäärä 31.12.2022]]</f>
        <v>28272.159357166001</v>
      </c>
      <c r="N172" s="444">
        <f>Lisäosat[[#This Row],[HYTE-kerroin (sis. Kulttuurihyte)]]/$N$7</f>
        <v>0.95853779176828746</v>
      </c>
      <c r="O172" s="456">
        <v>1.1237285078534425</v>
      </c>
      <c r="P172" s="206">
        <v>0</v>
      </c>
      <c r="Q172" s="168">
        <v>0</v>
      </c>
      <c r="R172" s="168">
        <v>346548.5550607781</v>
      </c>
      <c r="S172" s="168">
        <v>829281.53942961583</v>
      </c>
      <c r="T172" s="168">
        <v>515574.0110621709</v>
      </c>
      <c r="U172" s="320">
        <f t="shared" si="3"/>
        <v>1691404.1055525648</v>
      </c>
      <c r="V172" s="49"/>
      <c r="W172" s="49"/>
      <c r="X172" s="115"/>
      <c r="Y172" s="115"/>
      <c r="Z172" s="116"/>
    </row>
    <row r="173" spans="1:26" s="50" customFormat="1">
      <c r="A173" s="134">
        <v>545</v>
      </c>
      <c r="B173" s="130" t="s">
        <v>179</v>
      </c>
      <c r="C173" s="425">
        <v>9584</v>
      </c>
      <c r="D173" s="429">
        <v>0.75511666666666666</v>
      </c>
      <c r="E173" s="437">
        <v>0</v>
      </c>
      <c r="F173" s="164">
        <v>0</v>
      </c>
      <c r="G173" s="436">
        <v>0</v>
      </c>
      <c r="H173" s="278">
        <v>4547</v>
      </c>
      <c r="I173" s="15">
        <v>4271</v>
      </c>
      <c r="J173" s="343">
        <v>1.0646218684148911</v>
      </c>
      <c r="K173" s="444">
        <v>1.0647911296680794</v>
      </c>
      <c r="L173" s="451">
        <v>0.53540434199999998</v>
      </c>
      <c r="M173" s="14">
        <f>Lisäosat[[#This Row],[HYTE-kerroin (sis. Kulttuurihyte)]]*Lisäosat[[#This Row],[Asukasmäärä 31.12.2022]]</f>
        <v>5131.3152137279994</v>
      </c>
      <c r="N173" s="444">
        <f>Lisäosat[[#This Row],[HYTE-kerroin (sis. Kulttuurihyte)]]/$N$7</f>
        <v>0.80701586133811776</v>
      </c>
      <c r="O173" s="456">
        <v>0.36844946533275785</v>
      </c>
      <c r="P173" s="206">
        <v>456512.36545066664</v>
      </c>
      <c r="Q173" s="168">
        <v>0</v>
      </c>
      <c r="R173" s="168">
        <v>134705.44806495312</v>
      </c>
      <c r="S173" s="168">
        <v>150512.20269315559</v>
      </c>
      <c r="T173" s="168">
        <v>36442.187053731242</v>
      </c>
      <c r="U173" s="320">
        <f t="shared" si="3"/>
        <v>778172.20326250663</v>
      </c>
      <c r="V173" s="49"/>
      <c r="W173" s="49"/>
      <c r="X173" s="115"/>
      <c r="Y173" s="115"/>
      <c r="Z173" s="116"/>
    </row>
    <row r="174" spans="1:26" s="50" customFormat="1">
      <c r="A174" s="134">
        <v>560</v>
      </c>
      <c r="B174" s="130" t="s">
        <v>180</v>
      </c>
      <c r="C174" s="425">
        <v>15735</v>
      </c>
      <c r="D174" s="429">
        <v>0</v>
      </c>
      <c r="E174" s="437">
        <v>0</v>
      </c>
      <c r="F174" s="164">
        <v>4</v>
      </c>
      <c r="G174" s="436">
        <v>1.8977732793522267E-4</v>
      </c>
      <c r="H174" s="278">
        <v>4458</v>
      </c>
      <c r="I174" s="15">
        <v>6274</v>
      </c>
      <c r="J174" s="343">
        <v>0.71055148230793752</v>
      </c>
      <c r="K174" s="444">
        <v>0.71066445090074803</v>
      </c>
      <c r="L174" s="451">
        <v>0.56448305700000001</v>
      </c>
      <c r="M174" s="14">
        <f>Lisäosat[[#This Row],[HYTE-kerroin (sis. Kulttuurihyte)]]*Lisäosat[[#This Row],[Asukasmäärä 31.12.2022]]</f>
        <v>8882.1409018949998</v>
      </c>
      <c r="N174" s="444">
        <f>Lisäosat[[#This Row],[HYTE-kerroin (sis. Kulttuurihyte)]]/$N$7</f>
        <v>0.85084625715573459</v>
      </c>
      <c r="O174" s="456">
        <v>0</v>
      </c>
      <c r="P174" s="206">
        <v>0</v>
      </c>
      <c r="Q174" s="168">
        <v>0</v>
      </c>
      <c r="R174" s="168">
        <v>147606.42778098717</v>
      </c>
      <c r="S174" s="168">
        <v>260531.76156448311</v>
      </c>
      <c r="T174" s="168">
        <v>0</v>
      </c>
      <c r="U174" s="320">
        <f t="shared" si="3"/>
        <v>408138.18934547028</v>
      </c>
      <c r="V174" s="49"/>
      <c r="W174" s="49"/>
      <c r="X174" s="115"/>
      <c r="Y174" s="115"/>
      <c r="Z174" s="116"/>
    </row>
    <row r="175" spans="1:26" s="50" customFormat="1">
      <c r="A175" s="134">
        <v>561</v>
      </c>
      <c r="B175" s="130" t="s">
        <v>181</v>
      </c>
      <c r="C175" s="425">
        <v>1317</v>
      </c>
      <c r="D175" s="429">
        <v>0</v>
      </c>
      <c r="E175" s="437">
        <v>0</v>
      </c>
      <c r="F175" s="164">
        <v>0</v>
      </c>
      <c r="G175" s="436">
        <v>0</v>
      </c>
      <c r="H175" s="278">
        <v>451</v>
      </c>
      <c r="I175" s="15">
        <v>534</v>
      </c>
      <c r="J175" s="343">
        <v>0.84456928838951306</v>
      </c>
      <c r="K175" s="444">
        <v>0.84470356409847436</v>
      </c>
      <c r="L175" s="451">
        <v>0.531214242</v>
      </c>
      <c r="M175" s="14">
        <f>Lisäosat[[#This Row],[HYTE-kerroin (sis. Kulttuurihyte)]]*Lisäosat[[#This Row],[Asukasmäärä 31.12.2022]]</f>
        <v>699.60915671400005</v>
      </c>
      <c r="N175" s="444">
        <f>Lisäosat[[#This Row],[HYTE-kerroin (sis. Kulttuurihyte)]]/$N$7</f>
        <v>0.80070011659095841</v>
      </c>
      <c r="O175" s="456">
        <v>0</v>
      </c>
      <c r="P175" s="206">
        <v>0</v>
      </c>
      <c r="Q175" s="168">
        <v>0</v>
      </c>
      <c r="R175" s="168">
        <v>14684.664639713517</v>
      </c>
      <c r="S175" s="168">
        <v>20520.999162088687</v>
      </c>
      <c r="T175" s="168">
        <v>0</v>
      </c>
      <c r="U175" s="320">
        <f t="shared" si="3"/>
        <v>35205.663801802206</v>
      </c>
      <c r="V175" s="49"/>
      <c r="W175" s="49"/>
      <c r="X175" s="115"/>
      <c r="Y175" s="115"/>
      <c r="Z175" s="116"/>
    </row>
    <row r="176" spans="1:26" s="50" customFormat="1">
      <c r="A176" s="134">
        <v>562</v>
      </c>
      <c r="B176" s="130" t="s">
        <v>182</v>
      </c>
      <c r="C176" s="425">
        <v>8935</v>
      </c>
      <c r="D176" s="429">
        <v>0.28939999999999999</v>
      </c>
      <c r="E176" s="437">
        <v>0</v>
      </c>
      <c r="F176" s="164">
        <v>0</v>
      </c>
      <c r="G176" s="436">
        <v>1.1138338159946537E-4</v>
      </c>
      <c r="H176" s="278">
        <v>2448</v>
      </c>
      <c r="I176" s="15">
        <v>3391</v>
      </c>
      <c r="J176" s="343">
        <v>0.7219109407254497</v>
      </c>
      <c r="K176" s="444">
        <v>0.7220257153267825</v>
      </c>
      <c r="L176" s="451">
        <v>0.68140174600000003</v>
      </c>
      <c r="M176" s="14">
        <f>Lisäosat[[#This Row],[HYTE-kerroin (sis. Kulttuurihyte)]]*Lisäosat[[#This Row],[Asukasmäärä 31.12.2022]]</f>
        <v>6088.32460051</v>
      </c>
      <c r="N176" s="444">
        <f>Lisäosat[[#This Row],[HYTE-kerroin (sis. Kulttuurihyte)]]/$N$7</f>
        <v>1.0270779928891338</v>
      </c>
      <c r="O176" s="456">
        <v>0</v>
      </c>
      <c r="P176" s="206">
        <v>163111.57011999999</v>
      </c>
      <c r="Q176" s="168">
        <v>0</v>
      </c>
      <c r="R176" s="168">
        <v>85157.156917071377</v>
      </c>
      <c r="S176" s="168">
        <v>178583.28872139743</v>
      </c>
      <c r="T176" s="168">
        <v>0</v>
      </c>
      <c r="U176" s="320">
        <f t="shared" si="3"/>
        <v>426852.01575846877</v>
      </c>
      <c r="V176" s="49"/>
      <c r="W176" s="49"/>
      <c r="X176" s="115"/>
      <c r="Y176" s="115"/>
      <c r="Z176" s="116"/>
    </row>
    <row r="177" spans="1:26" s="50" customFormat="1">
      <c r="A177" s="134">
        <v>563</v>
      </c>
      <c r="B177" s="130" t="s">
        <v>183</v>
      </c>
      <c r="C177" s="425">
        <v>7025</v>
      </c>
      <c r="D177" s="429">
        <v>0.48</v>
      </c>
      <c r="E177" s="437">
        <v>0</v>
      </c>
      <c r="F177" s="164">
        <v>0</v>
      </c>
      <c r="G177" s="436">
        <v>0</v>
      </c>
      <c r="H177" s="278">
        <v>2792</v>
      </c>
      <c r="I177" s="15">
        <v>2563</v>
      </c>
      <c r="J177" s="343">
        <v>1.0893484198205228</v>
      </c>
      <c r="K177" s="444">
        <v>1.0895216122789606</v>
      </c>
      <c r="L177" s="451">
        <v>0.59998757599999997</v>
      </c>
      <c r="M177" s="14">
        <f>Lisäosat[[#This Row],[HYTE-kerroin (sis. Kulttuurihyte)]]*Lisäosat[[#This Row],[Asukasmäärä 31.12.2022]]</f>
        <v>4214.9127214</v>
      </c>
      <c r="N177" s="444">
        <f>Lisäosat[[#This Row],[HYTE-kerroin (sis. Kulttuurihyte)]]/$N$7</f>
        <v>0.90436227810384362</v>
      </c>
      <c r="O177" s="456">
        <v>0</v>
      </c>
      <c r="P177" s="206">
        <v>212705.75999999998</v>
      </c>
      <c r="Q177" s="168">
        <v>0</v>
      </c>
      <c r="R177" s="168">
        <v>101031.33910662802</v>
      </c>
      <c r="S177" s="168">
        <v>123632.2017716031</v>
      </c>
      <c r="T177" s="168">
        <v>0</v>
      </c>
      <c r="U177" s="320">
        <f t="shared" si="3"/>
        <v>437369.30087823106</v>
      </c>
      <c r="V177" s="49"/>
      <c r="W177" s="49"/>
      <c r="X177" s="115"/>
      <c r="Y177" s="115"/>
      <c r="Z177" s="116"/>
    </row>
    <row r="178" spans="1:26" s="50" customFormat="1">
      <c r="A178" s="134">
        <v>564</v>
      </c>
      <c r="B178" s="130" t="s">
        <v>184</v>
      </c>
      <c r="C178" s="425">
        <v>211848</v>
      </c>
      <c r="D178" s="429">
        <v>0</v>
      </c>
      <c r="E178" s="437">
        <v>0</v>
      </c>
      <c r="F178" s="164">
        <v>143</v>
      </c>
      <c r="G178" s="436">
        <v>6.9672776555587896E-4</v>
      </c>
      <c r="H178" s="278">
        <v>91589</v>
      </c>
      <c r="I178" s="15">
        <v>87409</v>
      </c>
      <c r="J178" s="343">
        <v>1.0478211625805123</v>
      </c>
      <c r="K178" s="444">
        <v>1.0479877527364703</v>
      </c>
      <c r="L178" s="451">
        <v>0.68512749399999995</v>
      </c>
      <c r="M178" s="14">
        <f>Lisäosat[[#This Row],[HYTE-kerroin (sis. Kulttuurihyte)]]*Lisäosat[[#This Row],[Asukasmäärä 31.12.2022]]</f>
        <v>145142.88934891199</v>
      </c>
      <c r="N178" s="444">
        <f>Lisäosat[[#This Row],[HYTE-kerroin (sis. Kulttuurihyte)]]/$N$7</f>
        <v>1.0326938190890429</v>
      </c>
      <c r="O178" s="456">
        <v>1.0211021841988781</v>
      </c>
      <c r="P178" s="206">
        <v>0</v>
      </c>
      <c r="Q178" s="168">
        <v>0</v>
      </c>
      <c r="R178" s="168">
        <v>2930586.2446306478</v>
      </c>
      <c r="S178" s="168">
        <v>4257344.3788268687</v>
      </c>
      <c r="T178" s="168">
        <v>2232406.4609474516</v>
      </c>
      <c r="U178" s="320">
        <f t="shared" si="3"/>
        <v>9420337.0844049677</v>
      </c>
      <c r="V178" s="49"/>
      <c r="W178" s="49"/>
      <c r="X178" s="115"/>
      <c r="Y178" s="115"/>
      <c r="Z178" s="116"/>
    </row>
    <row r="179" spans="1:26" s="50" customFormat="1">
      <c r="A179" s="134">
        <v>576</v>
      </c>
      <c r="B179" s="130" t="s">
        <v>185</v>
      </c>
      <c r="C179" s="425">
        <v>2750</v>
      </c>
      <c r="D179" s="429">
        <v>1.1095333333333333</v>
      </c>
      <c r="E179" s="437">
        <v>0</v>
      </c>
      <c r="F179" s="164">
        <v>0</v>
      </c>
      <c r="G179" s="436">
        <v>0</v>
      </c>
      <c r="H179" s="278">
        <v>714</v>
      </c>
      <c r="I179" s="15">
        <v>931</v>
      </c>
      <c r="J179" s="343">
        <v>0.76691729323308266</v>
      </c>
      <c r="K179" s="444">
        <v>0.76703922326852103</v>
      </c>
      <c r="L179" s="451">
        <v>0.53602823600000005</v>
      </c>
      <c r="M179" s="14">
        <f>Lisäosat[[#This Row],[HYTE-kerroin (sis. Kulttuurihyte)]]*Lisäosat[[#This Row],[Asukasmäärä 31.12.2022]]</f>
        <v>1474.0776490000001</v>
      </c>
      <c r="N179" s="444">
        <f>Lisäosat[[#This Row],[HYTE-kerroin (sis. Kulttuurihyte)]]/$N$7</f>
        <v>0.80795625780915303</v>
      </c>
      <c r="O179" s="456">
        <v>0</v>
      </c>
      <c r="P179" s="206">
        <v>288706.12099999993</v>
      </c>
      <c r="Q179" s="168">
        <v>0</v>
      </c>
      <c r="R179" s="168">
        <v>27843.52380464731</v>
      </c>
      <c r="S179" s="168">
        <v>43237.77913665682</v>
      </c>
      <c r="T179" s="168">
        <v>0</v>
      </c>
      <c r="U179" s="320">
        <f t="shared" si="3"/>
        <v>359787.42394130409</v>
      </c>
      <c r="V179" s="49"/>
      <c r="W179" s="49"/>
      <c r="X179" s="115"/>
      <c r="Y179" s="115"/>
      <c r="Z179" s="116"/>
    </row>
    <row r="180" spans="1:26" s="50" customFormat="1">
      <c r="A180" s="134">
        <v>577</v>
      </c>
      <c r="B180" s="130" t="s">
        <v>186</v>
      </c>
      <c r="C180" s="425">
        <v>11138</v>
      </c>
      <c r="D180" s="429">
        <v>0</v>
      </c>
      <c r="E180" s="437">
        <v>0</v>
      </c>
      <c r="F180" s="164">
        <v>1</v>
      </c>
      <c r="G180" s="436">
        <v>9.0571506204148176E-5</v>
      </c>
      <c r="H180" s="278">
        <v>3122</v>
      </c>
      <c r="I180" s="15">
        <v>4640</v>
      </c>
      <c r="J180" s="343">
        <v>0.6728448275862069</v>
      </c>
      <c r="K180" s="444">
        <v>0.67295180130344601</v>
      </c>
      <c r="L180" s="451">
        <v>0.69829682000000004</v>
      </c>
      <c r="M180" s="14">
        <f>Lisäosat[[#This Row],[HYTE-kerroin (sis. Kulttuurihyte)]]*Lisäosat[[#This Row],[Asukasmäärä 31.12.2022]]</f>
        <v>7777.6299811600002</v>
      </c>
      <c r="N180" s="444">
        <f>Lisäosat[[#This Row],[HYTE-kerroin (sis. Kulttuurihyte)]]/$N$7</f>
        <v>1.0525439662235101</v>
      </c>
      <c r="O180" s="456">
        <v>0.8772273732598368</v>
      </c>
      <c r="P180" s="206">
        <v>0</v>
      </c>
      <c r="Q180" s="168">
        <v>0</v>
      </c>
      <c r="R180" s="168">
        <v>98938.45055051471</v>
      </c>
      <c r="S180" s="168">
        <v>228134.14718021848</v>
      </c>
      <c r="T180" s="168">
        <v>100832.16354835841</v>
      </c>
      <c r="U180" s="320">
        <f t="shared" si="3"/>
        <v>427904.76127909165</v>
      </c>
      <c r="V180" s="49"/>
      <c r="W180" s="49"/>
      <c r="X180" s="115"/>
      <c r="Y180" s="115"/>
      <c r="Z180" s="116"/>
    </row>
    <row r="181" spans="1:26" s="50" customFormat="1">
      <c r="A181" s="134">
        <v>578</v>
      </c>
      <c r="B181" s="130" t="s">
        <v>187</v>
      </c>
      <c r="C181" s="425">
        <v>3100</v>
      </c>
      <c r="D181" s="429">
        <v>0.96758333333333335</v>
      </c>
      <c r="E181" s="437">
        <v>0</v>
      </c>
      <c r="F181" s="164">
        <v>0</v>
      </c>
      <c r="G181" s="436">
        <v>0</v>
      </c>
      <c r="H181" s="278">
        <v>944</v>
      </c>
      <c r="I181" s="15">
        <v>1088</v>
      </c>
      <c r="J181" s="343">
        <v>0.86764705882352944</v>
      </c>
      <c r="K181" s="444">
        <v>0.86778500360266508</v>
      </c>
      <c r="L181" s="451">
        <v>0.642647792</v>
      </c>
      <c r="M181" s="14">
        <f>Lisäosat[[#This Row],[HYTE-kerroin (sis. Kulttuurihyte)]]*Lisäosat[[#This Row],[Asukasmäärä 31.12.2022]]</f>
        <v>1992.2081552</v>
      </c>
      <c r="N181" s="444">
        <f>Lisäosat[[#This Row],[HYTE-kerroin (sis. Kulttuurihyte)]]/$N$7</f>
        <v>0.96866409312369672</v>
      </c>
      <c r="O181" s="456">
        <v>0</v>
      </c>
      <c r="P181" s="206">
        <v>189208.98566666665</v>
      </c>
      <c r="Q181" s="168">
        <v>0</v>
      </c>
      <c r="R181" s="168">
        <v>35509.762347421056</v>
      </c>
      <c r="S181" s="168">
        <v>58435.630081780138</v>
      </c>
      <c r="T181" s="168">
        <v>0</v>
      </c>
      <c r="U181" s="320">
        <f t="shared" si="3"/>
        <v>283154.37809586781</v>
      </c>
      <c r="V181" s="49"/>
      <c r="W181" s="49"/>
      <c r="X181" s="115"/>
      <c r="Y181" s="115"/>
      <c r="Z181" s="116"/>
    </row>
    <row r="182" spans="1:26" s="50" customFormat="1">
      <c r="A182" s="134">
        <v>580</v>
      </c>
      <c r="B182" s="130" t="s">
        <v>188</v>
      </c>
      <c r="C182" s="425">
        <v>4438</v>
      </c>
      <c r="D182" s="429">
        <v>1.3523166666666668</v>
      </c>
      <c r="E182" s="437">
        <v>0</v>
      </c>
      <c r="F182" s="164">
        <v>0</v>
      </c>
      <c r="G182" s="436">
        <v>0</v>
      </c>
      <c r="H182" s="278">
        <v>1292</v>
      </c>
      <c r="I182" s="15">
        <v>1536</v>
      </c>
      <c r="J182" s="343">
        <v>0.84114583333333337</v>
      </c>
      <c r="K182" s="444">
        <v>0.84127956475675036</v>
      </c>
      <c r="L182" s="451">
        <v>0.39647329100000001</v>
      </c>
      <c r="M182" s="14">
        <f>Lisäosat[[#This Row],[HYTE-kerroin (sis. Kulttuurihyte)]]*Lisäosat[[#This Row],[Asukasmäärä 31.12.2022]]</f>
        <v>1759.548465458</v>
      </c>
      <c r="N182" s="444">
        <f>Lisäosat[[#This Row],[HYTE-kerroin (sis. Kulttuurihyte)]]/$N$7</f>
        <v>0.59760485549802145</v>
      </c>
      <c r="O182" s="456">
        <v>0</v>
      </c>
      <c r="P182" s="206">
        <v>567869.628914</v>
      </c>
      <c r="Q182" s="168">
        <v>0</v>
      </c>
      <c r="R182" s="168">
        <v>49283.502950754046</v>
      </c>
      <c r="S182" s="168">
        <v>51611.234985706265</v>
      </c>
      <c r="T182" s="168">
        <v>0</v>
      </c>
      <c r="U182" s="320">
        <f t="shared" si="3"/>
        <v>668764.3668504603</v>
      </c>
      <c r="V182" s="49"/>
      <c r="W182" s="49"/>
      <c r="X182" s="115"/>
      <c r="Y182" s="115"/>
      <c r="Z182" s="116"/>
    </row>
    <row r="183" spans="1:26" s="50" customFormat="1">
      <c r="A183" s="134">
        <v>581</v>
      </c>
      <c r="B183" s="130" t="s">
        <v>189</v>
      </c>
      <c r="C183" s="425">
        <v>6240</v>
      </c>
      <c r="D183" s="429">
        <v>0.81511666666666671</v>
      </c>
      <c r="E183" s="437">
        <v>0</v>
      </c>
      <c r="F183" s="164">
        <v>0</v>
      </c>
      <c r="G183" s="436">
        <v>0</v>
      </c>
      <c r="H183" s="278">
        <v>2356</v>
      </c>
      <c r="I183" s="15">
        <v>2201</v>
      </c>
      <c r="J183" s="343">
        <v>1.0704225352112675</v>
      </c>
      <c r="K183" s="444">
        <v>1.0705927186962456</v>
      </c>
      <c r="L183" s="451">
        <v>0.53225072299999998</v>
      </c>
      <c r="M183" s="14">
        <f>Lisäosat[[#This Row],[HYTE-kerroin (sis. Kulttuurihyte)]]*Lisäosat[[#This Row],[Asukasmäärä 31.12.2022]]</f>
        <v>3321.2445115199998</v>
      </c>
      <c r="N183" s="444">
        <f>Lisäosat[[#This Row],[HYTE-kerroin (sis. Kulttuurihyte)]]/$N$7</f>
        <v>0.80226240613805277</v>
      </c>
      <c r="O183" s="456">
        <v>0</v>
      </c>
      <c r="P183" s="206">
        <v>320845.57024000003</v>
      </c>
      <c r="Q183" s="168">
        <v>0</v>
      </c>
      <c r="R183" s="168">
        <v>88182.581053572358</v>
      </c>
      <c r="S183" s="168">
        <v>97419.044882306218</v>
      </c>
      <c r="T183" s="168">
        <v>0</v>
      </c>
      <c r="U183" s="320">
        <f t="shared" si="3"/>
        <v>506447.19617587863</v>
      </c>
      <c r="V183" s="49"/>
      <c r="W183" s="49"/>
      <c r="X183" s="115"/>
      <c r="Y183" s="115"/>
      <c r="Z183" s="116"/>
    </row>
    <row r="184" spans="1:26" s="50" customFormat="1">
      <c r="A184" s="134">
        <v>583</v>
      </c>
      <c r="B184" s="130" t="s">
        <v>190</v>
      </c>
      <c r="C184" s="425">
        <v>947</v>
      </c>
      <c r="D184" s="429">
        <v>1.8659666666666666</v>
      </c>
      <c r="E184" s="437">
        <v>0</v>
      </c>
      <c r="F184" s="164">
        <v>0</v>
      </c>
      <c r="G184" s="436">
        <v>0</v>
      </c>
      <c r="H184" s="278">
        <v>386</v>
      </c>
      <c r="I184" s="15">
        <v>331</v>
      </c>
      <c r="J184" s="343">
        <v>1.1661631419939578</v>
      </c>
      <c r="K184" s="444">
        <v>1.1663485470102286</v>
      </c>
      <c r="L184" s="451">
        <v>0.460506042</v>
      </c>
      <c r="M184" s="14">
        <f>Lisäosat[[#This Row],[HYTE-kerroin (sis. Kulttuurihyte)]]*Lisäosat[[#This Row],[Asukasmäärä 31.12.2022]]</f>
        <v>436.099221774</v>
      </c>
      <c r="N184" s="444">
        <f>Lisäosat[[#This Row],[HYTE-kerroin (sis. Kulttuurihyte)]]/$N$7</f>
        <v>0.69412152831595353</v>
      </c>
      <c r="O184" s="456">
        <v>0.29510920296190363</v>
      </c>
      <c r="P184" s="206">
        <v>334400.40880400001</v>
      </c>
      <c r="Q184" s="168">
        <v>0</v>
      </c>
      <c r="R184" s="168">
        <v>14579.82337704666</v>
      </c>
      <c r="S184" s="168">
        <v>12791.701879153949</v>
      </c>
      <c r="T184" s="168">
        <v>2884.1140449148029</v>
      </c>
      <c r="U184" s="320">
        <f t="shared" si="3"/>
        <v>364656.04810511542</v>
      </c>
      <c r="V184" s="49"/>
      <c r="W184" s="49"/>
      <c r="X184" s="115"/>
      <c r="Y184" s="115"/>
      <c r="Z184" s="116"/>
    </row>
    <row r="185" spans="1:26" s="50" customFormat="1">
      <c r="A185" s="134">
        <v>584</v>
      </c>
      <c r="B185" s="130" t="s">
        <v>191</v>
      </c>
      <c r="C185" s="425">
        <v>2653</v>
      </c>
      <c r="D185" s="429">
        <v>1.371</v>
      </c>
      <c r="E185" s="437">
        <v>0</v>
      </c>
      <c r="F185" s="164">
        <v>0</v>
      </c>
      <c r="G185" s="436">
        <v>0</v>
      </c>
      <c r="H185" s="278">
        <v>873</v>
      </c>
      <c r="I185" s="15">
        <v>889</v>
      </c>
      <c r="J185" s="343">
        <v>0.98200224971878514</v>
      </c>
      <c r="K185" s="444">
        <v>0.98215837550987795</v>
      </c>
      <c r="L185" s="451">
        <v>0.49918986300000001</v>
      </c>
      <c r="M185" s="14">
        <f>Lisäosat[[#This Row],[HYTE-kerroin (sis. Kulttuurihyte)]]*Lisäosat[[#This Row],[Asukasmäärä 31.12.2022]]</f>
        <v>1324.3507065389999</v>
      </c>
      <c r="N185" s="444">
        <f>Lisäosat[[#This Row],[HYTE-kerroin (sis. Kulttuurihyte)]]/$N$7</f>
        <v>0.75242971649303891</v>
      </c>
      <c r="O185" s="456">
        <v>0</v>
      </c>
      <c r="P185" s="206">
        <v>344157.82506</v>
      </c>
      <c r="Q185" s="168">
        <v>0</v>
      </c>
      <c r="R185" s="168">
        <v>34394.793447005715</v>
      </c>
      <c r="S185" s="168">
        <v>38845.974896678388</v>
      </c>
      <c r="T185" s="168">
        <v>0</v>
      </c>
      <c r="U185" s="320">
        <f t="shared" si="3"/>
        <v>417398.59340368415</v>
      </c>
      <c r="V185" s="49"/>
      <c r="W185" s="49"/>
      <c r="X185" s="115"/>
      <c r="Y185" s="115"/>
      <c r="Z185" s="116"/>
    </row>
    <row r="186" spans="1:26" s="50" customFormat="1">
      <c r="A186" s="134">
        <v>588</v>
      </c>
      <c r="B186" s="130" t="s">
        <v>192</v>
      </c>
      <c r="C186" s="425">
        <v>1600</v>
      </c>
      <c r="D186" s="429">
        <v>1.2120333333333333</v>
      </c>
      <c r="E186" s="437">
        <v>0</v>
      </c>
      <c r="F186" s="164">
        <v>0</v>
      </c>
      <c r="G186" s="436">
        <v>0</v>
      </c>
      <c r="H186" s="278">
        <v>535</v>
      </c>
      <c r="I186" s="15">
        <v>560</v>
      </c>
      <c r="J186" s="343">
        <v>0.9553571428571429</v>
      </c>
      <c r="K186" s="444">
        <v>0.95550903241722029</v>
      </c>
      <c r="L186" s="451">
        <v>0.57693680800000002</v>
      </c>
      <c r="M186" s="14">
        <f>Lisäosat[[#This Row],[HYTE-kerroin (sis. Kulttuurihyte)]]*Lisäosat[[#This Row],[Asukasmäärä 31.12.2022]]</f>
        <v>923.09889280000004</v>
      </c>
      <c r="N186" s="444">
        <f>Lisäosat[[#This Row],[HYTE-kerroin (sis. Kulttuurihyte)]]/$N$7</f>
        <v>0.86961781689432827</v>
      </c>
      <c r="O186" s="456">
        <v>0</v>
      </c>
      <c r="P186" s="206">
        <v>183492.15039999998</v>
      </c>
      <c r="Q186" s="168">
        <v>0</v>
      </c>
      <c r="R186" s="168">
        <v>20180.350764651692</v>
      </c>
      <c r="S186" s="168">
        <v>27076.420346821807</v>
      </c>
      <c r="T186" s="168">
        <v>0</v>
      </c>
      <c r="U186" s="320">
        <f t="shared" si="3"/>
        <v>230748.92151147348</v>
      </c>
      <c r="V186" s="49"/>
      <c r="W186" s="49"/>
      <c r="X186" s="115"/>
      <c r="Y186" s="115"/>
      <c r="Z186" s="116"/>
    </row>
    <row r="187" spans="1:26" s="50" customFormat="1">
      <c r="A187" s="134">
        <v>592</v>
      </c>
      <c r="B187" s="130" t="s">
        <v>193</v>
      </c>
      <c r="C187" s="425">
        <v>3651</v>
      </c>
      <c r="D187" s="429">
        <v>0.49086666666666667</v>
      </c>
      <c r="E187" s="437">
        <v>0</v>
      </c>
      <c r="F187" s="164">
        <v>1</v>
      </c>
      <c r="G187" s="436">
        <v>2.7188689505165849E-4</v>
      </c>
      <c r="H187" s="278">
        <v>844</v>
      </c>
      <c r="I187" s="15">
        <v>1456</v>
      </c>
      <c r="J187" s="343">
        <v>0.57967032967032972</v>
      </c>
      <c r="K187" s="444">
        <v>0.57976248983474765</v>
      </c>
      <c r="L187" s="451">
        <v>0.51930812900000001</v>
      </c>
      <c r="M187" s="14">
        <f>Lisäosat[[#This Row],[HYTE-kerroin (sis. Kulttuurihyte)]]*Lisäosat[[#This Row],[Asukasmäärä 31.12.2022]]</f>
        <v>1895.9939789790001</v>
      </c>
      <c r="N187" s="444">
        <f>Lisäosat[[#This Row],[HYTE-kerroin (sis. Kulttuurihyte)]]/$N$7</f>
        <v>0.78275401252689392</v>
      </c>
      <c r="O187" s="456">
        <v>0</v>
      </c>
      <c r="P187" s="206">
        <v>113049.08693599999</v>
      </c>
      <c r="Q187" s="168">
        <v>0</v>
      </c>
      <c r="R187" s="168">
        <v>27940.60962510396</v>
      </c>
      <c r="S187" s="168">
        <v>55613.467148856522</v>
      </c>
      <c r="T187" s="168">
        <v>0</v>
      </c>
      <c r="U187" s="320">
        <f t="shared" si="3"/>
        <v>196603.16370996047</v>
      </c>
      <c r="V187" s="49"/>
      <c r="W187" s="49"/>
      <c r="X187" s="115"/>
      <c r="Y187" s="115"/>
      <c r="Z187" s="116"/>
    </row>
    <row r="188" spans="1:26" s="50" customFormat="1">
      <c r="A188" s="134">
        <v>593</v>
      </c>
      <c r="B188" s="130" t="s">
        <v>194</v>
      </c>
      <c r="C188" s="425">
        <v>17077</v>
      </c>
      <c r="D188" s="429">
        <v>0</v>
      </c>
      <c r="E188" s="437">
        <v>0</v>
      </c>
      <c r="F188" s="164">
        <v>0</v>
      </c>
      <c r="G188" s="436">
        <v>0</v>
      </c>
      <c r="H188" s="278">
        <v>6395</v>
      </c>
      <c r="I188" s="15">
        <v>6271</v>
      </c>
      <c r="J188" s="343">
        <v>1.0197735608355925</v>
      </c>
      <c r="K188" s="444">
        <v>1.0199356917817961</v>
      </c>
      <c r="L188" s="451">
        <v>0.68859664499999995</v>
      </c>
      <c r="M188" s="14">
        <f>Lisäosat[[#This Row],[HYTE-kerroin (sis. Kulttuurihyte)]]*Lisäosat[[#This Row],[Asukasmäärä 31.12.2022]]</f>
        <v>11759.164906664999</v>
      </c>
      <c r="N188" s="444">
        <f>Lisäosat[[#This Row],[HYTE-kerroin (sis. Kulttuurihyte)]]/$N$7</f>
        <v>1.0379228762011292</v>
      </c>
      <c r="O188" s="456">
        <v>0</v>
      </c>
      <c r="P188" s="206">
        <v>0</v>
      </c>
      <c r="Q188" s="168">
        <v>0</v>
      </c>
      <c r="R188" s="168">
        <v>229910.23187296203</v>
      </c>
      <c r="S188" s="168">
        <v>344920.89030101488</v>
      </c>
      <c r="T188" s="168">
        <v>0</v>
      </c>
      <c r="U188" s="320">
        <f t="shared" si="3"/>
        <v>574831.12217397685</v>
      </c>
      <c r="V188" s="49"/>
      <c r="W188" s="49"/>
      <c r="X188" s="115"/>
      <c r="Y188" s="115"/>
      <c r="Z188" s="116"/>
    </row>
    <row r="189" spans="1:26" s="50" customFormat="1">
      <c r="A189" s="134">
        <v>595</v>
      </c>
      <c r="B189" s="130" t="s">
        <v>195</v>
      </c>
      <c r="C189" s="425">
        <v>4140</v>
      </c>
      <c r="D189" s="429">
        <v>1.3087</v>
      </c>
      <c r="E189" s="437">
        <v>0</v>
      </c>
      <c r="F189" s="164">
        <v>0</v>
      </c>
      <c r="G189" s="436">
        <v>0</v>
      </c>
      <c r="H189" s="278">
        <v>1186</v>
      </c>
      <c r="I189" s="15">
        <v>1393</v>
      </c>
      <c r="J189" s="343">
        <v>0.85139985642498206</v>
      </c>
      <c r="K189" s="444">
        <v>0.85153521810685062</v>
      </c>
      <c r="L189" s="451">
        <v>0.61479471600000002</v>
      </c>
      <c r="M189" s="14">
        <f>Lisäosat[[#This Row],[HYTE-kerroin (sis. Kulttuurihyte)]]*Lisäosat[[#This Row],[Asukasmäärä 31.12.2022]]</f>
        <v>2545.2501242399999</v>
      </c>
      <c r="N189" s="444">
        <f>Lisäosat[[#This Row],[HYTE-kerroin (sis. Kulttuurihyte)]]/$N$7</f>
        <v>0.92668110502335732</v>
      </c>
      <c r="O189" s="456">
        <v>0</v>
      </c>
      <c r="P189" s="206">
        <v>512652.86315999995</v>
      </c>
      <c r="Q189" s="168">
        <v>0</v>
      </c>
      <c r="R189" s="168">
        <v>46534.696599103168</v>
      </c>
      <c r="S189" s="168">
        <v>74657.507217543767</v>
      </c>
      <c r="T189" s="168">
        <v>0</v>
      </c>
      <c r="U189" s="320">
        <f t="shared" si="3"/>
        <v>633845.06697664689</v>
      </c>
      <c r="V189" s="49"/>
      <c r="W189" s="49"/>
      <c r="X189" s="115"/>
      <c r="Y189" s="115"/>
      <c r="Z189" s="116"/>
    </row>
    <row r="190" spans="1:26" s="50" customFormat="1">
      <c r="A190" s="134">
        <v>598</v>
      </c>
      <c r="B190" s="130" t="s">
        <v>196</v>
      </c>
      <c r="C190" s="425">
        <v>19207</v>
      </c>
      <c r="D190" s="429">
        <v>0</v>
      </c>
      <c r="E190" s="437">
        <v>0</v>
      </c>
      <c r="F190" s="164">
        <v>2</v>
      </c>
      <c r="G190" s="436">
        <v>5.2364245693040791E-5</v>
      </c>
      <c r="H190" s="278">
        <v>10476</v>
      </c>
      <c r="I190" s="15">
        <v>7698</v>
      </c>
      <c r="J190" s="343">
        <v>1.3608729540140296</v>
      </c>
      <c r="K190" s="444">
        <v>1.3610893153987242</v>
      </c>
      <c r="L190" s="451">
        <v>0.44305096799999999</v>
      </c>
      <c r="M190" s="14">
        <f>Lisäosat[[#This Row],[HYTE-kerroin (sis. Kulttuurihyte)]]*Lisäosat[[#This Row],[Asukasmäärä 31.12.2022]]</f>
        <v>8509.6799423760003</v>
      </c>
      <c r="N190" s="444">
        <f>Lisäosat[[#This Row],[HYTE-kerroin (sis. Kulttuurihyte)]]/$N$7</f>
        <v>0.66781146604374542</v>
      </c>
      <c r="O190" s="456">
        <v>0</v>
      </c>
      <c r="P190" s="206">
        <v>0</v>
      </c>
      <c r="Q190" s="168">
        <v>0</v>
      </c>
      <c r="R190" s="168">
        <v>345080.2407473955</v>
      </c>
      <c r="S190" s="168">
        <v>249606.70295876119</v>
      </c>
      <c r="T190" s="168">
        <v>0</v>
      </c>
      <c r="U190" s="320">
        <f t="shared" si="3"/>
        <v>594686.94370615669</v>
      </c>
      <c r="V190" s="49"/>
      <c r="W190" s="49"/>
      <c r="X190" s="115"/>
      <c r="Y190" s="115"/>
      <c r="Z190" s="116"/>
    </row>
    <row r="191" spans="1:26" s="50" customFormat="1">
      <c r="A191" s="134">
        <v>599</v>
      </c>
      <c r="B191" s="130" t="s">
        <v>197</v>
      </c>
      <c r="C191" s="425">
        <v>11206</v>
      </c>
      <c r="D191" s="429">
        <v>0</v>
      </c>
      <c r="E191" s="437">
        <v>0</v>
      </c>
      <c r="F191" s="164">
        <v>0</v>
      </c>
      <c r="G191" s="436">
        <v>0</v>
      </c>
      <c r="H191" s="278">
        <v>4117</v>
      </c>
      <c r="I191" s="15">
        <v>4902</v>
      </c>
      <c r="J191" s="343">
        <v>0.83986128110975111</v>
      </c>
      <c r="K191" s="444">
        <v>0.83999480830580286</v>
      </c>
      <c r="L191" s="451">
        <v>0.60325348000000001</v>
      </c>
      <c r="M191" s="14">
        <f>Lisäosat[[#This Row],[HYTE-kerroin (sis. Kulttuurihyte)]]*Lisäosat[[#This Row],[Asukasmäärä 31.12.2022]]</f>
        <v>6760.0584968800003</v>
      </c>
      <c r="N191" s="444">
        <f>Lisäosat[[#This Row],[HYTE-kerroin (sis. Kulttuurihyte)]]/$N$7</f>
        <v>0.90928498067245223</v>
      </c>
      <c r="O191" s="456">
        <v>0.37523599984649048</v>
      </c>
      <c r="P191" s="206">
        <v>0</v>
      </c>
      <c r="Q191" s="168">
        <v>0</v>
      </c>
      <c r="R191" s="168">
        <v>124251.36004874772</v>
      </c>
      <c r="S191" s="168">
        <v>198286.64822186565</v>
      </c>
      <c r="T191" s="168">
        <v>43394.512419367253</v>
      </c>
      <c r="U191" s="320">
        <f t="shared" si="3"/>
        <v>365932.52068998065</v>
      </c>
      <c r="V191" s="49"/>
      <c r="W191" s="49"/>
      <c r="X191" s="115"/>
      <c r="Y191" s="115"/>
      <c r="Z191" s="116"/>
    </row>
    <row r="192" spans="1:26" s="50" customFormat="1">
      <c r="A192" s="134">
        <v>601</v>
      </c>
      <c r="B192" s="130" t="s">
        <v>198</v>
      </c>
      <c r="C192" s="425">
        <v>3786</v>
      </c>
      <c r="D192" s="429">
        <v>1.4822833333333334</v>
      </c>
      <c r="E192" s="437">
        <v>0</v>
      </c>
      <c r="F192" s="164">
        <v>0</v>
      </c>
      <c r="G192" s="436">
        <v>0</v>
      </c>
      <c r="H192" s="278">
        <v>1357</v>
      </c>
      <c r="I192" s="15">
        <v>1409</v>
      </c>
      <c r="J192" s="343">
        <v>0.96309439318665724</v>
      </c>
      <c r="K192" s="444">
        <v>0.9632475128705239</v>
      </c>
      <c r="L192" s="451">
        <v>0.59768608700000003</v>
      </c>
      <c r="M192" s="14">
        <f>Lisäosat[[#This Row],[HYTE-kerroin (sis. Kulttuurihyte)]]*Lisäosat[[#This Row],[Asukasmäärä 31.12.2022]]</f>
        <v>2262.8395253819999</v>
      </c>
      <c r="N192" s="444">
        <f>Lisäosat[[#This Row],[HYTE-kerroin (sis. Kulttuurihyte)]]/$N$7</f>
        <v>0.9008932398798406</v>
      </c>
      <c r="O192" s="456">
        <v>0</v>
      </c>
      <c r="P192" s="206">
        <v>531000.315114</v>
      </c>
      <c r="Q192" s="168">
        <v>0</v>
      </c>
      <c r="R192" s="168">
        <v>48138.487105207001</v>
      </c>
      <c r="S192" s="168">
        <v>66373.813948361596</v>
      </c>
      <c r="T192" s="168">
        <v>0</v>
      </c>
      <c r="U192" s="320">
        <f t="shared" si="3"/>
        <v>645512.6161675686</v>
      </c>
      <c r="V192" s="49"/>
      <c r="W192" s="49"/>
      <c r="X192" s="115"/>
      <c r="Y192" s="115"/>
      <c r="Z192" s="116"/>
    </row>
    <row r="193" spans="1:26" s="50" customFormat="1">
      <c r="A193" s="134">
        <v>604</v>
      </c>
      <c r="B193" s="130" t="s">
        <v>199</v>
      </c>
      <c r="C193" s="425">
        <v>20405</v>
      </c>
      <c r="D193" s="429">
        <v>0</v>
      </c>
      <c r="E193" s="437">
        <v>0</v>
      </c>
      <c r="F193" s="164">
        <v>1</v>
      </c>
      <c r="G193" s="436">
        <v>4.9490250420667129E-5</v>
      </c>
      <c r="H193" s="278">
        <v>8864</v>
      </c>
      <c r="I193" s="15">
        <v>8940</v>
      </c>
      <c r="J193" s="343">
        <v>0.99149888143176734</v>
      </c>
      <c r="K193" s="444">
        <v>0.99165651706577485</v>
      </c>
      <c r="L193" s="451">
        <v>0.76734308799999995</v>
      </c>
      <c r="M193" s="14">
        <f>Lisäosat[[#This Row],[HYTE-kerroin (sis. Kulttuurihyte)]]*Lisäosat[[#This Row],[Asukasmäärä 31.12.2022]]</f>
        <v>15657.635710639999</v>
      </c>
      <c r="N193" s="444">
        <f>Lisäosat[[#This Row],[HYTE-kerroin (sis. Kulttuurihyte)]]/$N$7</f>
        <v>1.1566175216116776</v>
      </c>
      <c r="O193" s="456">
        <v>1.3123973708838887</v>
      </c>
      <c r="P193" s="206">
        <v>0</v>
      </c>
      <c r="Q193" s="168">
        <v>0</v>
      </c>
      <c r="R193" s="168">
        <v>267098.71624559816</v>
      </c>
      <c r="S193" s="168">
        <v>459271.18908434303</v>
      </c>
      <c r="T193" s="168">
        <v>276364.11340178095</v>
      </c>
      <c r="U193" s="320">
        <f t="shared" si="3"/>
        <v>1002734.0187317221</v>
      </c>
      <c r="V193" s="49"/>
      <c r="W193" s="49"/>
      <c r="X193" s="115"/>
      <c r="Y193" s="115"/>
      <c r="Z193" s="116"/>
    </row>
    <row r="194" spans="1:26" s="50" customFormat="1">
      <c r="A194" s="134">
        <v>607</v>
      </c>
      <c r="B194" s="130" t="s">
        <v>200</v>
      </c>
      <c r="C194" s="425">
        <v>4084</v>
      </c>
      <c r="D194" s="429">
        <v>0.61786666666666668</v>
      </c>
      <c r="E194" s="437">
        <v>0</v>
      </c>
      <c r="F194" s="164">
        <v>0</v>
      </c>
      <c r="G194" s="436">
        <v>0</v>
      </c>
      <c r="H194" s="278">
        <v>1114</v>
      </c>
      <c r="I194" s="15">
        <v>1380</v>
      </c>
      <c r="J194" s="343">
        <v>0.80724637681159417</v>
      </c>
      <c r="K194" s="444">
        <v>0.80737471865523314</v>
      </c>
      <c r="L194" s="451">
        <v>0.60471246999999995</v>
      </c>
      <c r="M194" s="14">
        <f>Lisäosat[[#This Row],[HYTE-kerroin (sis. Kulttuurihyte)]]*Lisäosat[[#This Row],[Asukasmäärä 31.12.2022]]</f>
        <v>2469.64572748</v>
      </c>
      <c r="N194" s="444">
        <f>Lisäosat[[#This Row],[HYTE-kerroin (sis. Kulttuurihyte)]]/$N$7</f>
        <v>0.91148411874282242</v>
      </c>
      <c r="O194" s="456">
        <v>0</v>
      </c>
      <c r="P194" s="206">
        <v>159174.01979733331</v>
      </c>
      <c r="Q194" s="168">
        <v>0</v>
      </c>
      <c r="R194" s="168">
        <v>43524.602233041231</v>
      </c>
      <c r="S194" s="168">
        <v>72439.872202803075</v>
      </c>
      <c r="T194" s="168">
        <v>0</v>
      </c>
      <c r="U194" s="320">
        <f t="shared" si="3"/>
        <v>275138.49423317763</v>
      </c>
      <c r="V194" s="49"/>
      <c r="W194" s="49"/>
      <c r="X194" s="115"/>
      <c r="Y194" s="115"/>
      <c r="Z194" s="116"/>
    </row>
    <row r="195" spans="1:26" s="50" customFormat="1">
      <c r="A195" s="134">
        <v>608</v>
      </c>
      <c r="B195" s="130" t="s">
        <v>201</v>
      </c>
      <c r="C195" s="425">
        <v>1980</v>
      </c>
      <c r="D195" s="429">
        <v>0.1082</v>
      </c>
      <c r="E195" s="437">
        <v>0</v>
      </c>
      <c r="F195" s="164">
        <v>0</v>
      </c>
      <c r="G195" s="436">
        <v>0</v>
      </c>
      <c r="H195" s="278">
        <v>505</v>
      </c>
      <c r="I195" s="15">
        <v>705</v>
      </c>
      <c r="J195" s="343">
        <v>0.71631205673758869</v>
      </c>
      <c r="K195" s="444">
        <v>0.71642594118801584</v>
      </c>
      <c r="L195" s="451">
        <v>0.49997145799999998</v>
      </c>
      <c r="M195" s="14">
        <f>Lisäosat[[#This Row],[HYTE-kerroin (sis. Kulttuurihyte)]]*Lisäosat[[#This Row],[Asukasmäärä 31.12.2022]]</f>
        <v>989.94348683999999</v>
      </c>
      <c r="N195" s="444">
        <f>Lisäosat[[#This Row],[HYTE-kerroin (sis. Kulttuurihyte)]]/$N$7</f>
        <v>0.75360781594547577</v>
      </c>
      <c r="O195" s="456">
        <v>0</v>
      </c>
      <c r="P195" s="206">
        <v>13514.006880000001</v>
      </c>
      <c r="Q195" s="168">
        <v>0</v>
      </c>
      <c r="R195" s="168">
        <v>18724.508398889982</v>
      </c>
      <c r="S195" s="168">
        <v>29037.11203463194</v>
      </c>
      <c r="T195" s="168">
        <v>0</v>
      </c>
      <c r="U195" s="320">
        <f t="shared" si="3"/>
        <v>61275.627313521923</v>
      </c>
      <c r="V195" s="49"/>
      <c r="W195" s="49"/>
      <c r="X195" s="115"/>
      <c r="Y195" s="115"/>
      <c r="Z195" s="116"/>
    </row>
    <row r="196" spans="1:26" s="50" customFormat="1">
      <c r="A196" s="134">
        <v>609</v>
      </c>
      <c r="B196" s="130" t="s">
        <v>202</v>
      </c>
      <c r="C196" s="425">
        <v>83205</v>
      </c>
      <c r="D196" s="429">
        <v>0</v>
      </c>
      <c r="E196" s="437">
        <v>0</v>
      </c>
      <c r="F196" s="164">
        <v>1</v>
      </c>
      <c r="G196" s="436">
        <v>1.1978630123859035E-5</v>
      </c>
      <c r="H196" s="278">
        <v>33086</v>
      </c>
      <c r="I196" s="15">
        <v>32021</v>
      </c>
      <c r="J196" s="343">
        <v>1.0332594235033259</v>
      </c>
      <c r="K196" s="444">
        <v>1.0334236985291161</v>
      </c>
      <c r="L196" s="451">
        <v>0.69252117000000002</v>
      </c>
      <c r="M196" s="14">
        <f>Lisäosat[[#This Row],[HYTE-kerroin (sis. Kulttuurihyte)]]*Lisäosat[[#This Row],[Asukasmäärä 31.12.2022]]</f>
        <v>57621.223949849998</v>
      </c>
      <c r="N196" s="444">
        <f>Lisäosat[[#This Row],[HYTE-kerroin (sis. Kulttuurihyte)]]/$N$7</f>
        <v>1.0438383193060305</v>
      </c>
      <c r="O196" s="456">
        <v>0</v>
      </c>
      <c r="P196" s="206">
        <v>0</v>
      </c>
      <c r="Q196" s="168">
        <v>0</v>
      </c>
      <c r="R196" s="168">
        <v>1135015.4486367193</v>
      </c>
      <c r="S196" s="168">
        <v>1690150.9607839219</v>
      </c>
      <c r="T196" s="168">
        <v>0</v>
      </c>
      <c r="U196" s="320">
        <f t="shared" si="3"/>
        <v>2825166.4094206411</v>
      </c>
      <c r="V196" s="49"/>
      <c r="W196" s="49"/>
      <c r="X196" s="115"/>
      <c r="Y196" s="115"/>
      <c r="Z196" s="116"/>
    </row>
    <row r="197" spans="1:26" s="50" customFormat="1">
      <c r="A197" s="134">
        <v>611</v>
      </c>
      <c r="B197" s="130" t="s">
        <v>203</v>
      </c>
      <c r="C197" s="425">
        <v>5011</v>
      </c>
      <c r="D197" s="429">
        <v>0</v>
      </c>
      <c r="E197" s="437">
        <v>0</v>
      </c>
      <c r="F197" s="164">
        <v>0</v>
      </c>
      <c r="G197" s="436">
        <v>0</v>
      </c>
      <c r="H197" s="278">
        <v>1015</v>
      </c>
      <c r="I197" s="15">
        <v>2382</v>
      </c>
      <c r="J197" s="343">
        <v>0.42611251049538201</v>
      </c>
      <c r="K197" s="444">
        <v>0.42618025693161948</v>
      </c>
      <c r="L197" s="451">
        <v>0.593222362</v>
      </c>
      <c r="M197" s="14">
        <f>Lisäosat[[#This Row],[HYTE-kerroin (sis. Kulttuurihyte)]]*Lisäosat[[#This Row],[Asukasmäärä 31.12.2022]]</f>
        <v>2972.6372559820002</v>
      </c>
      <c r="N197" s="444">
        <f>Lisäosat[[#This Row],[HYTE-kerroin (sis. Kulttuurihyte)]]/$N$7</f>
        <v>0.89416505971194149</v>
      </c>
      <c r="O197" s="456">
        <v>0</v>
      </c>
      <c r="P197" s="206">
        <v>0</v>
      </c>
      <c r="Q197" s="168">
        <v>0</v>
      </c>
      <c r="R197" s="168">
        <v>28189.778330793357</v>
      </c>
      <c r="S197" s="168">
        <v>87193.665282653848</v>
      </c>
      <c r="T197" s="168">
        <v>0</v>
      </c>
      <c r="U197" s="320">
        <f t="shared" si="3"/>
        <v>115383.44361344721</v>
      </c>
      <c r="V197" s="49"/>
      <c r="W197" s="49"/>
      <c r="X197" s="115"/>
      <c r="Y197" s="115"/>
      <c r="Z197" s="116"/>
    </row>
    <row r="198" spans="1:26" s="50" customFormat="1">
      <c r="A198" s="134">
        <v>614</v>
      </c>
      <c r="B198" s="130" t="s">
        <v>204</v>
      </c>
      <c r="C198" s="425">
        <v>2999</v>
      </c>
      <c r="D198" s="429">
        <v>1.8032166666666667</v>
      </c>
      <c r="E198" s="437">
        <v>0</v>
      </c>
      <c r="F198" s="164">
        <v>1</v>
      </c>
      <c r="G198" s="436">
        <v>3.2615786040443573E-4</v>
      </c>
      <c r="H198" s="278">
        <v>891</v>
      </c>
      <c r="I198" s="15">
        <v>972</v>
      </c>
      <c r="J198" s="343">
        <v>0.91666666666666663</v>
      </c>
      <c r="K198" s="444">
        <v>0.91681240493614891</v>
      </c>
      <c r="L198" s="451">
        <v>0.57371635700000001</v>
      </c>
      <c r="M198" s="14">
        <f>Lisäosat[[#This Row],[HYTE-kerroin (sis. Kulttuurihyte)]]*Lisäosat[[#This Row],[Asukasmäärä 31.12.2022]]</f>
        <v>1720.5753546430001</v>
      </c>
      <c r="N198" s="444">
        <f>Lisäosat[[#This Row],[HYTE-kerroin (sis. Kulttuurihyte)]]/$N$7</f>
        <v>0.86476362570873977</v>
      </c>
      <c r="O198" s="456">
        <v>0</v>
      </c>
      <c r="P198" s="206">
        <v>1023380.9252780001</v>
      </c>
      <c r="Q198" s="168">
        <v>0</v>
      </c>
      <c r="R198" s="168">
        <v>36293.669311726335</v>
      </c>
      <c r="S198" s="168">
        <v>50468.072168719933</v>
      </c>
      <c r="T198" s="168">
        <v>0</v>
      </c>
      <c r="U198" s="320">
        <f t="shared" si="3"/>
        <v>1110142.6667584463</v>
      </c>
      <c r="V198" s="49"/>
      <c r="W198" s="49"/>
      <c r="X198" s="115"/>
      <c r="Y198" s="115"/>
      <c r="Z198" s="116"/>
    </row>
    <row r="199" spans="1:26" s="50" customFormat="1">
      <c r="A199" s="134">
        <v>615</v>
      </c>
      <c r="B199" s="130" t="s">
        <v>205</v>
      </c>
      <c r="C199" s="425">
        <v>7603</v>
      </c>
      <c r="D199" s="429">
        <v>1.5287166666666667</v>
      </c>
      <c r="E199" s="437">
        <v>0</v>
      </c>
      <c r="F199" s="164">
        <v>1</v>
      </c>
      <c r="G199" s="436">
        <v>1.2983640612827837E-4</v>
      </c>
      <c r="H199" s="278">
        <v>2394</v>
      </c>
      <c r="I199" s="15">
        <v>2428</v>
      </c>
      <c r="J199" s="343">
        <v>0.98599670510708404</v>
      </c>
      <c r="K199" s="444">
        <v>0.98615346596546682</v>
      </c>
      <c r="L199" s="451">
        <v>0.49284971799999999</v>
      </c>
      <c r="M199" s="14">
        <f>Lisäosat[[#This Row],[HYTE-kerroin (sis. Kulttuurihyte)]]*Lisäosat[[#This Row],[Asukasmäärä 31.12.2022]]</f>
        <v>3747.1364059540001</v>
      </c>
      <c r="N199" s="444">
        <f>Lisäosat[[#This Row],[HYTE-kerroin (sis. Kulttuurihyte)]]/$N$7</f>
        <v>0.74287320531669965</v>
      </c>
      <c r="O199" s="456">
        <v>0</v>
      </c>
      <c r="P199" s="206">
        <v>2199504.8822259996</v>
      </c>
      <c r="Q199" s="168">
        <v>0</v>
      </c>
      <c r="R199" s="168">
        <v>98969.967382907853</v>
      </c>
      <c r="S199" s="168">
        <v>109911.34451124501</v>
      </c>
      <c r="T199" s="168">
        <v>0</v>
      </c>
      <c r="U199" s="320">
        <f t="shared" si="3"/>
        <v>2408386.1941201524</v>
      </c>
      <c r="V199" s="49"/>
      <c r="W199" s="49"/>
      <c r="X199" s="115"/>
      <c r="Y199" s="115"/>
      <c r="Z199" s="116"/>
    </row>
    <row r="200" spans="1:26" s="50" customFormat="1">
      <c r="A200" s="134">
        <v>616</v>
      </c>
      <c r="B200" s="130" t="s">
        <v>206</v>
      </c>
      <c r="C200" s="425">
        <v>1807</v>
      </c>
      <c r="D200" s="429">
        <v>0</v>
      </c>
      <c r="E200" s="437">
        <v>0</v>
      </c>
      <c r="F200" s="164">
        <v>0</v>
      </c>
      <c r="G200" s="436">
        <v>0</v>
      </c>
      <c r="H200" s="278">
        <v>489</v>
      </c>
      <c r="I200" s="15">
        <v>784</v>
      </c>
      <c r="J200" s="343">
        <v>0.62372448979591832</v>
      </c>
      <c r="K200" s="444">
        <v>0.6238236540080383</v>
      </c>
      <c r="L200" s="451">
        <v>0.58943592499999997</v>
      </c>
      <c r="M200" s="14">
        <f>Lisäosat[[#This Row],[HYTE-kerroin (sis. Kulttuurihyte)]]*Lisäosat[[#This Row],[Asukasmäärä 31.12.2022]]</f>
        <v>1065.1107164749999</v>
      </c>
      <c r="N200" s="444">
        <f>Lisäosat[[#This Row],[HYTE-kerroin (sis. Kulttuurihyte)]]/$N$7</f>
        <v>0.88845775688069628</v>
      </c>
      <c r="O200" s="456">
        <v>0</v>
      </c>
      <c r="P200" s="206">
        <v>0</v>
      </c>
      <c r="Q200" s="168">
        <v>0</v>
      </c>
      <c r="R200" s="168">
        <v>14879.691324861331</v>
      </c>
      <c r="S200" s="168">
        <v>31241.924023659321</v>
      </c>
      <c r="T200" s="168">
        <v>0</v>
      </c>
      <c r="U200" s="320">
        <f t="shared" si="3"/>
        <v>46121.615348520652</v>
      </c>
      <c r="V200" s="49"/>
      <c r="W200" s="49"/>
      <c r="X200" s="115"/>
      <c r="Y200" s="115"/>
      <c r="Z200" s="116"/>
    </row>
    <row r="201" spans="1:26" s="50" customFormat="1">
      <c r="A201" s="134">
        <v>619</v>
      </c>
      <c r="B201" s="130" t="s">
        <v>207</v>
      </c>
      <c r="C201" s="425">
        <v>2675</v>
      </c>
      <c r="D201" s="429">
        <v>0.47946666666666665</v>
      </c>
      <c r="E201" s="437">
        <v>0</v>
      </c>
      <c r="F201" s="164">
        <v>0</v>
      </c>
      <c r="G201" s="436">
        <v>0</v>
      </c>
      <c r="H201" s="278">
        <v>818</v>
      </c>
      <c r="I201" s="15">
        <v>979</v>
      </c>
      <c r="J201" s="343">
        <v>0.83554647599591425</v>
      </c>
      <c r="K201" s="444">
        <v>0.83567931719316924</v>
      </c>
      <c r="L201" s="451">
        <v>0.62621557800000005</v>
      </c>
      <c r="M201" s="14">
        <f>Lisäosat[[#This Row],[HYTE-kerroin (sis. Kulttuurihyte)]]*Lisäosat[[#This Row],[Asukasmäärä 31.12.2022]]</f>
        <v>1675.1266711500002</v>
      </c>
      <c r="N201" s="444">
        <f>Lisäosat[[#This Row],[HYTE-kerroin (sis. Kulttuurihyte)]]/$N$7</f>
        <v>0.9438957894424721</v>
      </c>
      <c r="O201" s="456">
        <v>0</v>
      </c>
      <c r="P201" s="206">
        <v>80904.72586666666</v>
      </c>
      <c r="Q201" s="168">
        <v>0</v>
      </c>
      <c r="R201" s="168">
        <v>29507.836690090804</v>
      </c>
      <c r="S201" s="168">
        <v>49134.967267322609</v>
      </c>
      <c r="T201" s="168">
        <v>0</v>
      </c>
      <c r="U201" s="320">
        <f t="shared" ref="U201:U264" si="4">SUM(P201:T201)</f>
        <v>159547.52982408006</v>
      </c>
      <c r="V201" s="49"/>
      <c r="W201" s="49"/>
      <c r="X201" s="115"/>
      <c r="Y201" s="115"/>
      <c r="Z201" s="116"/>
    </row>
    <row r="202" spans="1:26" s="50" customFormat="1">
      <c r="A202" s="134">
        <v>620</v>
      </c>
      <c r="B202" s="130" t="s">
        <v>208</v>
      </c>
      <c r="C202" s="425">
        <v>2380</v>
      </c>
      <c r="D202" s="429">
        <v>1.79895</v>
      </c>
      <c r="E202" s="437">
        <v>0</v>
      </c>
      <c r="F202" s="164">
        <v>1</v>
      </c>
      <c r="G202" s="436">
        <v>0</v>
      </c>
      <c r="H202" s="278">
        <v>685</v>
      </c>
      <c r="I202" s="15">
        <v>768</v>
      </c>
      <c r="J202" s="343">
        <v>0.89192708333333337</v>
      </c>
      <c r="K202" s="444">
        <v>0.89206888832565634</v>
      </c>
      <c r="L202" s="451">
        <v>0.42580648199999999</v>
      </c>
      <c r="M202" s="14">
        <f>Lisäosat[[#This Row],[HYTE-kerroin (sis. Kulttuurihyte)]]*Lisäosat[[#This Row],[Asukasmäärä 31.12.2022]]</f>
        <v>1013.4194271599999</v>
      </c>
      <c r="N202" s="444">
        <f>Lisäosat[[#This Row],[HYTE-kerroin (sis. Kulttuurihyte)]]/$N$7</f>
        <v>0.64181882341660901</v>
      </c>
      <c r="O202" s="456">
        <v>0</v>
      </c>
      <c r="P202" s="206">
        <v>810231.24924000003</v>
      </c>
      <c r="Q202" s="168">
        <v>0</v>
      </c>
      <c r="R202" s="168">
        <v>28025.236195638816</v>
      </c>
      <c r="S202" s="168">
        <v>29725.710442775566</v>
      </c>
      <c r="T202" s="168">
        <v>0</v>
      </c>
      <c r="U202" s="320">
        <f t="shared" si="4"/>
        <v>867982.19587841432</v>
      </c>
      <c r="V202" s="49"/>
      <c r="W202" s="49"/>
      <c r="X202" s="115"/>
      <c r="Y202" s="115"/>
      <c r="Z202" s="116"/>
    </row>
    <row r="203" spans="1:26" s="50" customFormat="1">
      <c r="A203" s="134">
        <v>623</v>
      </c>
      <c r="B203" s="130" t="s">
        <v>209</v>
      </c>
      <c r="C203" s="425">
        <v>2107</v>
      </c>
      <c r="D203" s="429">
        <v>1.7429666666666668</v>
      </c>
      <c r="E203" s="437">
        <v>0</v>
      </c>
      <c r="F203" s="164">
        <v>0</v>
      </c>
      <c r="G203" s="436">
        <v>0</v>
      </c>
      <c r="H203" s="278">
        <v>594</v>
      </c>
      <c r="I203" s="15">
        <v>740</v>
      </c>
      <c r="J203" s="343">
        <v>0.80270270270270272</v>
      </c>
      <c r="K203" s="444">
        <v>0.80283032216030348</v>
      </c>
      <c r="L203" s="451">
        <v>0.67981783799999995</v>
      </c>
      <c r="M203" s="14">
        <f>Lisäosat[[#This Row],[HYTE-kerroin (sis. Kulttuurihyte)]]*Lisäosat[[#This Row],[Asukasmäärä 31.12.2022]]</f>
        <v>1432.376184666</v>
      </c>
      <c r="N203" s="444">
        <f>Lisäosat[[#This Row],[HYTE-kerroin (sis. Kulttuurihyte)]]/$N$7</f>
        <v>1.0246905657081633</v>
      </c>
      <c r="O203" s="456">
        <v>0</v>
      </c>
      <c r="P203" s="206">
        <v>694970.79828400002</v>
      </c>
      <c r="Q203" s="168">
        <v>0</v>
      </c>
      <c r="R203" s="168">
        <v>22328.638052051225</v>
      </c>
      <c r="S203" s="168">
        <v>42014.58800709057</v>
      </c>
      <c r="T203" s="168">
        <v>0</v>
      </c>
      <c r="U203" s="320">
        <f t="shared" si="4"/>
        <v>759314.02434314182</v>
      </c>
      <c r="V203" s="49"/>
      <c r="W203" s="49"/>
      <c r="X203" s="115"/>
      <c r="Y203" s="115"/>
      <c r="Z203" s="116"/>
    </row>
    <row r="204" spans="1:26" s="50" customFormat="1">
      <c r="A204" s="134">
        <v>624</v>
      </c>
      <c r="B204" s="130" t="s">
        <v>210</v>
      </c>
      <c r="C204" s="425">
        <v>5117</v>
      </c>
      <c r="D204" s="429">
        <v>0</v>
      </c>
      <c r="E204" s="437">
        <v>0</v>
      </c>
      <c r="F204" s="164">
        <v>0</v>
      </c>
      <c r="G204" s="436">
        <v>0</v>
      </c>
      <c r="H204" s="278">
        <v>1062</v>
      </c>
      <c r="I204" s="15">
        <v>2041</v>
      </c>
      <c r="J204" s="343">
        <v>0.5203331700146987</v>
      </c>
      <c r="K204" s="444">
        <v>0.52041589633006469</v>
      </c>
      <c r="L204" s="451">
        <v>0.68590200400000001</v>
      </c>
      <c r="M204" s="14">
        <f>Lisäosat[[#This Row],[HYTE-kerroin (sis. Kulttuurihyte)]]*Lisäosat[[#This Row],[Asukasmäärä 31.12.2022]]</f>
        <v>3509.760554468</v>
      </c>
      <c r="N204" s="444">
        <f>Lisäosat[[#This Row],[HYTE-kerroin (sis. Kulttuurihyte)]]/$N$7</f>
        <v>1.0338612393091149</v>
      </c>
      <c r="O204" s="456">
        <v>0</v>
      </c>
      <c r="P204" s="206">
        <v>0</v>
      </c>
      <c r="Q204" s="168">
        <v>0</v>
      </c>
      <c r="R204" s="168">
        <v>35151.179468076421</v>
      </c>
      <c r="S204" s="168">
        <v>102948.61453166066</v>
      </c>
      <c r="T204" s="168">
        <v>0</v>
      </c>
      <c r="U204" s="320">
        <f t="shared" si="4"/>
        <v>138099.79399973707</v>
      </c>
      <c r="V204" s="49"/>
      <c r="W204" s="49"/>
      <c r="X204" s="115"/>
      <c r="Y204" s="115"/>
      <c r="Z204" s="116"/>
    </row>
    <row r="205" spans="1:26" s="50" customFormat="1">
      <c r="A205" s="134">
        <v>625</v>
      </c>
      <c r="B205" s="130" t="s">
        <v>211</v>
      </c>
      <c r="C205" s="425">
        <v>2991</v>
      </c>
      <c r="D205" s="429">
        <v>0.87180000000000002</v>
      </c>
      <c r="E205" s="437">
        <v>0</v>
      </c>
      <c r="F205" s="164">
        <v>0</v>
      </c>
      <c r="G205" s="436">
        <v>0</v>
      </c>
      <c r="H205" s="278">
        <v>929</v>
      </c>
      <c r="I205" s="15">
        <v>1054</v>
      </c>
      <c r="J205" s="343">
        <v>0.88140417457305498</v>
      </c>
      <c r="K205" s="444">
        <v>0.88154430655754601</v>
      </c>
      <c r="L205" s="451">
        <v>0.36951040899999998</v>
      </c>
      <c r="M205" s="14">
        <f>Lisäosat[[#This Row],[HYTE-kerroin (sis. Kulttuurihyte)]]*Lisäosat[[#This Row],[Asukasmäärä 31.12.2022]]</f>
        <v>1105.2056333189998</v>
      </c>
      <c r="N205" s="444">
        <f>Lisäosat[[#This Row],[HYTE-kerroin (sis. Kulttuurihyte)]]/$N$7</f>
        <v>0.55696365830468963</v>
      </c>
      <c r="O205" s="456">
        <v>0</v>
      </c>
      <c r="P205" s="206">
        <v>164484.49370399999</v>
      </c>
      <c r="Q205" s="168">
        <v>0</v>
      </c>
      <c r="R205" s="168">
        <v>34804.427076059786</v>
      </c>
      <c r="S205" s="168">
        <v>32417.991756712298</v>
      </c>
      <c r="T205" s="168">
        <v>0</v>
      </c>
      <c r="U205" s="320">
        <f t="shared" si="4"/>
        <v>231706.91253677206</v>
      </c>
      <c r="V205" s="49"/>
      <c r="W205" s="49"/>
      <c r="X205" s="115"/>
      <c r="Y205" s="115"/>
      <c r="Z205" s="116"/>
    </row>
    <row r="206" spans="1:26" s="50" customFormat="1">
      <c r="A206" s="134">
        <v>626</v>
      </c>
      <c r="B206" s="130" t="s">
        <v>212</v>
      </c>
      <c r="C206" s="425">
        <v>4835</v>
      </c>
      <c r="D206" s="429">
        <v>1.2624333333333335</v>
      </c>
      <c r="E206" s="437">
        <v>0</v>
      </c>
      <c r="F206" s="164">
        <v>0</v>
      </c>
      <c r="G206" s="436">
        <v>0</v>
      </c>
      <c r="H206" s="278">
        <v>1455</v>
      </c>
      <c r="I206" s="15">
        <v>1595</v>
      </c>
      <c r="J206" s="343">
        <v>0.91222570532915359</v>
      </c>
      <c r="K206" s="444">
        <v>0.91237073754261389</v>
      </c>
      <c r="L206" s="451">
        <v>0.676815905</v>
      </c>
      <c r="M206" s="14">
        <f>Lisäosat[[#This Row],[HYTE-kerroin (sis. Kulttuurihyte)]]*Lisäosat[[#This Row],[Asukasmäärä 31.12.2022]]</f>
        <v>3272.4049006750001</v>
      </c>
      <c r="N206" s="444">
        <f>Lisäosat[[#This Row],[HYTE-kerroin (sis. Kulttuurihyte)]]/$N$7</f>
        <v>1.020165747069927</v>
      </c>
      <c r="O206" s="456">
        <v>0</v>
      </c>
      <c r="P206" s="206">
        <v>577547.72207000013</v>
      </c>
      <c r="Q206" s="168">
        <v>0</v>
      </c>
      <c r="R206" s="168">
        <v>58229.325211444702</v>
      </c>
      <c r="S206" s="168">
        <v>95986.476992637079</v>
      </c>
      <c r="T206" s="168">
        <v>0</v>
      </c>
      <c r="U206" s="320">
        <f t="shared" si="4"/>
        <v>731763.52427408192</v>
      </c>
      <c r="V206" s="49"/>
      <c r="W206" s="49"/>
      <c r="X206" s="115"/>
      <c r="Y206" s="115"/>
      <c r="Z206" s="116"/>
    </row>
    <row r="207" spans="1:26" s="50" customFormat="1">
      <c r="A207" s="134">
        <v>630</v>
      </c>
      <c r="B207" s="130" t="s">
        <v>213</v>
      </c>
      <c r="C207" s="425">
        <v>1635</v>
      </c>
      <c r="D207" s="429">
        <v>1.6342166666666667</v>
      </c>
      <c r="E207" s="437">
        <v>0</v>
      </c>
      <c r="F207" s="164">
        <v>0</v>
      </c>
      <c r="G207" s="436">
        <v>0</v>
      </c>
      <c r="H207" s="278">
        <v>714</v>
      </c>
      <c r="I207" s="15">
        <v>573</v>
      </c>
      <c r="J207" s="343">
        <v>1.2460732984293195</v>
      </c>
      <c r="K207" s="444">
        <v>1.246271408137859</v>
      </c>
      <c r="L207" s="451">
        <v>0.60580123200000002</v>
      </c>
      <c r="M207" s="14">
        <f>Lisäosat[[#This Row],[HYTE-kerroin (sis. Kulttuurihyte)]]*Lisäosat[[#This Row],[Asukasmäärä 31.12.2022]]</f>
        <v>990.48501432</v>
      </c>
      <c r="N207" s="444">
        <f>Lisäosat[[#This Row],[HYTE-kerroin (sis. Kulttuurihyte)]]/$N$7</f>
        <v>0.91312521152877191</v>
      </c>
      <c r="O207" s="456">
        <v>1.1937516466215066</v>
      </c>
      <c r="P207" s="206">
        <v>505638.72986999992</v>
      </c>
      <c r="Q207" s="168">
        <v>0</v>
      </c>
      <c r="R207" s="168">
        <v>26897.029530431271</v>
      </c>
      <c r="S207" s="168">
        <v>29052.99616773209</v>
      </c>
      <c r="T207" s="168">
        <v>20142.410283774003</v>
      </c>
      <c r="U207" s="320">
        <f t="shared" si="4"/>
        <v>581731.16585193726</v>
      </c>
      <c r="V207" s="49"/>
      <c r="W207" s="49"/>
      <c r="X207" s="115"/>
      <c r="Y207" s="115"/>
      <c r="Z207" s="116"/>
    </row>
    <row r="208" spans="1:26" s="50" customFormat="1">
      <c r="A208" s="134">
        <v>631</v>
      </c>
      <c r="B208" s="130" t="s">
        <v>214</v>
      </c>
      <c r="C208" s="425">
        <v>1963</v>
      </c>
      <c r="D208" s="429">
        <v>0</v>
      </c>
      <c r="E208" s="437">
        <v>0</v>
      </c>
      <c r="F208" s="164">
        <v>0</v>
      </c>
      <c r="G208" s="436">
        <v>0</v>
      </c>
      <c r="H208" s="278">
        <v>460</v>
      </c>
      <c r="I208" s="15">
        <v>804</v>
      </c>
      <c r="J208" s="343">
        <v>0.57213930348258701</v>
      </c>
      <c r="K208" s="444">
        <v>0.57223026631021501</v>
      </c>
      <c r="L208" s="451">
        <v>0.44394456599999998</v>
      </c>
      <c r="M208" s="14">
        <f>Lisäosat[[#This Row],[HYTE-kerroin (sis. Kulttuurihyte)]]*Lisäosat[[#This Row],[Asukasmäärä 31.12.2022]]</f>
        <v>871.46318305800003</v>
      </c>
      <c r="N208" s="444">
        <f>Lisäosat[[#This Row],[HYTE-kerroin (sis. Kulttuurihyte)]]/$N$7</f>
        <v>0.66915838780565373</v>
      </c>
      <c r="O208" s="456">
        <v>0</v>
      </c>
      <c r="P208" s="206">
        <v>0</v>
      </c>
      <c r="Q208" s="168">
        <v>0</v>
      </c>
      <c r="R208" s="168">
        <v>14827.401768523767</v>
      </c>
      <c r="S208" s="168">
        <v>25561.837031008217</v>
      </c>
      <c r="T208" s="168">
        <v>0</v>
      </c>
      <c r="U208" s="320">
        <f t="shared" si="4"/>
        <v>40389.238799531988</v>
      </c>
      <c r="V208" s="49"/>
      <c r="W208" s="49"/>
      <c r="X208" s="115"/>
      <c r="Y208" s="115"/>
      <c r="Z208" s="116"/>
    </row>
    <row r="209" spans="1:26" s="50" customFormat="1">
      <c r="A209" s="134">
        <v>635</v>
      </c>
      <c r="B209" s="130" t="s">
        <v>215</v>
      </c>
      <c r="C209" s="425">
        <v>6347</v>
      </c>
      <c r="D209" s="429">
        <v>0.39179999999999998</v>
      </c>
      <c r="E209" s="437">
        <v>0</v>
      </c>
      <c r="F209" s="164">
        <v>0</v>
      </c>
      <c r="G209" s="436">
        <v>0</v>
      </c>
      <c r="H209" s="278">
        <v>1792</v>
      </c>
      <c r="I209" s="15">
        <v>2508</v>
      </c>
      <c r="J209" s="343">
        <v>0.71451355661881977</v>
      </c>
      <c r="K209" s="444">
        <v>0.71462715513074337</v>
      </c>
      <c r="L209" s="451">
        <v>0.54092359599999995</v>
      </c>
      <c r="M209" s="14">
        <f>Lisäosat[[#This Row],[HYTE-kerroin (sis. Kulttuurihyte)]]*Lisäosat[[#This Row],[Asukasmäärä 31.12.2022]]</f>
        <v>3433.2420638119997</v>
      </c>
      <c r="N209" s="444">
        <f>Lisäosat[[#This Row],[HYTE-kerroin (sis. Kulttuurihyte)]]/$N$7</f>
        <v>0.81533504213541108</v>
      </c>
      <c r="O209" s="456">
        <v>0</v>
      </c>
      <c r="P209" s="206">
        <v>156864.48016799998</v>
      </c>
      <c r="Q209" s="168">
        <v>0</v>
      </c>
      <c r="R209" s="168">
        <v>59871.748907715737</v>
      </c>
      <c r="S209" s="168">
        <v>100704.16723195503</v>
      </c>
      <c r="T209" s="168">
        <v>0</v>
      </c>
      <c r="U209" s="320">
        <f t="shared" si="4"/>
        <v>317440.39630767074</v>
      </c>
      <c r="V209" s="49"/>
      <c r="W209" s="49"/>
      <c r="X209" s="115"/>
      <c r="Y209" s="115"/>
      <c r="Z209" s="116"/>
    </row>
    <row r="210" spans="1:26" s="50" customFormat="1">
      <c r="A210" s="134">
        <v>636</v>
      </c>
      <c r="B210" s="130" t="s">
        <v>216</v>
      </c>
      <c r="C210" s="425">
        <v>8154</v>
      </c>
      <c r="D210" s="429">
        <v>0</v>
      </c>
      <c r="E210" s="437">
        <v>0</v>
      </c>
      <c r="F210" s="164">
        <v>3</v>
      </c>
      <c r="G210" s="436">
        <v>3.6487472634395525E-4</v>
      </c>
      <c r="H210" s="278">
        <v>2407</v>
      </c>
      <c r="I210" s="15">
        <v>3268</v>
      </c>
      <c r="J210" s="343">
        <v>0.73653610771113831</v>
      </c>
      <c r="K210" s="444">
        <v>0.73665320752686458</v>
      </c>
      <c r="L210" s="451">
        <v>0.58219787300000003</v>
      </c>
      <c r="M210" s="14">
        <f>Lisäosat[[#This Row],[HYTE-kerroin (sis. Kulttuurihyte)]]*Lisäosat[[#This Row],[Asukasmäärä 31.12.2022]]</f>
        <v>4747.2414564420005</v>
      </c>
      <c r="N210" s="444">
        <f>Lisäosat[[#This Row],[HYTE-kerroin (sis. Kulttuurihyte)]]/$N$7</f>
        <v>0.87754782897953254</v>
      </c>
      <c r="O210" s="456">
        <v>0</v>
      </c>
      <c r="P210" s="206">
        <v>0</v>
      </c>
      <c r="Q210" s="168">
        <v>0</v>
      </c>
      <c r="R210" s="168">
        <v>79288.047355097515</v>
      </c>
      <c r="S210" s="168">
        <v>139246.51645133266</v>
      </c>
      <c r="T210" s="168">
        <v>0</v>
      </c>
      <c r="U210" s="320">
        <f t="shared" si="4"/>
        <v>218534.56380643017</v>
      </c>
      <c r="V210" s="49"/>
      <c r="W210" s="49"/>
      <c r="X210" s="115"/>
      <c r="Y210" s="115"/>
      <c r="Z210" s="116"/>
    </row>
    <row r="211" spans="1:26" s="50" customFormat="1">
      <c r="A211" s="134">
        <v>638</v>
      </c>
      <c r="B211" s="130" t="s">
        <v>217</v>
      </c>
      <c r="C211" s="425">
        <v>51232</v>
      </c>
      <c r="D211" s="429">
        <v>0</v>
      </c>
      <c r="E211" s="437">
        <v>0</v>
      </c>
      <c r="F211" s="164">
        <v>1</v>
      </c>
      <c r="G211" s="436">
        <v>1.9550724354337329E-5</v>
      </c>
      <c r="H211" s="278">
        <v>20198</v>
      </c>
      <c r="I211" s="15">
        <v>21663</v>
      </c>
      <c r="J211" s="343">
        <v>0.93237317084429672</v>
      </c>
      <c r="K211" s="444">
        <v>0.93252140624694824</v>
      </c>
      <c r="L211" s="451">
        <v>0.68405506400000005</v>
      </c>
      <c r="M211" s="14">
        <f>Lisäosat[[#This Row],[HYTE-kerroin (sis. Kulttuurihyte)]]*Lisäosat[[#This Row],[Asukasmäärä 31.12.2022]]</f>
        <v>35045.509038848002</v>
      </c>
      <c r="N211" s="444">
        <f>Lisäosat[[#This Row],[HYTE-kerroin (sis. Kulttuurihyte)]]/$N$7</f>
        <v>1.0310773435540448</v>
      </c>
      <c r="O211" s="456">
        <v>0.56123442892465436</v>
      </c>
      <c r="P211" s="206">
        <v>0</v>
      </c>
      <c r="Q211" s="168">
        <v>0</v>
      </c>
      <c r="R211" s="168">
        <v>630629.16423993616</v>
      </c>
      <c r="S211" s="168">
        <v>1027958.0458881378</v>
      </c>
      <c r="T211" s="168">
        <v>296732.63455073262</v>
      </c>
      <c r="U211" s="320">
        <f t="shared" si="4"/>
        <v>1955319.8446788066</v>
      </c>
      <c r="V211" s="49"/>
      <c r="W211" s="49"/>
      <c r="X211" s="115"/>
      <c r="Y211" s="115"/>
      <c r="Z211" s="116"/>
    </row>
    <row r="212" spans="1:26" s="50" customFormat="1">
      <c r="A212" s="134">
        <v>678</v>
      </c>
      <c r="B212" s="130" t="s">
        <v>218</v>
      </c>
      <c r="C212" s="425">
        <v>24073</v>
      </c>
      <c r="D212" s="429">
        <v>0.41796666666666665</v>
      </c>
      <c r="E212" s="437">
        <v>0</v>
      </c>
      <c r="F212" s="164">
        <v>1</v>
      </c>
      <c r="G212" s="436">
        <v>4.1220115416323168E-5</v>
      </c>
      <c r="H212" s="278">
        <v>9576</v>
      </c>
      <c r="I212" s="15">
        <v>8436</v>
      </c>
      <c r="J212" s="343">
        <v>1.1351351351351351</v>
      </c>
      <c r="K212" s="444">
        <v>1.1353156070953785</v>
      </c>
      <c r="L212" s="451">
        <v>0.50230666999999996</v>
      </c>
      <c r="M212" s="14">
        <f>Lisäosat[[#This Row],[HYTE-kerroin (sis. Kulttuurihyte)]]*Lisäosat[[#This Row],[Asukasmäärä 31.12.2022]]</f>
        <v>12092.028466909998</v>
      </c>
      <c r="N212" s="444">
        <f>Lisäosat[[#This Row],[HYTE-kerroin (sis. Kulttuurihyte)]]/$N$7</f>
        <v>0.75712768490385474</v>
      </c>
      <c r="O212" s="456">
        <v>0</v>
      </c>
      <c r="P212" s="206">
        <v>634692.7656253333</v>
      </c>
      <c r="Q212" s="168">
        <v>0</v>
      </c>
      <c r="R212" s="168">
        <v>360761.97444681299</v>
      </c>
      <c r="S212" s="168">
        <v>354684.47440411709</v>
      </c>
      <c r="T212" s="168">
        <v>0</v>
      </c>
      <c r="U212" s="320">
        <f t="shared" si="4"/>
        <v>1350139.2144762634</v>
      </c>
      <c r="V212" s="49"/>
      <c r="W212" s="49"/>
      <c r="X212" s="115"/>
      <c r="Y212" s="115"/>
      <c r="Z212" s="116"/>
    </row>
    <row r="213" spans="1:26" s="50" customFormat="1">
      <c r="A213" s="134">
        <v>680</v>
      </c>
      <c r="B213" s="130" t="s">
        <v>219</v>
      </c>
      <c r="C213" s="425">
        <v>24942</v>
      </c>
      <c r="D213" s="429">
        <v>0</v>
      </c>
      <c r="E213" s="437">
        <v>0</v>
      </c>
      <c r="F213" s="164">
        <v>0</v>
      </c>
      <c r="G213" s="436">
        <v>0</v>
      </c>
      <c r="H213" s="278">
        <v>10342</v>
      </c>
      <c r="I213" s="15">
        <v>10179</v>
      </c>
      <c r="J213" s="343">
        <v>1.016013360840947</v>
      </c>
      <c r="K213" s="444">
        <v>1.0161748939634705</v>
      </c>
      <c r="L213" s="451">
        <v>0.60809726099999994</v>
      </c>
      <c r="M213" s="14">
        <f>Lisäosat[[#This Row],[HYTE-kerroin (sis. Kulttuurihyte)]]*Lisäosat[[#This Row],[Asukasmäärä 31.12.2022]]</f>
        <v>15167.161883861998</v>
      </c>
      <c r="N213" s="444">
        <f>Lisäosat[[#This Row],[HYTE-kerroin (sis. Kulttuurihyte)]]/$N$7</f>
        <v>0.91658601988563104</v>
      </c>
      <c r="O213" s="456">
        <v>1.2141015413324723</v>
      </c>
      <c r="P213" s="206">
        <v>0</v>
      </c>
      <c r="Q213" s="168">
        <v>0</v>
      </c>
      <c r="R213" s="168">
        <v>334559.73150912684</v>
      </c>
      <c r="S213" s="168">
        <v>444884.56636543502</v>
      </c>
      <c r="T213" s="168">
        <v>312511.48504519789</v>
      </c>
      <c r="U213" s="320">
        <f t="shared" si="4"/>
        <v>1091955.7829197599</v>
      </c>
      <c r="V213" s="49"/>
      <c r="W213" s="49"/>
      <c r="X213" s="115"/>
      <c r="Y213" s="115"/>
      <c r="Z213" s="116"/>
    </row>
    <row r="214" spans="1:26" s="50" customFormat="1">
      <c r="A214" s="134">
        <v>681</v>
      </c>
      <c r="B214" s="130" t="s">
        <v>220</v>
      </c>
      <c r="C214" s="425">
        <v>3308</v>
      </c>
      <c r="D214" s="429">
        <v>0.93268333333333331</v>
      </c>
      <c r="E214" s="437">
        <v>0</v>
      </c>
      <c r="F214" s="164">
        <v>0</v>
      </c>
      <c r="G214" s="436">
        <v>0</v>
      </c>
      <c r="H214" s="278">
        <v>943</v>
      </c>
      <c r="I214" s="15">
        <v>1167</v>
      </c>
      <c r="J214" s="343">
        <v>0.80805484147386464</v>
      </c>
      <c r="K214" s="444">
        <v>0.80818331185303904</v>
      </c>
      <c r="L214" s="451">
        <v>0.58440128499999999</v>
      </c>
      <c r="M214" s="14">
        <f>Lisäosat[[#This Row],[HYTE-kerroin (sis. Kulttuurihyte)]]*Lisäosat[[#This Row],[Asukasmäärä 31.12.2022]]</f>
        <v>1933.19945078</v>
      </c>
      <c r="N214" s="444">
        <f>Lisäosat[[#This Row],[HYTE-kerroin (sis. Kulttuurihyte)]]/$N$7</f>
        <v>0.88086903557718599</v>
      </c>
      <c r="O214" s="456">
        <v>0</v>
      </c>
      <c r="P214" s="206">
        <v>194621.76271733333</v>
      </c>
      <c r="Q214" s="168">
        <v>0</v>
      </c>
      <c r="R214" s="168">
        <v>35289.809222050062</v>
      </c>
      <c r="S214" s="168">
        <v>56704.781418154387</v>
      </c>
      <c r="T214" s="168">
        <v>0</v>
      </c>
      <c r="U214" s="320">
        <f t="shared" si="4"/>
        <v>286616.35335753777</v>
      </c>
      <c r="V214" s="49"/>
      <c r="W214" s="49"/>
      <c r="X214" s="115"/>
      <c r="Y214" s="115"/>
      <c r="Z214" s="116"/>
    </row>
    <row r="215" spans="1:26" s="50" customFormat="1">
      <c r="A215" s="134">
        <v>683</v>
      </c>
      <c r="B215" s="130" t="s">
        <v>221</v>
      </c>
      <c r="C215" s="425">
        <v>3618</v>
      </c>
      <c r="D215" s="429">
        <v>1.7670166666666667</v>
      </c>
      <c r="E215" s="437">
        <v>0</v>
      </c>
      <c r="F215" s="164">
        <v>0</v>
      </c>
      <c r="G215" s="436">
        <v>0</v>
      </c>
      <c r="H215" s="278">
        <v>1172</v>
      </c>
      <c r="I215" s="15">
        <v>1205</v>
      </c>
      <c r="J215" s="343">
        <v>0.97261410788381741</v>
      </c>
      <c r="K215" s="444">
        <v>0.97276874108049782</v>
      </c>
      <c r="L215" s="451">
        <v>0.55976110800000001</v>
      </c>
      <c r="M215" s="14">
        <f>Lisäosat[[#This Row],[HYTE-kerroin (sis. Kulttuurihyte)]]*Lisäosat[[#This Row],[Asukasmäärä 31.12.2022]]</f>
        <v>2025.2156887440001</v>
      </c>
      <c r="N215" s="444">
        <f>Lisäosat[[#This Row],[HYTE-kerroin (sis. Kulttuurihyte)]]/$N$7</f>
        <v>0.84372885552018773</v>
      </c>
      <c r="O215" s="456">
        <v>0</v>
      </c>
      <c r="P215" s="206">
        <v>1209823.8666119999</v>
      </c>
      <c r="Q215" s="168">
        <v>0</v>
      </c>
      <c r="R215" s="168">
        <v>46457.100429025981</v>
      </c>
      <c r="S215" s="168">
        <v>59403.810045833889</v>
      </c>
      <c r="T215" s="168">
        <v>0</v>
      </c>
      <c r="U215" s="320">
        <f t="shared" si="4"/>
        <v>1315684.7770868598</v>
      </c>
      <c r="V215" s="49"/>
      <c r="W215" s="49"/>
      <c r="X215" s="115"/>
      <c r="Y215" s="115"/>
      <c r="Z215" s="116"/>
    </row>
    <row r="216" spans="1:26" s="50" customFormat="1">
      <c r="A216" s="134">
        <v>684</v>
      </c>
      <c r="B216" s="130" t="s">
        <v>222</v>
      </c>
      <c r="C216" s="425">
        <v>38667</v>
      </c>
      <c r="D216" s="429">
        <v>0</v>
      </c>
      <c r="E216" s="437">
        <v>0</v>
      </c>
      <c r="F216" s="164">
        <v>3</v>
      </c>
      <c r="G216" s="436">
        <v>0</v>
      </c>
      <c r="H216" s="278">
        <v>16356</v>
      </c>
      <c r="I216" s="15">
        <v>15867</v>
      </c>
      <c r="J216" s="343">
        <v>1.030818680279826</v>
      </c>
      <c r="K216" s="444">
        <v>1.0309825672586777</v>
      </c>
      <c r="L216" s="451">
        <v>0.67946224300000002</v>
      </c>
      <c r="M216" s="14">
        <f>Lisäosat[[#This Row],[HYTE-kerroin (sis. Kulttuurihyte)]]*Lisäosat[[#This Row],[Asukasmäärä 31.12.2022]]</f>
        <v>26272.766550081</v>
      </c>
      <c r="N216" s="444">
        <f>Lisäosat[[#This Row],[HYTE-kerroin (sis. Kulttuurihyte)]]/$N$7</f>
        <v>1.0241545767691487</v>
      </c>
      <c r="O216" s="456">
        <v>0</v>
      </c>
      <c r="P216" s="206">
        <v>0</v>
      </c>
      <c r="Q216" s="168">
        <v>0</v>
      </c>
      <c r="R216" s="168">
        <v>526218.03865212493</v>
      </c>
      <c r="S216" s="168">
        <v>770635.16848788981</v>
      </c>
      <c r="T216" s="168">
        <v>0</v>
      </c>
      <c r="U216" s="320">
        <f t="shared" si="4"/>
        <v>1296853.2071400147</v>
      </c>
      <c r="V216" s="49"/>
      <c r="W216" s="49"/>
      <c r="X216" s="115"/>
      <c r="Y216" s="115"/>
      <c r="Z216" s="116"/>
    </row>
    <row r="217" spans="1:26" s="50" customFormat="1">
      <c r="A217" s="134">
        <v>686</v>
      </c>
      <c r="B217" s="130" t="s">
        <v>223</v>
      </c>
      <c r="C217" s="425">
        <v>2964</v>
      </c>
      <c r="D217" s="429">
        <v>1.22455</v>
      </c>
      <c r="E217" s="437">
        <v>0</v>
      </c>
      <c r="F217" s="164">
        <v>0</v>
      </c>
      <c r="G217" s="436">
        <v>0</v>
      </c>
      <c r="H217" s="278">
        <v>868</v>
      </c>
      <c r="I217" s="15">
        <v>1030</v>
      </c>
      <c r="J217" s="343">
        <v>0.84271844660194173</v>
      </c>
      <c r="K217" s="444">
        <v>0.8428524280507439</v>
      </c>
      <c r="L217" s="451">
        <v>0.52605415200000005</v>
      </c>
      <c r="M217" s="14">
        <f>Lisäosat[[#This Row],[HYTE-kerroin (sis. Kulttuurihyte)]]*Lisäosat[[#This Row],[Asukasmäärä 31.12.2022]]</f>
        <v>1559.2245065280001</v>
      </c>
      <c r="N217" s="444">
        <f>Lisäosat[[#This Row],[HYTE-kerroin (sis. Kulttuurihyte)]]/$N$7</f>
        <v>0.79292230429235699</v>
      </c>
      <c r="O217" s="456">
        <v>0</v>
      </c>
      <c r="P217" s="206">
        <v>343429.55384400004</v>
      </c>
      <c r="Q217" s="168">
        <v>0</v>
      </c>
      <c r="R217" s="168">
        <v>32976.432676999742</v>
      </c>
      <c r="S217" s="168">
        <v>45735.314475092753</v>
      </c>
      <c r="T217" s="168">
        <v>0</v>
      </c>
      <c r="U217" s="320">
        <f t="shared" si="4"/>
        <v>422141.30099609256</v>
      </c>
      <c r="V217" s="49"/>
      <c r="W217" s="49"/>
      <c r="X217" s="115"/>
      <c r="Y217" s="115"/>
      <c r="Z217" s="116"/>
    </row>
    <row r="218" spans="1:26" s="50" customFormat="1">
      <c r="A218" s="134">
        <v>687</v>
      </c>
      <c r="B218" s="130" t="s">
        <v>224</v>
      </c>
      <c r="C218" s="425">
        <v>1477</v>
      </c>
      <c r="D218" s="429">
        <v>1.7679666666666667</v>
      </c>
      <c r="E218" s="437">
        <v>0</v>
      </c>
      <c r="F218" s="164">
        <v>0</v>
      </c>
      <c r="G218" s="436">
        <v>0</v>
      </c>
      <c r="H218" s="278">
        <v>441</v>
      </c>
      <c r="I218" s="15">
        <v>459</v>
      </c>
      <c r="J218" s="343">
        <v>0.96078431372549022</v>
      </c>
      <c r="K218" s="444">
        <v>0.96093706613628449</v>
      </c>
      <c r="L218" s="451">
        <v>0.42335486100000003</v>
      </c>
      <c r="M218" s="14">
        <f>Lisäosat[[#This Row],[HYTE-kerroin (sis. Kulttuurihyte)]]*Lisäosat[[#This Row],[Asukasmäärä 31.12.2022]]</f>
        <v>625.29512969699999</v>
      </c>
      <c r="N218" s="444">
        <f>Lisäosat[[#This Row],[HYTE-kerroin (sis. Kulttuurihyte)]]/$N$7</f>
        <v>0.63812349097758003</v>
      </c>
      <c r="O218" s="456">
        <v>0</v>
      </c>
      <c r="P218" s="206">
        <v>494159.90772400005</v>
      </c>
      <c r="Q218" s="168">
        <v>0</v>
      </c>
      <c r="R218" s="168">
        <v>18734.813416219455</v>
      </c>
      <c r="S218" s="168">
        <v>18341.213389543816</v>
      </c>
      <c r="T218" s="168">
        <v>0</v>
      </c>
      <c r="U218" s="320">
        <f t="shared" si="4"/>
        <v>531235.9345297633</v>
      </c>
      <c r="V218" s="49"/>
      <c r="W218" s="49"/>
      <c r="X218" s="115"/>
      <c r="Y218" s="115"/>
      <c r="Z218" s="116"/>
    </row>
    <row r="219" spans="1:26" s="50" customFormat="1">
      <c r="A219" s="134">
        <v>689</v>
      </c>
      <c r="B219" s="130" t="s">
        <v>225</v>
      </c>
      <c r="C219" s="425">
        <v>3093</v>
      </c>
      <c r="D219" s="429">
        <v>1.0862000000000001</v>
      </c>
      <c r="E219" s="437">
        <v>0</v>
      </c>
      <c r="F219" s="164">
        <v>0</v>
      </c>
      <c r="G219" s="436">
        <v>0</v>
      </c>
      <c r="H219" s="278">
        <v>890</v>
      </c>
      <c r="I219" s="15">
        <v>960</v>
      </c>
      <c r="J219" s="343">
        <v>0.92708333333333337</v>
      </c>
      <c r="K219" s="444">
        <v>0.92723072771951431</v>
      </c>
      <c r="L219" s="451">
        <v>0.52500273900000005</v>
      </c>
      <c r="M219" s="14">
        <f>Lisäosat[[#This Row],[HYTE-kerroin (sis. Kulttuurihyte)]]*Lisäosat[[#This Row],[Asukasmäärä 31.12.2022]]</f>
        <v>1623.8334717270002</v>
      </c>
      <c r="N219" s="444">
        <f>Lisäosat[[#This Row],[HYTE-kerroin (sis. Kulttuurihyte)]]/$N$7</f>
        <v>0.7913375077166559</v>
      </c>
      <c r="O219" s="456">
        <v>0</v>
      </c>
      <c r="P219" s="206">
        <v>317886.92269199999</v>
      </c>
      <c r="Q219" s="168">
        <v>0</v>
      </c>
      <c r="R219" s="168">
        <v>37856.605259041244</v>
      </c>
      <c r="S219" s="168">
        <v>47630.430495213826</v>
      </c>
      <c r="T219" s="168">
        <v>0</v>
      </c>
      <c r="U219" s="320">
        <f t="shared" si="4"/>
        <v>403373.95844625507</v>
      </c>
      <c r="V219" s="49"/>
      <c r="W219" s="49"/>
      <c r="X219" s="115"/>
      <c r="Y219" s="115"/>
      <c r="Z219" s="116"/>
    </row>
    <row r="220" spans="1:26" s="50" customFormat="1">
      <c r="A220" s="134">
        <v>691</v>
      </c>
      <c r="B220" s="130" t="s">
        <v>226</v>
      </c>
      <c r="C220" s="425">
        <v>2636</v>
      </c>
      <c r="D220" s="429">
        <v>1.246</v>
      </c>
      <c r="E220" s="437">
        <v>0</v>
      </c>
      <c r="F220" s="164">
        <v>0</v>
      </c>
      <c r="G220" s="436">
        <v>0</v>
      </c>
      <c r="H220" s="278">
        <v>922</v>
      </c>
      <c r="I220" s="15">
        <v>989</v>
      </c>
      <c r="J220" s="343">
        <v>0.93225480283114259</v>
      </c>
      <c r="K220" s="444">
        <v>0.93240301941479486</v>
      </c>
      <c r="L220" s="451">
        <v>0.50476961600000003</v>
      </c>
      <c r="M220" s="14">
        <f>Lisäosat[[#This Row],[HYTE-kerroin (sis. Kulttuurihyte)]]*Lisäosat[[#This Row],[Asukasmäärä 31.12.2022]]</f>
        <v>1330.572707776</v>
      </c>
      <c r="N220" s="444">
        <f>Lisäosat[[#This Row],[HYTE-kerroin (sis. Kulttuurihyte)]]/$N$7</f>
        <v>0.76084008753434984</v>
      </c>
      <c r="O220" s="456">
        <v>0</v>
      </c>
      <c r="P220" s="206">
        <v>310775.22672000004</v>
      </c>
      <c r="Q220" s="168">
        <v>0</v>
      </c>
      <c r="R220" s="168">
        <v>32443.149541141669</v>
      </c>
      <c r="S220" s="168">
        <v>39028.479200611029</v>
      </c>
      <c r="T220" s="168">
        <v>0</v>
      </c>
      <c r="U220" s="320">
        <f t="shared" si="4"/>
        <v>382246.85546175274</v>
      </c>
      <c r="V220" s="49"/>
      <c r="W220" s="49"/>
      <c r="X220" s="115"/>
      <c r="Y220" s="115"/>
      <c r="Z220" s="116"/>
    </row>
    <row r="221" spans="1:26" s="50" customFormat="1">
      <c r="A221" s="134">
        <v>694</v>
      </c>
      <c r="B221" s="130" t="s">
        <v>227</v>
      </c>
      <c r="C221" s="425">
        <v>28349</v>
      </c>
      <c r="D221" s="429">
        <v>0</v>
      </c>
      <c r="E221" s="437">
        <v>0</v>
      </c>
      <c r="F221" s="164">
        <v>2</v>
      </c>
      <c r="G221" s="436">
        <v>7.0123768451316569E-5</v>
      </c>
      <c r="H221" s="278">
        <v>11277</v>
      </c>
      <c r="I221" s="15">
        <v>11977</v>
      </c>
      <c r="J221" s="343">
        <v>0.94155464640561071</v>
      </c>
      <c r="K221" s="444">
        <v>0.94170434154538185</v>
      </c>
      <c r="L221" s="451">
        <v>0.66176823600000001</v>
      </c>
      <c r="M221" s="14">
        <f>Lisäosat[[#This Row],[HYTE-kerroin (sis. Kulttuurihyte)]]*Lisäosat[[#This Row],[Asukasmäärä 31.12.2022]]</f>
        <v>18760.467722363999</v>
      </c>
      <c r="N221" s="444">
        <f>Lisäosat[[#This Row],[HYTE-kerroin (sis. Kulttuurihyte)]]/$N$7</f>
        <v>0.99748437038589954</v>
      </c>
      <c r="O221" s="456">
        <v>0</v>
      </c>
      <c r="P221" s="206">
        <v>0</v>
      </c>
      <c r="Q221" s="168">
        <v>0</v>
      </c>
      <c r="R221" s="168">
        <v>352392.16819580441</v>
      </c>
      <c r="S221" s="168">
        <v>550283.73873671959</v>
      </c>
      <c r="T221" s="168">
        <v>0</v>
      </c>
      <c r="U221" s="320">
        <f t="shared" si="4"/>
        <v>902675.90693252394</v>
      </c>
      <c r="V221" s="49"/>
      <c r="W221" s="49"/>
      <c r="X221" s="115"/>
      <c r="Y221" s="115"/>
      <c r="Z221" s="116"/>
    </row>
    <row r="222" spans="1:26" s="50" customFormat="1">
      <c r="A222" s="134">
        <v>697</v>
      </c>
      <c r="B222" s="130" t="s">
        <v>228</v>
      </c>
      <c r="C222" s="425">
        <v>1174</v>
      </c>
      <c r="D222" s="429">
        <v>1.0741833333333333</v>
      </c>
      <c r="E222" s="437">
        <v>0</v>
      </c>
      <c r="F222" s="164">
        <v>0</v>
      </c>
      <c r="G222" s="436">
        <v>0</v>
      </c>
      <c r="H222" s="278">
        <v>287</v>
      </c>
      <c r="I222" s="15">
        <v>432</v>
      </c>
      <c r="J222" s="343">
        <v>0.66435185185185186</v>
      </c>
      <c r="K222" s="444">
        <v>0.66445747529463328</v>
      </c>
      <c r="L222" s="451">
        <v>0.70062073999999996</v>
      </c>
      <c r="M222" s="14">
        <f>Lisäosat[[#This Row],[HYTE-kerroin (sis. Kulttuurihyte)]]*Lisäosat[[#This Row],[Asukasmäärä 31.12.2022]]</f>
        <v>822.52874875999998</v>
      </c>
      <c r="N222" s="444">
        <f>Lisäosat[[#This Row],[HYTE-kerroin (sis. Kulttuurihyte)]]/$N$7</f>
        <v>1.0560468147313782</v>
      </c>
      <c r="O222" s="456">
        <v>0</v>
      </c>
      <c r="P222" s="206">
        <v>119324.452498</v>
      </c>
      <c r="Q222" s="168">
        <v>0</v>
      </c>
      <c r="R222" s="168">
        <v>10296.964603145872</v>
      </c>
      <c r="S222" s="168">
        <v>24126.487771225657</v>
      </c>
      <c r="T222" s="168">
        <v>0</v>
      </c>
      <c r="U222" s="320">
        <f t="shared" si="4"/>
        <v>153747.90487237152</v>
      </c>
      <c r="V222" s="49"/>
      <c r="W222" s="49"/>
      <c r="X222" s="115"/>
      <c r="Y222" s="115"/>
      <c r="Z222" s="116"/>
    </row>
    <row r="223" spans="1:26" s="50" customFormat="1">
      <c r="A223" s="134">
        <v>698</v>
      </c>
      <c r="B223" s="130" t="s">
        <v>229</v>
      </c>
      <c r="C223" s="425">
        <v>64535</v>
      </c>
      <c r="D223" s="429">
        <v>0</v>
      </c>
      <c r="E223" s="437">
        <v>0</v>
      </c>
      <c r="F223" s="164">
        <v>197</v>
      </c>
      <c r="G223" s="436">
        <v>2.9915861639139918E-3</v>
      </c>
      <c r="H223" s="278">
        <v>25554</v>
      </c>
      <c r="I223" s="15">
        <v>26168</v>
      </c>
      <c r="J223" s="343">
        <v>0.9765362274533782</v>
      </c>
      <c r="K223" s="444">
        <v>0.97669148421687912</v>
      </c>
      <c r="L223" s="451">
        <v>0.68685430800000002</v>
      </c>
      <c r="M223" s="14">
        <f>Lisäosat[[#This Row],[HYTE-kerroin (sis. Kulttuurihyte)]]*Lisäosat[[#This Row],[Asukasmäärä 31.12.2022]]</f>
        <v>44326.142766780002</v>
      </c>
      <c r="N223" s="444">
        <f>Lisäosat[[#This Row],[HYTE-kerroin (sis. Kulttuurihyte)]]/$N$7</f>
        <v>1.0352966487231381</v>
      </c>
      <c r="O223" s="456">
        <v>0.78345518283194548</v>
      </c>
      <c r="P223" s="206">
        <v>0</v>
      </c>
      <c r="Q223" s="168">
        <v>0</v>
      </c>
      <c r="R223" s="168">
        <v>832006.3611279591</v>
      </c>
      <c r="S223" s="168">
        <v>1300178.4351252667</v>
      </c>
      <c r="T223" s="168">
        <v>521782.09191229509</v>
      </c>
      <c r="U223" s="320">
        <f t="shared" si="4"/>
        <v>2653966.888165521</v>
      </c>
      <c r="V223" s="49"/>
      <c r="W223" s="49"/>
      <c r="X223" s="115"/>
      <c r="Y223" s="115"/>
      <c r="Z223" s="116"/>
    </row>
    <row r="224" spans="1:26" s="50" customFormat="1">
      <c r="A224" s="134">
        <v>700</v>
      </c>
      <c r="B224" s="130" t="s">
        <v>230</v>
      </c>
      <c r="C224" s="425">
        <v>4842</v>
      </c>
      <c r="D224" s="429">
        <v>7.9149999999999998E-2</v>
      </c>
      <c r="E224" s="437">
        <v>0</v>
      </c>
      <c r="F224" s="164">
        <v>0</v>
      </c>
      <c r="G224" s="436">
        <v>0</v>
      </c>
      <c r="H224" s="278">
        <v>957</v>
      </c>
      <c r="I224" s="15">
        <v>1667</v>
      </c>
      <c r="J224" s="343">
        <v>0.57408518296340727</v>
      </c>
      <c r="K224" s="444">
        <v>0.57417645516097149</v>
      </c>
      <c r="L224" s="451">
        <v>0.59129256900000005</v>
      </c>
      <c r="M224" s="14">
        <f>Lisäosat[[#This Row],[HYTE-kerroin (sis. Kulttuurihyte)]]*Lisäosat[[#This Row],[Asukasmäärä 31.12.2022]]</f>
        <v>2863.0386190980003</v>
      </c>
      <c r="N224" s="444">
        <f>Lisäosat[[#This Row],[HYTE-kerroin (sis. Kulttuurihyte)]]/$N$7</f>
        <v>0.89125627949121766</v>
      </c>
      <c r="O224" s="456">
        <v>0</v>
      </c>
      <c r="P224" s="206">
        <v>24175.050444</v>
      </c>
      <c r="Q224" s="168">
        <v>0</v>
      </c>
      <c r="R224" s="168">
        <v>36698.143625740391</v>
      </c>
      <c r="S224" s="168">
        <v>83978.908137069418</v>
      </c>
      <c r="T224" s="168">
        <v>0</v>
      </c>
      <c r="U224" s="320">
        <f t="shared" si="4"/>
        <v>144852.1022068098</v>
      </c>
      <c r="V224" s="49"/>
      <c r="W224" s="49"/>
      <c r="X224" s="115"/>
      <c r="Y224" s="115"/>
      <c r="Z224" s="116"/>
    </row>
    <row r="225" spans="1:26" s="50" customFormat="1">
      <c r="A225" s="134">
        <v>702</v>
      </c>
      <c r="B225" s="130" t="s">
        <v>231</v>
      </c>
      <c r="C225" s="425">
        <v>4114</v>
      </c>
      <c r="D225" s="429">
        <v>1.0883333333333334</v>
      </c>
      <c r="E225" s="437">
        <v>0</v>
      </c>
      <c r="F225" s="164">
        <v>0</v>
      </c>
      <c r="G225" s="436">
        <v>0</v>
      </c>
      <c r="H225" s="278">
        <v>1312</v>
      </c>
      <c r="I225" s="15">
        <v>1397</v>
      </c>
      <c r="J225" s="343">
        <v>0.9391553328561203</v>
      </c>
      <c r="K225" s="444">
        <v>0.93930464653574086</v>
      </c>
      <c r="L225" s="451">
        <v>0.57398916</v>
      </c>
      <c r="M225" s="14">
        <f>Lisäosat[[#This Row],[HYTE-kerroin (sis. Kulttuurihyte)]]*Lisäosat[[#This Row],[Asukasmäärä 31.12.2022]]</f>
        <v>2361.3914042400002</v>
      </c>
      <c r="N225" s="444">
        <f>Lisäosat[[#This Row],[HYTE-kerroin (sis. Kulttuurihyte)]]/$N$7</f>
        <v>0.86517482212750285</v>
      </c>
      <c r="O225" s="456">
        <v>0</v>
      </c>
      <c r="P225" s="206">
        <v>423651.90339999995</v>
      </c>
      <c r="Q225" s="168">
        <v>0</v>
      </c>
      <c r="R225" s="168">
        <v>51008.750969194101</v>
      </c>
      <c r="S225" s="168">
        <v>69264.546586805358</v>
      </c>
      <c r="T225" s="168">
        <v>0</v>
      </c>
      <c r="U225" s="320">
        <f t="shared" si="4"/>
        <v>543925.20095599943</v>
      </c>
      <c r="V225" s="49"/>
      <c r="W225" s="49"/>
      <c r="X225" s="115"/>
      <c r="Y225" s="115"/>
      <c r="Z225" s="116"/>
    </row>
    <row r="226" spans="1:26" s="50" customFormat="1">
      <c r="A226" s="134">
        <v>704</v>
      </c>
      <c r="B226" s="130" t="s">
        <v>232</v>
      </c>
      <c r="C226" s="425">
        <v>6428</v>
      </c>
      <c r="D226" s="429">
        <v>0</v>
      </c>
      <c r="E226" s="437">
        <v>0</v>
      </c>
      <c r="F226" s="164">
        <v>0</v>
      </c>
      <c r="G226" s="436">
        <v>0</v>
      </c>
      <c r="H226" s="278">
        <v>1877</v>
      </c>
      <c r="I226" s="15">
        <v>2874</v>
      </c>
      <c r="J226" s="343">
        <v>0.65309672929714679</v>
      </c>
      <c r="K226" s="444">
        <v>0.65320056331947296</v>
      </c>
      <c r="L226" s="451">
        <v>0.72732738500000005</v>
      </c>
      <c r="M226" s="14">
        <f>Lisäosat[[#This Row],[HYTE-kerroin (sis. Kulttuurihyte)]]*Lisäosat[[#This Row],[Asukasmäärä 31.12.2022]]</f>
        <v>4675.2604307800002</v>
      </c>
      <c r="N226" s="444">
        <f>Lisäosat[[#This Row],[HYTE-kerroin (sis. Kulttuurihyte)]]/$N$7</f>
        <v>1.09630178546549</v>
      </c>
      <c r="O226" s="456">
        <v>0.52944698412708358</v>
      </c>
      <c r="P226" s="206">
        <v>0</v>
      </c>
      <c r="Q226" s="168">
        <v>0</v>
      </c>
      <c r="R226" s="168">
        <v>55423.806517431942</v>
      </c>
      <c r="S226" s="168">
        <v>137135.16248587842</v>
      </c>
      <c r="T226" s="168">
        <v>35121.903408158978</v>
      </c>
      <c r="U226" s="320">
        <f t="shared" si="4"/>
        <v>227680.87241146935</v>
      </c>
      <c r="V226" s="49"/>
      <c r="W226" s="49"/>
      <c r="X226" s="115"/>
      <c r="Y226" s="115"/>
      <c r="Z226" s="116"/>
    </row>
    <row r="227" spans="1:26" s="50" customFormat="1">
      <c r="A227" s="134">
        <v>707</v>
      </c>
      <c r="B227" s="130" t="s">
        <v>233</v>
      </c>
      <c r="C227" s="425">
        <v>1960</v>
      </c>
      <c r="D227" s="429">
        <v>1.4392333333333334</v>
      </c>
      <c r="E227" s="437">
        <v>0</v>
      </c>
      <c r="F227" s="164">
        <v>0</v>
      </c>
      <c r="G227" s="436">
        <v>0</v>
      </c>
      <c r="H227" s="278">
        <v>472</v>
      </c>
      <c r="I227" s="15">
        <v>606</v>
      </c>
      <c r="J227" s="343">
        <v>0.77887788778877887</v>
      </c>
      <c r="K227" s="444">
        <v>0.77900171940569274</v>
      </c>
      <c r="L227" s="451">
        <v>0.72621083099999995</v>
      </c>
      <c r="M227" s="14">
        <f>Lisäosat[[#This Row],[HYTE-kerroin (sis. Kulttuurihyte)]]*Lisäosat[[#This Row],[Asukasmäärä 31.12.2022]]</f>
        <v>1423.3732287599998</v>
      </c>
      <c r="N227" s="444">
        <f>Lisäosat[[#This Row],[HYTE-kerroin (sis. Kulttuurihyte)]]/$N$7</f>
        <v>1.0946188017513971</v>
      </c>
      <c r="O227" s="456">
        <v>0</v>
      </c>
      <c r="P227" s="206">
        <v>266913.30567999999</v>
      </c>
      <c r="Q227" s="168">
        <v>0</v>
      </c>
      <c r="R227" s="168">
        <v>20154.332484464081</v>
      </c>
      <c r="S227" s="168">
        <v>41750.51248888109</v>
      </c>
      <c r="T227" s="168">
        <v>0</v>
      </c>
      <c r="U227" s="320">
        <f t="shared" si="4"/>
        <v>328818.15065334516</v>
      </c>
      <c r="V227" s="49"/>
      <c r="W227" s="49"/>
      <c r="X227" s="115"/>
      <c r="Y227" s="115"/>
      <c r="Z227" s="116"/>
    </row>
    <row r="228" spans="1:26" s="50" customFormat="1">
      <c r="A228" s="134">
        <v>710</v>
      </c>
      <c r="B228" s="130" t="s">
        <v>234</v>
      </c>
      <c r="C228" s="425">
        <v>27306</v>
      </c>
      <c r="D228" s="429">
        <v>0</v>
      </c>
      <c r="E228" s="437">
        <v>0</v>
      </c>
      <c r="F228" s="164">
        <v>1</v>
      </c>
      <c r="G228" s="436">
        <v>3.6384805705137532E-5</v>
      </c>
      <c r="H228" s="278">
        <v>9674</v>
      </c>
      <c r="I228" s="15">
        <v>11103</v>
      </c>
      <c r="J228" s="343">
        <v>0.87129604611366296</v>
      </c>
      <c r="K228" s="444">
        <v>0.87143457103508193</v>
      </c>
      <c r="L228" s="451">
        <v>0.42105630100000002</v>
      </c>
      <c r="M228" s="14">
        <f>Lisäosat[[#This Row],[HYTE-kerroin (sis. Kulttuurihyte)]]*Lisäosat[[#This Row],[Asukasmäärä 31.12.2022]]</f>
        <v>11497.363355106001</v>
      </c>
      <c r="N228" s="444">
        <f>Lisäosat[[#This Row],[HYTE-kerroin (sis. Kulttuurihyte)]]/$N$7</f>
        <v>0.63465886764018209</v>
      </c>
      <c r="O228" s="456">
        <v>0</v>
      </c>
      <c r="P228" s="206">
        <v>0</v>
      </c>
      <c r="Q228" s="168">
        <v>0</v>
      </c>
      <c r="R228" s="168">
        <v>314099.17963622807</v>
      </c>
      <c r="S228" s="168">
        <v>337241.7034741735</v>
      </c>
      <c r="T228" s="168">
        <v>0</v>
      </c>
      <c r="U228" s="320">
        <f t="shared" si="4"/>
        <v>651340.88311040157</v>
      </c>
      <c r="V228" s="49"/>
      <c r="W228" s="49"/>
      <c r="X228" s="115"/>
      <c r="Y228" s="115"/>
      <c r="Z228" s="116"/>
    </row>
    <row r="229" spans="1:26" s="50" customFormat="1">
      <c r="A229" s="134">
        <v>729</v>
      </c>
      <c r="B229" s="130" t="s">
        <v>235</v>
      </c>
      <c r="C229" s="425">
        <v>8975</v>
      </c>
      <c r="D229" s="429">
        <v>0.7809166666666667</v>
      </c>
      <c r="E229" s="437">
        <v>0</v>
      </c>
      <c r="F229" s="164">
        <v>0</v>
      </c>
      <c r="G229" s="436">
        <v>0</v>
      </c>
      <c r="H229" s="278">
        <v>2729</v>
      </c>
      <c r="I229" s="15">
        <v>2941</v>
      </c>
      <c r="J229" s="343">
        <v>0.92791567494049643</v>
      </c>
      <c r="K229" s="444">
        <v>0.92806320165834155</v>
      </c>
      <c r="L229" s="451">
        <v>0.51522835300000003</v>
      </c>
      <c r="M229" s="14">
        <f>Lisäosat[[#This Row],[HYTE-kerroin (sis. Kulttuurihyte)]]*Lisäosat[[#This Row],[Asukasmäärä 31.12.2022]]</f>
        <v>4624.1744681750006</v>
      </c>
      <c r="N229" s="444">
        <f>Lisäosat[[#This Row],[HYTE-kerroin (sis. Kulttuurihyte)]]/$N$7</f>
        <v>0.77660455932969408</v>
      </c>
      <c r="O229" s="456">
        <v>0</v>
      </c>
      <c r="P229" s="206">
        <v>442110.50441666663</v>
      </c>
      <c r="Q229" s="168">
        <v>0</v>
      </c>
      <c r="R229" s="168">
        <v>109947.64750046372</v>
      </c>
      <c r="S229" s="168">
        <v>135636.70440288875</v>
      </c>
      <c r="T229" s="168">
        <v>0</v>
      </c>
      <c r="U229" s="320">
        <f t="shared" si="4"/>
        <v>687694.85632001911</v>
      </c>
      <c r="V229" s="49"/>
      <c r="W229" s="49"/>
      <c r="X229" s="115"/>
      <c r="Y229" s="115"/>
      <c r="Z229" s="116"/>
    </row>
    <row r="230" spans="1:26" s="50" customFormat="1">
      <c r="A230" s="134">
        <v>732</v>
      </c>
      <c r="B230" s="130" t="s">
        <v>236</v>
      </c>
      <c r="C230" s="425">
        <v>3336</v>
      </c>
      <c r="D230" s="429">
        <v>1.7943166666666666</v>
      </c>
      <c r="E230" s="437">
        <v>0</v>
      </c>
      <c r="F230" s="164">
        <v>2</v>
      </c>
      <c r="G230" s="436">
        <v>8.7822014051522248E-4</v>
      </c>
      <c r="H230" s="278">
        <v>1038</v>
      </c>
      <c r="I230" s="15">
        <v>1118</v>
      </c>
      <c r="J230" s="343">
        <v>0.92844364937388191</v>
      </c>
      <c r="K230" s="444">
        <v>0.92859126003290549</v>
      </c>
      <c r="L230" s="451">
        <v>0.52881557300000004</v>
      </c>
      <c r="M230" s="14">
        <f>Lisäosat[[#This Row],[HYTE-kerroin (sis. Kulttuurihyte)]]*Lisäosat[[#This Row],[Asukasmäärä 31.12.2022]]</f>
        <v>1764.1287515280001</v>
      </c>
      <c r="N230" s="444">
        <f>Lisäosat[[#This Row],[HYTE-kerroin (sis. Kulttuurihyte)]]/$N$7</f>
        <v>0.7970845987902081</v>
      </c>
      <c r="O230" s="456">
        <v>0</v>
      </c>
      <c r="P230" s="206">
        <v>1132760.4372960001</v>
      </c>
      <c r="Q230" s="168">
        <v>0</v>
      </c>
      <c r="R230" s="168">
        <v>40890.701853801002</v>
      </c>
      <c r="S230" s="168">
        <v>51745.584351638056</v>
      </c>
      <c r="T230" s="168">
        <v>0</v>
      </c>
      <c r="U230" s="320">
        <f t="shared" si="4"/>
        <v>1225396.7235014392</v>
      </c>
      <c r="V230" s="49"/>
      <c r="W230" s="49"/>
      <c r="X230" s="115"/>
      <c r="Y230" s="115"/>
      <c r="Z230" s="116"/>
    </row>
    <row r="231" spans="1:26" s="50" customFormat="1">
      <c r="A231" s="134">
        <v>734</v>
      </c>
      <c r="B231" s="130" t="s">
        <v>237</v>
      </c>
      <c r="C231" s="425">
        <v>50933</v>
      </c>
      <c r="D231" s="429">
        <v>0</v>
      </c>
      <c r="E231" s="437">
        <v>0</v>
      </c>
      <c r="F231" s="164">
        <v>0</v>
      </c>
      <c r="G231" s="436">
        <v>1.9455252918287939E-5</v>
      </c>
      <c r="H231" s="278">
        <v>17362</v>
      </c>
      <c r="I231" s="15">
        <v>19888</v>
      </c>
      <c r="J231" s="343">
        <v>0.87298873692679002</v>
      </c>
      <c r="K231" s="444">
        <v>0.873127530964387</v>
      </c>
      <c r="L231" s="451">
        <v>0.62193993599999997</v>
      </c>
      <c r="M231" s="14">
        <f>Lisäosat[[#This Row],[HYTE-kerroin (sis. Kulttuurihyte)]]*Lisäosat[[#This Row],[Asukasmäärä 31.12.2022]]</f>
        <v>31677.266760287999</v>
      </c>
      <c r="N231" s="444">
        <f>Lisäosat[[#This Row],[HYTE-kerroin (sis. Kulttuurihyte)]]/$N$7</f>
        <v>0.93745110709545543</v>
      </c>
      <c r="O231" s="456">
        <v>0</v>
      </c>
      <c r="P231" s="206">
        <v>0</v>
      </c>
      <c r="Q231" s="168">
        <v>0</v>
      </c>
      <c r="R231" s="168">
        <v>587017.25985684036</v>
      </c>
      <c r="S231" s="168">
        <v>929160.45824550255</v>
      </c>
      <c r="T231" s="168">
        <v>0</v>
      </c>
      <c r="U231" s="320">
        <f t="shared" si="4"/>
        <v>1516177.7181023429</v>
      </c>
      <c r="V231" s="49"/>
      <c r="W231" s="49"/>
      <c r="X231" s="115"/>
      <c r="Y231" s="115"/>
      <c r="Z231" s="116"/>
    </row>
    <row r="232" spans="1:26" s="50" customFormat="1">
      <c r="A232" s="134">
        <v>738</v>
      </c>
      <c r="B232" s="130" t="s">
        <v>238</v>
      </c>
      <c r="C232" s="425">
        <v>2917</v>
      </c>
      <c r="D232" s="429">
        <v>0</v>
      </c>
      <c r="E232" s="437">
        <v>0</v>
      </c>
      <c r="F232" s="164">
        <v>0</v>
      </c>
      <c r="G232" s="436">
        <v>0</v>
      </c>
      <c r="H232" s="278">
        <v>714</v>
      </c>
      <c r="I232" s="15">
        <v>1225</v>
      </c>
      <c r="J232" s="343">
        <v>0.58285714285714285</v>
      </c>
      <c r="K232" s="444">
        <v>0.58294980968407606</v>
      </c>
      <c r="L232" s="451">
        <v>0.35864062000000002</v>
      </c>
      <c r="M232" s="14">
        <f>Lisäosat[[#This Row],[HYTE-kerroin (sis. Kulttuurihyte)]]*Lisäosat[[#This Row],[Asukasmäärä 31.12.2022]]</f>
        <v>1046.1546885400001</v>
      </c>
      <c r="N232" s="444">
        <f>Lisäosat[[#This Row],[HYTE-kerroin (sis. Kulttuurihyte)]]/$N$7</f>
        <v>0.54057960714135678</v>
      </c>
      <c r="O232" s="456">
        <v>0</v>
      </c>
      <c r="P232" s="206">
        <v>0</v>
      </c>
      <c r="Q232" s="168">
        <v>0</v>
      </c>
      <c r="R232" s="168">
        <v>22446.132651999538</v>
      </c>
      <c r="S232" s="168">
        <v>30685.904095049831</v>
      </c>
      <c r="T232" s="168">
        <v>0</v>
      </c>
      <c r="U232" s="320">
        <f t="shared" si="4"/>
        <v>53132.036747049366</v>
      </c>
      <c r="V232" s="49"/>
      <c r="W232" s="49"/>
      <c r="X232" s="115"/>
      <c r="Y232" s="115"/>
      <c r="Z232" s="116"/>
    </row>
    <row r="233" spans="1:26" s="50" customFormat="1">
      <c r="A233" s="134">
        <v>739</v>
      </c>
      <c r="B233" s="130" t="s">
        <v>239</v>
      </c>
      <c r="C233" s="425">
        <v>3256</v>
      </c>
      <c r="D233" s="429">
        <v>0.60026666666666662</v>
      </c>
      <c r="E233" s="437">
        <v>0</v>
      </c>
      <c r="F233" s="164">
        <v>0</v>
      </c>
      <c r="G233" s="436">
        <v>0</v>
      </c>
      <c r="H233" s="278">
        <v>975</v>
      </c>
      <c r="I233" s="15">
        <v>1169</v>
      </c>
      <c r="J233" s="343">
        <v>0.83404619332763041</v>
      </c>
      <c r="K233" s="444">
        <v>0.83417879599914013</v>
      </c>
      <c r="L233" s="451">
        <v>0.65141054300000001</v>
      </c>
      <c r="M233" s="14">
        <f>Lisäosat[[#This Row],[HYTE-kerroin (sis. Kulttuurihyte)]]*Lisäosat[[#This Row],[Asukasmäärä 31.12.2022]]</f>
        <v>2120.9927280080001</v>
      </c>
      <c r="N233" s="444">
        <f>Lisäosat[[#This Row],[HYTE-kerroin (sis. Kulttuurihyte)]]/$N$7</f>
        <v>0.98187220238097361</v>
      </c>
      <c r="O233" s="456">
        <v>0</v>
      </c>
      <c r="P233" s="206">
        <v>123287.85826133333</v>
      </c>
      <c r="Q233" s="168">
        <v>0</v>
      </c>
      <c r="R233" s="168">
        <v>35852.337309006238</v>
      </c>
      <c r="S233" s="168">
        <v>62213.150837934685</v>
      </c>
      <c r="T233" s="168">
        <v>0</v>
      </c>
      <c r="U233" s="320">
        <f t="shared" si="4"/>
        <v>221353.34640827426</v>
      </c>
      <c r="V233" s="49"/>
      <c r="W233" s="49"/>
      <c r="X233" s="115"/>
      <c r="Y233" s="115"/>
      <c r="Z233" s="116"/>
    </row>
    <row r="234" spans="1:26" s="50" customFormat="1">
      <c r="A234" s="134">
        <v>740</v>
      </c>
      <c r="B234" s="130" t="s">
        <v>240</v>
      </c>
      <c r="C234" s="425">
        <v>32085</v>
      </c>
      <c r="D234" s="429">
        <v>0.3679</v>
      </c>
      <c r="E234" s="437">
        <v>0</v>
      </c>
      <c r="F234" s="164">
        <v>1</v>
      </c>
      <c r="G234" s="436">
        <v>3.0724797984453255E-5</v>
      </c>
      <c r="H234" s="278">
        <v>11584</v>
      </c>
      <c r="I234" s="15">
        <v>11360</v>
      </c>
      <c r="J234" s="343">
        <v>1.0197183098591549</v>
      </c>
      <c r="K234" s="444">
        <v>1.0198804320211603</v>
      </c>
      <c r="L234" s="451">
        <v>0.64912826800000001</v>
      </c>
      <c r="M234" s="14">
        <f>Lisäosat[[#This Row],[HYTE-kerroin (sis. Kulttuurihyte)]]*Lisäosat[[#This Row],[Asukasmäärä 31.12.2022]]</f>
        <v>20827.280478780001</v>
      </c>
      <c r="N234" s="444">
        <f>Lisäosat[[#This Row],[HYTE-kerroin (sis. Kulttuurihyte)]]/$N$7</f>
        <v>0.97843212545134828</v>
      </c>
      <c r="O234" s="456">
        <v>0</v>
      </c>
      <c r="P234" s="206">
        <v>744600.83022</v>
      </c>
      <c r="Q234" s="168">
        <v>0</v>
      </c>
      <c r="R234" s="168">
        <v>431941.80033046583</v>
      </c>
      <c r="S234" s="168">
        <v>610907.67773977271</v>
      </c>
      <c r="T234" s="168">
        <v>0</v>
      </c>
      <c r="U234" s="320">
        <f t="shared" si="4"/>
        <v>1787450.3082902385</v>
      </c>
      <c r="V234" s="49"/>
      <c r="W234" s="49"/>
      <c r="X234" s="115"/>
      <c r="Y234" s="115"/>
      <c r="Z234" s="116"/>
    </row>
    <row r="235" spans="1:26" s="50" customFormat="1">
      <c r="A235" s="134">
        <v>742</v>
      </c>
      <c r="B235" s="130" t="s">
        <v>241</v>
      </c>
      <c r="C235" s="425">
        <v>988</v>
      </c>
      <c r="D235" s="429">
        <v>1.9433833333333332</v>
      </c>
      <c r="E235" s="437">
        <v>0</v>
      </c>
      <c r="F235" s="164">
        <v>4</v>
      </c>
      <c r="G235" s="436">
        <v>3.9643211100099107E-3</v>
      </c>
      <c r="H235" s="278">
        <v>346</v>
      </c>
      <c r="I235" s="15">
        <v>387</v>
      </c>
      <c r="J235" s="343">
        <v>0.89405684754521964</v>
      </c>
      <c r="K235" s="444">
        <v>0.89419899114279788</v>
      </c>
      <c r="L235" s="451">
        <v>0.40977616500000003</v>
      </c>
      <c r="M235" s="14">
        <f>Lisäosat[[#This Row],[HYTE-kerroin (sis. Kulttuurihyte)]]*Lisäosat[[#This Row],[Asukasmäärä 31.12.2022]]</f>
        <v>404.85885102000003</v>
      </c>
      <c r="N235" s="444">
        <f>Lisäosat[[#This Row],[HYTE-kerroin (sis. Kulttuurihyte)]]/$N$7</f>
        <v>0.61765629975654124</v>
      </c>
      <c r="O235" s="456">
        <v>0</v>
      </c>
      <c r="P235" s="206">
        <v>363352.67165599996</v>
      </c>
      <c r="Q235" s="168">
        <v>0</v>
      </c>
      <c r="R235" s="168">
        <v>11661.785562887912</v>
      </c>
      <c r="S235" s="168">
        <v>11875.356494143145</v>
      </c>
      <c r="T235" s="168">
        <v>0</v>
      </c>
      <c r="U235" s="320">
        <f t="shared" si="4"/>
        <v>386889.81371303101</v>
      </c>
      <c r="V235" s="49"/>
      <c r="W235" s="49"/>
      <c r="X235" s="115"/>
      <c r="Y235" s="115"/>
      <c r="Z235" s="116"/>
    </row>
    <row r="236" spans="1:26" s="50" customFormat="1">
      <c r="A236" s="134">
        <v>743</v>
      </c>
      <c r="B236" s="130" t="s">
        <v>242</v>
      </c>
      <c r="C236" s="425">
        <v>65323</v>
      </c>
      <c r="D236" s="429">
        <v>0</v>
      </c>
      <c r="E236" s="437">
        <v>0</v>
      </c>
      <c r="F236" s="164">
        <v>3</v>
      </c>
      <c r="G236" s="436">
        <v>4.6342066238260012E-5</v>
      </c>
      <c r="H236" s="278">
        <v>31519</v>
      </c>
      <c r="I236" s="15">
        <v>28008</v>
      </c>
      <c r="J236" s="343">
        <v>1.1253570408454727</v>
      </c>
      <c r="K236" s="444">
        <v>1.1255359582138538</v>
      </c>
      <c r="L236" s="451">
        <v>0.72374183599999997</v>
      </c>
      <c r="M236" s="14">
        <f>Lisäosat[[#This Row],[HYTE-kerroin (sis. Kulttuurihyte)]]*Lisäosat[[#This Row],[Asukasmäärä 31.12.2022]]</f>
        <v>47276.987953028001</v>
      </c>
      <c r="N236" s="444">
        <f>Lisäosat[[#This Row],[HYTE-kerroin (sis. Kulttuurihyte)]]/$N$7</f>
        <v>1.090897281453072</v>
      </c>
      <c r="O236" s="456">
        <v>0.79963340669110627</v>
      </c>
      <c r="P236" s="206">
        <v>0</v>
      </c>
      <c r="Q236" s="168">
        <v>0</v>
      </c>
      <c r="R236" s="168">
        <v>970508.68725892704</v>
      </c>
      <c r="S236" s="168">
        <v>1386732.8934443467</v>
      </c>
      <c r="T236" s="168">
        <v>539059.55522092199</v>
      </c>
      <c r="U236" s="320">
        <f t="shared" si="4"/>
        <v>2896301.1359241959</v>
      </c>
      <c r="V236" s="49"/>
      <c r="W236" s="49"/>
      <c r="X236" s="115"/>
      <c r="Y236" s="115"/>
      <c r="Z236" s="116"/>
    </row>
    <row r="237" spans="1:26" s="50" customFormat="1">
      <c r="A237" s="134">
        <v>746</v>
      </c>
      <c r="B237" s="130" t="s">
        <v>243</v>
      </c>
      <c r="C237" s="425">
        <v>4735</v>
      </c>
      <c r="D237" s="429">
        <v>0.17035</v>
      </c>
      <c r="E237" s="437">
        <v>0</v>
      </c>
      <c r="F237" s="164">
        <v>0</v>
      </c>
      <c r="G237" s="436">
        <v>0</v>
      </c>
      <c r="H237" s="278">
        <v>2065</v>
      </c>
      <c r="I237" s="15">
        <v>1731</v>
      </c>
      <c r="J237" s="343">
        <v>1.1929520508376661</v>
      </c>
      <c r="K237" s="444">
        <v>1.1931417149476273</v>
      </c>
      <c r="L237" s="451">
        <v>0.67357462499999998</v>
      </c>
      <c r="M237" s="14">
        <f>Lisäosat[[#This Row],[HYTE-kerroin (sis. Kulttuurihyte)]]*Lisäosat[[#This Row],[Asukasmäärä 31.12.2022]]</f>
        <v>3189.3758493750001</v>
      </c>
      <c r="N237" s="444">
        <f>Lisäosat[[#This Row],[HYTE-kerroin (sis. Kulttuurihyte)]]/$N$7</f>
        <v>1.0152801602977561</v>
      </c>
      <c r="O237" s="456">
        <v>0</v>
      </c>
      <c r="P237" s="206">
        <v>50880.785329999999</v>
      </c>
      <c r="Q237" s="168">
        <v>0</v>
      </c>
      <c r="R237" s="168">
        <v>74573.74346765659</v>
      </c>
      <c r="S237" s="168">
        <v>93551.061338332176</v>
      </c>
      <c r="T237" s="168">
        <v>0</v>
      </c>
      <c r="U237" s="320">
        <f t="shared" si="4"/>
        <v>219005.59013598878</v>
      </c>
      <c r="V237" s="49"/>
      <c r="W237" s="49"/>
      <c r="X237" s="115"/>
      <c r="Y237" s="115"/>
      <c r="Z237" s="116"/>
    </row>
    <row r="238" spans="1:26" s="50" customFormat="1">
      <c r="A238" s="134">
        <v>747</v>
      </c>
      <c r="B238" s="130" t="s">
        <v>244</v>
      </c>
      <c r="C238" s="425">
        <v>1308</v>
      </c>
      <c r="D238" s="429">
        <v>1.2231166666666669</v>
      </c>
      <c r="E238" s="437">
        <v>0</v>
      </c>
      <c r="F238" s="164">
        <v>0</v>
      </c>
      <c r="G238" s="436">
        <v>0</v>
      </c>
      <c r="H238" s="278">
        <v>381</v>
      </c>
      <c r="I238" s="15">
        <v>463</v>
      </c>
      <c r="J238" s="343">
        <v>0.82289416846652264</v>
      </c>
      <c r="K238" s="444">
        <v>0.82302499810879104</v>
      </c>
      <c r="L238" s="451">
        <v>0.356280296</v>
      </c>
      <c r="M238" s="14">
        <f>Lisäosat[[#This Row],[HYTE-kerroin (sis. Kulttuurihyte)]]*Lisäosat[[#This Row],[Asukasmäärä 31.12.2022]]</f>
        <v>466.014627168</v>
      </c>
      <c r="N238" s="444">
        <f>Lisäosat[[#This Row],[HYTE-kerroin (sis. Kulttuurihyte)]]/$N$7</f>
        <v>0.53702188682332275</v>
      </c>
      <c r="O238" s="456">
        <v>0</v>
      </c>
      <c r="P238" s="206">
        <v>151376.53909200005</v>
      </c>
      <c r="Q238" s="168">
        <v>0</v>
      </c>
      <c r="R238" s="168">
        <v>14210.020407347141</v>
      </c>
      <c r="S238" s="168">
        <v>13669.183260197073</v>
      </c>
      <c r="T238" s="168">
        <v>0</v>
      </c>
      <c r="U238" s="320">
        <f t="shared" si="4"/>
        <v>179255.74275954429</v>
      </c>
      <c r="V238" s="49"/>
      <c r="W238" s="49"/>
      <c r="X238" s="115"/>
      <c r="Y238" s="115"/>
      <c r="Z238" s="116"/>
    </row>
    <row r="239" spans="1:26" s="50" customFormat="1">
      <c r="A239" s="134">
        <v>748</v>
      </c>
      <c r="B239" s="130" t="s">
        <v>245</v>
      </c>
      <c r="C239" s="425">
        <v>4897</v>
      </c>
      <c r="D239" s="429">
        <v>0.54026666666666667</v>
      </c>
      <c r="E239" s="437">
        <v>0</v>
      </c>
      <c r="F239" s="164">
        <v>0</v>
      </c>
      <c r="G239" s="436">
        <v>0</v>
      </c>
      <c r="H239" s="278">
        <v>1565</v>
      </c>
      <c r="I239" s="15">
        <v>1733</v>
      </c>
      <c r="J239" s="343">
        <v>0.90305828043854586</v>
      </c>
      <c r="K239" s="444">
        <v>0.9032018551487635</v>
      </c>
      <c r="L239" s="451">
        <v>0.51593609699999998</v>
      </c>
      <c r="M239" s="14">
        <f>Lisäosat[[#This Row],[HYTE-kerroin (sis. Kulttuurihyte)]]*Lisäosat[[#This Row],[Asukasmäärä 31.12.2022]]</f>
        <v>2526.5390670090001</v>
      </c>
      <c r="N239" s="444">
        <f>Lisäosat[[#This Row],[HYTE-kerroin (sis. Kulttuurihyte)]]/$N$7</f>
        <v>0.77767134304615271</v>
      </c>
      <c r="O239" s="456">
        <v>0</v>
      </c>
      <c r="P239" s="206">
        <v>166889.86446933332</v>
      </c>
      <c r="Q239" s="168">
        <v>0</v>
      </c>
      <c r="R239" s="168">
        <v>58383.329197558131</v>
      </c>
      <c r="S239" s="168">
        <v>74108.672791815814</v>
      </c>
      <c r="T239" s="168">
        <v>0</v>
      </c>
      <c r="U239" s="320">
        <f t="shared" si="4"/>
        <v>299381.86645870726</v>
      </c>
      <c r="V239" s="49"/>
      <c r="W239" s="49"/>
      <c r="X239" s="115"/>
      <c r="Y239" s="115"/>
      <c r="Z239" s="116"/>
    </row>
    <row r="240" spans="1:26" s="50" customFormat="1">
      <c r="A240" s="134">
        <v>749</v>
      </c>
      <c r="B240" s="130" t="s">
        <v>246</v>
      </c>
      <c r="C240" s="425">
        <v>21232</v>
      </c>
      <c r="D240" s="429">
        <v>0</v>
      </c>
      <c r="E240" s="437">
        <v>0</v>
      </c>
      <c r="F240" s="164">
        <v>1</v>
      </c>
      <c r="G240" s="436">
        <v>4.6963790917202836E-5</v>
      </c>
      <c r="H240" s="278">
        <v>6984</v>
      </c>
      <c r="I240" s="15">
        <v>9006</v>
      </c>
      <c r="J240" s="343">
        <v>0.77548301132578279</v>
      </c>
      <c r="K240" s="444">
        <v>0.77560630320078305</v>
      </c>
      <c r="L240" s="451">
        <v>0.68227777999999994</v>
      </c>
      <c r="M240" s="14">
        <f>Lisäosat[[#This Row],[HYTE-kerroin (sis. Kulttuurihyte)]]*Lisäosat[[#This Row],[Asukasmäärä 31.12.2022]]</f>
        <v>14486.121824959999</v>
      </c>
      <c r="N240" s="444">
        <f>Lisäosat[[#This Row],[HYTE-kerroin (sis. Kulttuurihyte)]]/$N$7</f>
        <v>1.0283984404044277</v>
      </c>
      <c r="O240" s="456">
        <v>0</v>
      </c>
      <c r="P240" s="206">
        <v>0</v>
      </c>
      <c r="Q240" s="168">
        <v>0</v>
      </c>
      <c r="R240" s="168">
        <v>217373.2839901791</v>
      </c>
      <c r="S240" s="168">
        <v>424908.23766253615</v>
      </c>
      <c r="T240" s="168">
        <v>0</v>
      </c>
      <c r="U240" s="320">
        <f t="shared" si="4"/>
        <v>642281.52165271528</v>
      </c>
      <c r="V240" s="49"/>
      <c r="W240" s="49"/>
      <c r="X240" s="115"/>
      <c r="Y240" s="115"/>
      <c r="Z240" s="116"/>
    </row>
    <row r="241" spans="1:26" s="50" customFormat="1">
      <c r="A241" s="134">
        <v>751</v>
      </c>
      <c r="B241" s="130" t="s">
        <v>247</v>
      </c>
      <c r="C241" s="425">
        <v>2877</v>
      </c>
      <c r="D241" s="429">
        <v>0.79239999999999999</v>
      </c>
      <c r="E241" s="437">
        <v>0</v>
      </c>
      <c r="F241" s="164">
        <v>0</v>
      </c>
      <c r="G241" s="436">
        <v>0</v>
      </c>
      <c r="H241" s="278">
        <v>578</v>
      </c>
      <c r="I241" s="15">
        <v>1003</v>
      </c>
      <c r="J241" s="343">
        <v>0.57627118644067798</v>
      </c>
      <c r="K241" s="444">
        <v>0.57636280618482094</v>
      </c>
      <c r="L241" s="451">
        <v>0.64296348199999998</v>
      </c>
      <c r="M241" s="14">
        <f>Lisäosat[[#This Row],[HYTE-kerroin (sis. Kulttuurihyte)]]*Lisäosat[[#This Row],[Asukasmäärä 31.12.2022]]</f>
        <v>1849.805937714</v>
      </c>
      <c r="N241" s="444">
        <f>Lisäosat[[#This Row],[HYTE-kerroin (sis. Kulttuurihyte)]]/$N$7</f>
        <v>0.96913993318938263</v>
      </c>
      <c r="O241" s="456">
        <v>0</v>
      </c>
      <c r="P241" s="206">
        <v>143805.67118400001</v>
      </c>
      <c r="Q241" s="168">
        <v>0</v>
      </c>
      <c r="R241" s="168">
        <v>21888.184472797235</v>
      </c>
      <c r="S241" s="168">
        <v>54258.675338312722</v>
      </c>
      <c r="T241" s="168">
        <v>0</v>
      </c>
      <c r="U241" s="320">
        <f t="shared" si="4"/>
        <v>219952.53099510996</v>
      </c>
      <c r="V241" s="49"/>
      <c r="W241" s="49"/>
      <c r="X241" s="115"/>
      <c r="Y241" s="115"/>
      <c r="Z241" s="116"/>
    </row>
    <row r="242" spans="1:26" s="50" customFormat="1">
      <c r="A242" s="134">
        <v>753</v>
      </c>
      <c r="B242" s="130" t="s">
        <v>248</v>
      </c>
      <c r="C242" s="425">
        <v>22320</v>
      </c>
      <c r="D242" s="429">
        <v>0</v>
      </c>
      <c r="E242" s="437">
        <v>0</v>
      </c>
      <c r="F242" s="164">
        <v>3</v>
      </c>
      <c r="G242" s="436">
        <v>1.8026137899954936E-4</v>
      </c>
      <c r="H242" s="278">
        <v>6869</v>
      </c>
      <c r="I242" s="15">
        <v>10264</v>
      </c>
      <c r="J242" s="343">
        <v>0.66923226812158998</v>
      </c>
      <c r="K242" s="444">
        <v>0.66933866748810389</v>
      </c>
      <c r="L242" s="451">
        <v>0.57479521700000002</v>
      </c>
      <c r="M242" s="14">
        <f>Lisäosat[[#This Row],[HYTE-kerroin (sis. Kulttuurihyte)]]*Lisäosat[[#This Row],[Asukasmäärä 31.12.2022]]</f>
        <v>12829.429243440001</v>
      </c>
      <c r="N242" s="444">
        <f>Lisäosat[[#This Row],[HYTE-kerroin (sis. Kulttuurihyte)]]/$N$7</f>
        <v>0.8663897931935064</v>
      </c>
      <c r="O242" s="456">
        <v>1.78244880275041</v>
      </c>
      <c r="P242" s="206">
        <v>0</v>
      </c>
      <c r="Q242" s="168">
        <v>0</v>
      </c>
      <c r="R242" s="168">
        <v>197203.23557001509</v>
      </c>
      <c r="S242" s="168">
        <v>376313.98078217858</v>
      </c>
      <c r="T242" s="168">
        <v>410573.53510265605</v>
      </c>
      <c r="U242" s="320">
        <f t="shared" si="4"/>
        <v>984090.75145484973</v>
      </c>
      <c r="V242" s="49"/>
      <c r="W242" s="49"/>
      <c r="X242" s="115"/>
      <c r="Y242" s="115"/>
      <c r="Z242" s="116"/>
    </row>
    <row r="243" spans="1:26" s="50" customFormat="1">
      <c r="A243" s="134">
        <v>755</v>
      </c>
      <c r="B243" s="130" t="s">
        <v>249</v>
      </c>
      <c r="C243" s="425">
        <v>6217</v>
      </c>
      <c r="D243" s="429">
        <v>0</v>
      </c>
      <c r="E243" s="437">
        <v>0</v>
      </c>
      <c r="F243" s="164">
        <v>0</v>
      </c>
      <c r="G243" s="436">
        <v>0</v>
      </c>
      <c r="H243" s="278">
        <v>1335</v>
      </c>
      <c r="I243" s="15">
        <v>2835</v>
      </c>
      <c r="J243" s="343">
        <v>0.47089947089947087</v>
      </c>
      <c r="K243" s="444">
        <v>0.47097433788927712</v>
      </c>
      <c r="L243" s="451">
        <v>0.63242744399999995</v>
      </c>
      <c r="M243" s="14">
        <f>Lisäosat[[#This Row],[HYTE-kerroin (sis. Kulttuurihyte)]]*Lisäosat[[#This Row],[Asukasmäärä 31.12.2022]]</f>
        <v>3931.8014193479999</v>
      </c>
      <c r="N243" s="444">
        <f>Lisäosat[[#This Row],[HYTE-kerroin (sis. Kulttuurihyte)]]/$N$7</f>
        <v>0.9532589454672824</v>
      </c>
      <c r="O243" s="456">
        <v>0.38950720441156922</v>
      </c>
      <c r="P243" s="206">
        <v>0</v>
      </c>
      <c r="Q243" s="168">
        <v>0</v>
      </c>
      <c r="R243" s="168">
        <v>38650.22645428079</v>
      </c>
      <c r="S243" s="168">
        <v>115327.95541285803</v>
      </c>
      <c r="T243" s="168">
        <v>24990.564111011812</v>
      </c>
      <c r="U243" s="320">
        <f t="shared" si="4"/>
        <v>178968.74597815063</v>
      </c>
      <c r="V243" s="49"/>
      <c r="W243" s="49"/>
      <c r="X243" s="115"/>
      <c r="Y243" s="115"/>
      <c r="Z243" s="116"/>
    </row>
    <row r="244" spans="1:26" s="50" customFormat="1">
      <c r="A244" s="134">
        <v>758</v>
      </c>
      <c r="B244" s="130" t="s">
        <v>250</v>
      </c>
      <c r="C244" s="425">
        <v>8134</v>
      </c>
      <c r="D244" s="429">
        <v>1.4546833333333333</v>
      </c>
      <c r="E244" s="437">
        <v>1</v>
      </c>
      <c r="F244" s="164">
        <v>131</v>
      </c>
      <c r="G244" s="436">
        <v>1.5756687431293513E-2</v>
      </c>
      <c r="H244" s="278">
        <v>3654</v>
      </c>
      <c r="I244" s="15">
        <v>3478</v>
      </c>
      <c r="J244" s="343">
        <v>1.0506037952846463</v>
      </c>
      <c r="K244" s="444">
        <v>1.050770827843595</v>
      </c>
      <c r="L244" s="451">
        <v>0.62692466899999999</v>
      </c>
      <c r="M244" s="14">
        <f>Lisäosat[[#This Row],[HYTE-kerroin (sis. Kulttuurihyte)]]*Lisäosat[[#This Row],[Asukasmäärä 31.12.2022]]</f>
        <v>5099.4052576459999</v>
      </c>
      <c r="N244" s="444">
        <f>Lisäosat[[#This Row],[HYTE-kerroin (sis. Kulttuurihyte)]]/$N$7</f>
        <v>0.94496460349428657</v>
      </c>
      <c r="O244" s="456">
        <v>0</v>
      </c>
      <c r="P244" s="206">
        <v>1119581.1423579999</v>
      </c>
      <c r="Q244" s="168">
        <v>120819.98999999999</v>
      </c>
      <c r="R244" s="168">
        <v>112820.00286057337</v>
      </c>
      <c r="S244" s="168">
        <v>149576.21697064638</v>
      </c>
      <c r="T244" s="168">
        <v>0</v>
      </c>
      <c r="U244" s="320">
        <f t="shared" si="4"/>
        <v>1502797.3521892196</v>
      </c>
      <c r="V244" s="49"/>
      <c r="W244" s="49"/>
      <c r="X244" s="115"/>
      <c r="Y244" s="115"/>
      <c r="Z244" s="116"/>
    </row>
    <row r="245" spans="1:26" s="50" customFormat="1">
      <c r="A245" s="134">
        <v>759</v>
      </c>
      <c r="B245" s="130" t="s">
        <v>251</v>
      </c>
      <c r="C245" s="425">
        <v>1942</v>
      </c>
      <c r="D245" s="429">
        <v>1.1890000000000001</v>
      </c>
      <c r="E245" s="437">
        <v>0</v>
      </c>
      <c r="F245" s="164">
        <v>0</v>
      </c>
      <c r="G245" s="436">
        <v>0</v>
      </c>
      <c r="H245" s="278">
        <v>705</v>
      </c>
      <c r="I245" s="15">
        <v>712</v>
      </c>
      <c r="J245" s="343">
        <v>0.9901685393258427</v>
      </c>
      <c r="K245" s="444">
        <v>0.9903259634524797</v>
      </c>
      <c r="L245" s="451">
        <v>0.54668881700000005</v>
      </c>
      <c r="M245" s="14">
        <f>Lisäosat[[#This Row],[HYTE-kerroin (sis. Kulttuurihyte)]]*Lisäosat[[#This Row],[Asukasmäärä 31.12.2022]]</f>
        <v>1061.6696826140001</v>
      </c>
      <c r="N245" s="444">
        <f>Lisäosat[[#This Row],[HYTE-kerroin (sis. Kulttuurihyte)]]/$N$7</f>
        <v>0.82402496940372538</v>
      </c>
      <c r="O245" s="456">
        <v>0</v>
      </c>
      <c r="P245" s="206">
        <v>218481.17555999997</v>
      </c>
      <c r="Q245" s="168">
        <v>0</v>
      </c>
      <c r="R245" s="168">
        <v>25386.411877526243</v>
      </c>
      <c r="S245" s="168">
        <v>31140.991306726399</v>
      </c>
      <c r="T245" s="168">
        <v>0</v>
      </c>
      <c r="U245" s="320">
        <f t="shared" si="4"/>
        <v>275008.57874425262</v>
      </c>
      <c r="V245" s="49"/>
      <c r="W245" s="49"/>
      <c r="X245" s="115"/>
      <c r="Y245" s="115"/>
      <c r="Z245" s="116"/>
    </row>
    <row r="246" spans="1:26" s="50" customFormat="1">
      <c r="A246" s="134">
        <v>761</v>
      </c>
      <c r="B246" s="130" t="s">
        <v>252</v>
      </c>
      <c r="C246" s="425">
        <v>8426</v>
      </c>
      <c r="D246" s="429">
        <v>0</v>
      </c>
      <c r="E246" s="437">
        <v>0</v>
      </c>
      <c r="F246" s="164">
        <v>0</v>
      </c>
      <c r="G246" s="436">
        <v>0</v>
      </c>
      <c r="H246" s="278">
        <v>2678</v>
      </c>
      <c r="I246" s="15">
        <v>3194</v>
      </c>
      <c r="J246" s="343">
        <v>0.83844708829054482</v>
      </c>
      <c r="K246" s="444">
        <v>0.83858039064803569</v>
      </c>
      <c r="L246" s="451">
        <v>0.63702283400000004</v>
      </c>
      <c r="M246" s="14">
        <f>Lisäosat[[#This Row],[HYTE-kerroin (sis. Kulttuurihyte)]]*Lisäosat[[#This Row],[Asukasmäärä 31.12.2022]]</f>
        <v>5367.5543992840003</v>
      </c>
      <c r="N246" s="444">
        <f>Lisäosat[[#This Row],[HYTE-kerroin (sis. Kulttuurihyte)]]/$N$7</f>
        <v>0.96018558451018099</v>
      </c>
      <c r="O246" s="456">
        <v>0</v>
      </c>
      <c r="P246" s="206">
        <v>0</v>
      </c>
      <c r="Q246" s="168">
        <v>0</v>
      </c>
      <c r="R246" s="168">
        <v>93269.594505124609</v>
      </c>
      <c r="S246" s="168">
        <v>157441.591884711</v>
      </c>
      <c r="T246" s="168">
        <v>0</v>
      </c>
      <c r="U246" s="320">
        <f t="shared" si="4"/>
        <v>250711.18638983561</v>
      </c>
      <c r="V246" s="49"/>
      <c r="W246" s="49"/>
      <c r="X246" s="115"/>
      <c r="Y246" s="115"/>
      <c r="Z246" s="116"/>
    </row>
    <row r="247" spans="1:26" s="50" customFormat="1">
      <c r="A247" s="134">
        <v>762</v>
      </c>
      <c r="B247" s="130" t="s">
        <v>253</v>
      </c>
      <c r="C247" s="425">
        <v>3672</v>
      </c>
      <c r="D247" s="429">
        <v>1.0705166666666668</v>
      </c>
      <c r="E247" s="437">
        <v>0</v>
      </c>
      <c r="F247" s="164">
        <v>0</v>
      </c>
      <c r="G247" s="436">
        <v>0</v>
      </c>
      <c r="H247" s="278">
        <v>1160</v>
      </c>
      <c r="I247" s="15">
        <v>1307</v>
      </c>
      <c r="J247" s="343">
        <v>0.88752869166029069</v>
      </c>
      <c r="K247" s="444">
        <v>0.88766979736462359</v>
      </c>
      <c r="L247" s="451">
        <v>0.67582381700000005</v>
      </c>
      <c r="M247" s="14">
        <f>Lisäosat[[#This Row],[HYTE-kerroin (sis. Kulttuurihyte)]]*Lisäosat[[#This Row],[Asukasmäärä 31.12.2022]]</f>
        <v>2481.6250560240001</v>
      </c>
      <c r="N247" s="444">
        <f>Lisäosat[[#This Row],[HYTE-kerroin (sis. Kulttuurihyte)]]/$N$7</f>
        <v>1.0186703711660776</v>
      </c>
      <c r="O247" s="456">
        <v>0</v>
      </c>
      <c r="P247" s="206">
        <v>371945.277864</v>
      </c>
      <c r="Q247" s="168">
        <v>0</v>
      </c>
      <c r="R247" s="168">
        <v>43025.710146182246</v>
      </c>
      <c r="S247" s="168">
        <v>72791.250952858943</v>
      </c>
      <c r="T247" s="168">
        <v>0</v>
      </c>
      <c r="U247" s="320">
        <f t="shared" si="4"/>
        <v>487762.23896304122</v>
      </c>
      <c r="V247" s="49"/>
      <c r="W247" s="49"/>
      <c r="X247" s="115"/>
      <c r="Y247" s="115"/>
      <c r="Z247" s="116"/>
    </row>
    <row r="248" spans="1:26" s="50" customFormat="1">
      <c r="A248" s="134">
        <v>765</v>
      </c>
      <c r="B248" s="130" t="s">
        <v>254</v>
      </c>
      <c r="C248" s="425">
        <v>10354</v>
      </c>
      <c r="D248" s="429">
        <v>0.59563333333333335</v>
      </c>
      <c r="E248" s="437">
        <v>0</v>
      </c>
      <c r="F248" s="164">
        <v>0</v>
      </c>
      <c r="G248" s="436">
        <v>0</v>
      </c>
      <c r="H248" s="278">
        <v>4525</v>
      </c>
      <c r="I248" s="15">
        <v>4283</v>
      </c>
      <c r="J248" s="343">
        <v>1.05650245155265</v>
      </c>
      <c r="K248" s="444">
        <v>1.0566704219224607</v>
      </c>
      <c r="L248" s="451">
        <v>0.62875626100000004</v>
      </c>
      <c r="M248" s="14">
        <f>Lisäosat[[#This Row],[HYTE-kerroin (sis. Kulttuurihyte)]]*Lisäosat[[#This Row],[Asukasmäärä 31.12.2022]]</f>
        <v>6510.1423263940005</v>
      </c>
      <c r="N248" s="444">
        <f>Lisäosat[[#This Row],[HYTE-kerroin (sis. Kulttuurihyte)]]/$N$7</f>
        <v>0.94772536518325334</v>
      </c>
      <c r="O248" s="456">
        <v>5.8542103223080399E-2</v>
      </c>
      <c r="P248" s="206">
        <v>389026.18960266665</v>
      </c>
      <c r="Q248" s="168">
        <v>0</v>
      </c>
      <c r="R248" s="168">
        <v>144418.10524132408</v>
      </c>
      <c r="S248" s="168">
        <v>190956.08446935011</v>
      </c>
      <c r="T248" s="168">
        <v>6255.4157474847134</v>
      </c>
      <c r="U248" s="320">
        <f t="shared" si="4"/>
        <v>730655.79506082553</v>
      </c>
      <c r="V248" s="49"/>
      <c r="W248" s="49"/>
      <c r="X248" s="115"/>
      <c r="Y248" s="115"/>
      <c r="Z248" s="116"/>
    </row>
    <row r="249" spans="1:26" s="50" customFormat="1">
      <c r="A249" s="134">
        <v>768</v>
      </c>
      <c r="B249" s="130" t="s">
        <v>255</v>
      </c>
      <c r="C249" s="425">
        <v>2375</v>
      </c>
      <c r="D249" s="429">
        <v>1.2305166666666667</v>
      </c>
      <c r="E249" s="437">
        <v>0</v>
      </c>
      <c r="F249" s="164">
        <v>0</v>
      </c>
      <c r="G249" s="436">
        <v>0</v>
      </c>
      <c r="H249" s="278">
        <v>733</v>
      </c>
      <c r="I249" s="15">
        <v>802</v>
      </c>
      <c r="J249" s="343">
        <v>0.91396508728179549</v>
      </c>
      <c r="K249" s="444">
        <v>0.91411039603472755</v>
      </c>
      <c r="L249" s="451">
        <v>0.47395518599999997</v>
      </c>
      <c r="M249" s="14">
        <f>Lisäosat[[#This Row],[HYTE-kerroin (sis. Kulttuurihyte)]]*Lisäosat[[#This Row],[Asukasmäärä 31.12.2022]]</f>
        <v>1125.64356675</v>
      </c>
      <c r="N249" s="444">
        <f>Lisäosat[[#This Row],[HYTE-kerroin (sis. Kulttuurihyte)]]/$N$7</f>
        <v>0.71439344559043161</v>
      </c>
      <c r="O249" s="456">
        <v>0</v>
      </c>
      <c r="P249" s="206">
        <v>276524.78162499995</v>
      </c>
      <c r="Q249" s="168">
        <v>0</v>
      </c>
      <c r="R249" s="168">
        <v>28657.360915688711</v>
      </c>
      <c r="S249" s="168">
        <v>33017.479071575777</v>
      </c>
      <c r="T249" s="168">
        <v>0</v>
      </c>
      <c r="U249" s="320">
        <f t="shared" si="4"/>
        <v>338199.62161226443</v>
      </c>
      <c r="V249" s="49"/>
      <c r="W249" s="49"/>
      <c r="X249" s="115"/>
      <c r="Y249" s="115"/>
      <c r="Z249" s="116"/>
    </row>
    <row r="250" spans="1:26" s="50" customFormat="1">
      <c r="A250" s="134">
        <v>777</v>
      </c>
      <c r="B250" s="130" t="s">
        <v>256</v>
      </c>
      <c r="C250" s="425">
        <v>7367</v>
      </c>
      <c r="D250" s="429">
        <v>1.4814499999999999</v>
      </c>
      <c r="E250" s="437">
        <v>0</v>
      </c>
      <c r="F250" s="164">
        <v>0</v>
      </c>
      <c r="G250" s="436">
        <v>0</v>
      </c>
      <c r="H250" s="278">
        <v>2194</v>
      </c>
      <c r="I250" s="15">
        <v>2438</v>
      </c>
      <c r="J250" s="343">
        <v>0.89991796554552916</v>
      </c>
      <c r="K250" s="444">
        <v>0.90006104098586515</v>
      </c>
      <c r="L250" s="451">
        <v>0.677702268</v>
      </c>
      <c r="M250" s="14">
        <f>Lisäosat[[#This Row],[HYTE-kerroin (sis. Kulttuurihyte)]]*Lisäosat[[#This Row],[Asukasmäärä 31.12.2022]]</f>
        <v>4992.6326083559998</v>
      </c>
      <c r="N250" s="444">
        <f>Lisäosat[[#This Row],[HYTE-kerroin (sis. Kulttuurihyte)]]/$N$7</f>
        <v>1.021501763504219</v>
      </c>
      <c r="O250" s="456">
        <v>0</v>
      </c>
      <c r="P250" s="206">
        <v>1032667.744233</v>
      </c>
      <c r="Q250" s="168">
        <v>0</v>
      </c>
      <c r="R250" s="168">
        <v>87525.895894045854</v>
      </c>
      <c r="S250" s="168">
        <v>146444.35194917442</v>
      </c>
      <c r="T250" s="168">
        <v>0</v>
      </c>
      <c r="U250" s="320">
        <f t="shared" si="4"/>
        <v>1266637.9920762202</v>
      </c>
      <c r="V250" s="49"/>
      <c r="W250" s="49"/>
      <c r="X250" s="115"/>
      <c r="Y250" s="115"/>
      <c r="Z250" s="116"/>
    </row>
    <row r="251" spans="1:26" s="50" customFormat="1">
      <c r="A251" s="134">
        <v>778</v>
      </c>
      <c r="B251" s="130" t="s">
        <v>257</v>
      </c>
      <c r="C251" s="425">
        <v>6763</v>
      </c>
      <c r="D251" s="429">
        <v>0.39226666666666665</v>
      </c>
      <c r="E251" s="437">
        <v>0</v>
      </c>
      <c r="F251" s="164">
        <v>0</v>
      </c>
      <c r="G251" s="436">
        <v>0</v>
      </c>
      <c r="H251" s="278">
        <v>2380</v>
      </c>
      <c r="I251" s="15">
        <v>2529</v>
      </c>
      <c r="J251" s="343">
        <v>0.94108343218663504</v>
      </c>
      <c r="K251" s="444">
        <v>0.94123305240937549</v>
      </c>
      <c r="L251" s="451">
        <v>0.54979625799999998</v>
      </c>
      <c r="M251" s="14">
        <f>Lisäosat[[#This Row],[HYTE-kerroin (sis. Kulttuurihyte)]]*Lisäosat[[#This Row],[Asukasmäärä 31.12.2022]]</f>
        <v>3718.2720928539998</v>
      </c>
      <c r="N251" s="444">
        <f>Lisäosat[[#This Row],[HYTE-kerroin (sis. Kulttuurihyte)]]/$N$7</f>
        <v>0.82870882042705596</v>
      </c>
      <c r="O251" s="456">
        <v>0</v>
      </c>
      <c r="P251" s="206">
        <v>167344.89835733332</v>
      </c>
      <c r="Q251" s="168">
        <v>0</v>
      </c>
      <c r="R251" s="168">
        <v>84025.380561468803</v>
      </c>
      <c r="S251" s="168">
        <v>109064.69386458758</v>
      </c>
      <c r="T251" s="168">
        <v>0</v>
      </c>
      <c r="U251" s="320">
        <f t="shared" si="4"/>
        <v>360434.97278338973</v>
      </c>
      <c r="V251" s="49"/>
      <c r="W251" s="49"/>
      <c r="X251" s="115"/>
      <c r="Y251" s="115"/>
      <c r="Z251" s="116"/>
    </row>
    <row r="252" spans="1:26" s="50" customFormat="1">
      <c r="A252" s="134">
        <v>781</v>
      </c>
      <c r="B252" s="130" t="s">
        <v>258</v>
      </c>
      <c r="C252" s="425">
        <v>3504</v>
      </c>
      <c r="D252" s="429">
        <v>1.0842833333333333</v>
      </c>
      <c r="E252" s="437">
        <v>0</v>
      </c>
      <c r="F252" s="164">
        <v>1</v>
      </c>
      <c r="G252" s="436">
        <v>2.7901785714285713E-4</v>
      </c>
      <c r="H252" s="278">
        <v>945</v>
      </c>
      <c r="I252" s="15">
        <v>1163</v>
      </c>
      <c r="J252" s="343">
        <v>0.81255374032674121</v>
      </c>
      <c r="K252" s="444">
        <v>0.81268292597326119</v>
      </c>
      <c r="L252" s="451">
        <v>0.54483988299999997</v>
      </c>
      <c r="M252" s="14">
        <f>Lisäosat[[#This Row],[HYTE-kerroin (sis. Kulttuurihyte)]]*Lisäosat[[#This Row],[Asukasmäärä 31.12.2022]]</f>
        <v>1909.1189500319999</v>
      </c>
      <c r="N252" s="444">
        <f>Lisäosat[[#This Row],[HYTE-kerroin (sis. Kulttuurihyte)]]/$N$7</f>
        <v>0.82123806808911592</v>
      </c>
      <c r="O252" s="456">
        <v>0</v>
      </c>
      <c r="P252" s="206">
        <v>359492.491056</v>
      </c>
      <c r="Q252" s="168">
        <v>0</v>
      </c>
      <c r="R252" s="168">
        <v>37588.86083845605</v>
      </c>
      <c r="S252" s="168">
        <v>55998.449988769746</v>
      </c>
      <c r="T252" s="168">
        <v>0</v>
      </c>
      <c r="U252" s="320">
        <f t="shared" si="4"/>
        <v>453079.80188322579</v>
      </c>
      <c r="V252" s="49"/>
      <c r="W252" s="49"/>
      <c r="X252" s="115"/>
      <c r="Y252" s="115"/>
      <c r="Z252" s="116"/>
    </row>
    <row r="253" spans="1:26" s="50" customFormat="1">
      <c r="A253" s="134">
        <v>783</v>
      </c>
      <c r="B253" s="130" t="s">
        <v>259</v>
      </c>
      <c r="C253" s="425">
        <v>6419</v>
      </c>
      <c r="D253" s="429">
        <v>0</v>
      </c>
      <c r="E253" s="437">
        <v>0</v>
      </c>
      <c r="F253" s="164">
        <v>0</v>
      </c>
      <c r="G253" s="436">
        <v>0</v>
      </c>
      <c r="H253" s="278">
        <v>3210</v>
      </c>
      <c r="I253" s="15">
        <v>2666</v>
      </c>
      <c r="J253" s="343">
        <v>1.2040510127531883</v>
      </c>
      <c r="K253" s="444">
        <v>1.2042424414560615</v>
      </c>
      <c r="L253" s="451">
        <v>0.55394315000000005</v>
      </c>
      <c r="M253" s="14">
        <f>Lisäosat[[#This Row],[HYTE-kerroin (sis. Kulttuurihyte)]]*Lisäosat[[#This Row],[Asukasmäärä 31.12.2022]]</f>
        <v>3555.7610798500004</v>
      </c>
      <c r="N253" s="444">
        <f>Lisäosat[[#This Row],[HYTE-kerroin (sis. Kulttuurihyte)]]/$N$7</f>
        <v>0.83495943768345504</v>
      </c>
      <c r="O253" s="456">
        <v>0</v>
      </c>
      <c r="P253" s="206">
        <v>0</v>
      </c>
      <c r="Q253" s="168">
        <v>0</v>
      </c>
      <c r="R253" s="168">
        <v>102036.42545852525</v>
      </c>
      <c r="S253" s="168">
        <v>104297.90610933732</v>
      </c>
      <c r="T253" s="168">
        <v>0</v>
      </c>
      <c r="U253" s="320">
        <f t="shared" si="4"/>
        <v>206334.33156786257</v>
      </c>
      <c r="V253" s="49"/>
      <c r="W253" s="49"/>
      <c r="X253" s="115"/>
      <c r="Y253" s="115"/>
      <c r="Z253" s="116"/>
    </row>
    <row r="254" spans="1:26" s="109" customFormat="1">
      <c r="A254" s="130">
        <v>785</v>
      </c>
      <c r="B254" s="130" t="s">
        <v>260</v>
      </c>
      <c r="C254" s="425">
        <v>2626</v>
      </c>
      <c r="D254" s="429">
        <v>1.7081500000000001</v>
      </c>
      <c r="E254" s="437">
        <v>0</v>
      </c>
      <c r="F254" s="164">
        <v>0</v>
      </c>
      <c r="G254" s="436">
        <v>0</v>
      </c>
      <c r="H254" s="278">
        <v>833</v>
      </c>
      <c r="I254" s="15">
        <v>851</v>
      </c>
      <c r="J254" s="343">
        <v>0.97884841363102237</v>
      </c>
      <c r="K254" s="444">
        <v>0.97900403800253666</v>
      </c>
      <c r="L254" s="451">
        <v>0.69703553699999998</v>
      </c>
      <c r="M254" s="14">
        <f>Lisäosat[[#This Row],[HYTE-kerroin (sis. Kulttuurihyte)]]*Lisäosat[[#This Row],[Asukasmäärä 31.12.2022]]</f>
        <v>1830.4153201619999</v>
      </c>
      <c r="N254" s="444">
        <f>Lisäosat[[#This Row],[HYTE-kerroin (sis. Kulttuurihyte)]]/$N$7</f>
        <v>1.0506428322453396</v>
      </c>
      <c r="O254" s="455">
        <v>0</v>
      </c>
      <c r="P254" s="206">
        <v>848855.30355600012</v>
      </c>
      <c r="Q254" s="168">
        <v>0</v>
      </c>
      <c r="R254" s="168">
        <v>33935.412770089526</v>
      </c>
      <c r="S254" s="168">
        <v>53689.907987688057</v>
      </c>
      <c r="T254" s="168">
        <v>0</v>
      </c>
      <c r="U254" s="320">
        <f t="shared" si="4"/>
        <v>936480.62431377778</v>
      </c>
      <c r="V254" s="64"/>
      <c r="W254" s="64"/>
      <c r="X254" s="114"/>
      <c r="Y254" s="115"/>
      <c r="Z254" s="116"/>
    </row>
    <row r="255" spans="1:26" s="50" customFormat="1">
      <c r="A255" s="134">
        <v>790</v>
      </c>
      <c r="B255" s="130" t="s">
        <v>261</v>
      </c>
      <c r="C255" s="425">
        <v>23734</v>
      </c>
      <c r="D255" s="429">
        <v>0</v>
      </c>
      <c r="E255" s="437">
        <v>0</v>
      </c>
      <c r="F255" s="164">
        <v>0</v>
      </c>
      <c r="G255" s="436">
        <v>0</v>
      </c>
      <c r="H255" s="278">
        <v>7937</v>
      </c>
      <c r="I255" s="15">
        <v>9001</v>
      </c>
      <c r="J255" s="343">
        <v>0.88179091212087546</v>
      </c>
      <c r="K255" s="444">
        <v>0.88193110559168753</v>
      </c>
      <c r="L255" s="451">
        <v>0.65673124900000002</v>
      </c>
      <c r="M255" s="14">
        <f>Lisäosat[[#This Row],[HYTE-kerroin (sis. Kulttuurihyte)]]*Lisäosat[[#This Row],[Asukasmäärä 31.12.2022]]</f>
        <v>15586.859463766001</v>
      </c>
      <c r="N255" s="444">
        <f>Lisäosat[[#This Row],[HYTE-kerroin (sis. Kulttuurihyte)]]/$N$7</f>
        <v>0.98989211144535871</v>
      </c>
      <c r="O255" s="456">
        <v>0</v>
      </c>
      <c r="P255" s="206">
        <v>0</v>
      </c>
      <c r="Q255" s="168">
        <v>0</v>
      </c>
      <c r="R255" s="168">
        <v>276299.13775349309</v>
      </c>
      <c r="S255" s="168">
        <v>457195.17379943904</v>
      </c>
      <c r="T255" s="168">
        <v>0</v>
      </c>
      <c r="U255" s="320">
        <f t="shared" si="4"/>
        <v>733494.31155293214</v>
      </c>
      <c r="V255" s="49"/>
      <c r="W255" s="49"/>
      <c r="X255" s="115"/>
      <c r="Y255" s="115"/>
      <c r="Z255" s="116"/>
    </row>
    <row r="256" spans="1:26" s="50" customFormat="1">
      <c r="A256" s="134">
        <v>791</v>
      </c>
      <c r="B256" s="130" t="s">
        <v>262</v>
      </c>
      <c r="C256" s="425">
        <v>5029</v>
      </c>
      <c r="D256" s="429">
        <v>1.4546666666666668</v>
      </c>
      <c r="E256" s="437">
        <v>0</v>
      </c>
      <c r="F256" s="164">
        <v>0</v>
      </c>
      <c r="G256" s="436">
        <v>0</v>
      </c>
      <c r="H256" s="278">
        <v>1714</v>
      </c>
      <c r="I256" s="15">
        <v>1887</v>
      </c>
      <c r="J256" s="343">
        <v>0.90832008479067305</v>
      </c>
      <c r="K256" s="444">
        <v>0.90846449606044777</v>
      </c>
      <c r="L256" s="451">
        <v>0.51977328199999995</v>
      </c>
      <c r="M256" s="14">
        <f>Lisäosat[[#This Row],[HYTE-kerroin (sis. Kulttuurihyte)]]*Lisäosat[[#This Row],[Asukasmäärä 31.12.2022]]</f>
        <v>2613.9398351779996</v>
      </c>
      <c r="N256" s="444">
        <f>Lisäosat[[#This Row],[HYTE-kerroin (sis. Kulttuurihyte)]]/$N$7</f>
        <v>0.78345513842278547</v>
      </c>
      <c r="O256" s="456">
        <v>0</v>
      </c>
      <c r="P256" s="206">
        <v>692194.37624000001</v>
      </c>
      <c r="Q256" s="168">
        <v>0</v>
      </c>
      <c r="R256" s="168">
        <v>60306.416949081489</v>
      </c>
      <c r="S256" s="168">
        <v>76672.320041354542</v>
      </c>
      <c r="T256" s="168">
        <v>0</v>
      </c>
      <c r="U256" s="320">
        <f t="shared" si="4"/>
        <v>829173.11323043599</v>
      </c>
      <c r="V256" s="49"/>
      <c r="W256" s="49"/>
      <c r="X256" s="115"/>
      <c r="Y256" s="115"/>
      <c r="Z256" s="116"/>
    </row>
    <row r="257" spans="1:26" s="50" customFormat="1">
      <c r="A257" s="134">
        <v>831</v>
      </c>
      <c r="B257" s="130" t="s">
        <v>263</v>
      </c>
      <c r="C257" s="425">
        <v>4559</v>
      </c>
      <c r="D257" s="429">
        <v>0</v>
      </c>
      <c r="E257" s="437">
        <v>0</v>
      </c>
      <c r="F257" s="164">
        <v>0</v>
      </c>
      <c r="G257" s="436">
        <v>0</v>
      </c>
      <c r="H257" s="278">
        <v>782</v>
      </c>
      <c r="I257" s="15">
        <v>1877</v>
      </c>
      <c r="J257" s="343">
        <v>0.41662226957911563</v>
      </c>
      <c r="K257" s="444">
        <v>0.41668850718849337</v>
      </c>
      <c r="L257" s="451">
        <v>0.57319320100000004</v>
      </c>
      <c r="M257" s="14">
        <f>Lisäosat[[#This Row],[HYTE-kerroin (sis. Kulttuurihyte)]]*Lisäosat[[#This Row],[Asukasmäärä 31.12.2022]]</f>
        <v>2613.1878033590001</v>
      </c>
      <c r="N257" s="444">
        <f>Lisäosat[[#This Row],[HYTE-kerroin (sis. Kulttuurihyte)]]/$N$7</f>
        <v>0.86397507179381061</v>
      </c>
      <c r="O257" s="456">
        <v>0</v>
      </c>
      <c r="P257" s="206">
        <v>0</v>
      </c>
      <c r="Q257" s="168">
        <v>0</v>
      </c>
      <c r="R257" s="168">
        <v>25075.814336394906</v>
      </c>
      <c r="S257" s="168">
        <v>76650.261375913353</v>
      </c>
      <c r="T257" s="168">
        <v>0</v>
      </c>
      <c r="U257" s="320">
        <f t="shared" si="4"/>
        <v>101726.07571230826</v>
      </c>
      <c r="V257" s="49"/>
      <c r="W257" s="49"/>
      <c r="X257" s="115"/>
      <c r="Y257" s="115"/>
      <c r="Z257" s="116"/>
    </row>
    <row r="258" spans="1:26" s="50" customFormat="1">
      <c r="A258" s="134">
        <v>832</v>
      </c>
      <c r="B258" s="130" t="s">
        <v>264</v>
      </c>
      <c r="C258" s="425">
        <v>3825</v>
      </c>
      <c r="D258" s="429">
        <v>1.7243499999999998</v>
      </c>
      <c r="E258" s="437">
        <v>0</v>
      </c>
      <c r="F258" s="164">
        <v>0</v>
      </c>
      <c r="G258" s="436">
        <v>0</v>
      </c>
      <c r="H258" s="278">
        <v>1239</v>
      </c>
      <c r="I258" s="15">
        <v>1335</v>
      </c>
      <c r="J258" s="343">
        <v>0.92808988764044942</v>
      </c>
      <c r="K258" s="444">
        <v>0.92823744205588443</v>
      </c>
      <c r="L258" s="451">
        <v>0.47636380299999997</v>
      </c>
      <c r="M258" s="14">
        <f>Lisäosat[[#This Row],[HYTE-kerroin (sis. Kulttuurihyte)]]*Lisäosat[[#This Row],[Asukasmäärä 31.12.2022]]</f>
        <v>1822.0915464749999</v>
      </c>
      <c r="N258" s="444">
        <f>Lisäosat[[#This Row],[HYTE-kerroin (sis. Kulttuurihyte)]]/$N$7</f>
        <v>0.71802395802824182</v>
      </c>
      <c r="O258" s="456">
        <v>0</v>
      </c>
      <c r="P258" s="206">
        <v>1248158.6770499998</v>
      </c>
      <c r="Q258" s="168">
        <v>0</v>
      </c>
      <c r="R258" s="168">
        <v>46866.708449401602</v>
      </c>
      <c r="S258" s="168">
        <v>53445.754303853166</v>
      </c>
      <c r="T258" s="168">
        <v>0</v>
      </c>
      <c r="U258" s="320">
        <f t="shared" si="4"/>
        <v>1348471.1398032547</v>
      </c>
      <c r="V258" s="49"/>
      <c r="W258" s="49"/>
      <c r="X258" s="115"/>
      <c r="Y258" s="115"/>
      <c r="Z258" s="116"/>
    </row>
    <row r="259" spans="1:26" s="50" customFormat="1">
      <c r="A259" s="134">
        <v>833</v>
      </c>
      <c r="B259" s="130" t="s">
        <v>265</v>
      </c>
      <c r="C259" s="425">
        <v>1691</v>
      </c>
      <c r="D259" s="429">
        <v>0.48993333333333333</v>
      </c>
      <c r="E259" s="437">
        <v>0</v>
      </c>
      <c r="F259" s="164">
        <v>0</v>
      </c>
      <c r="G259" s="436">
        <v>0</v>
      </c>
      <c r="H259" s="278">
        <v>452</v>
      </c>
      <c r="I259" s="15">
        <v>627</v>
      </c>
      <c r="J259" s="343">
        <v>0.72089314194577347</v>
      </c>
      <c r="K259" s="444">
        <v>0.72100775473012491</v>
      </c>
      <c r="L259" s="451">
        <v>0.45183332599999998</v>
      </c>
      <c r="M259" s="14">
        <f>Lisäosat[[#This Row],[HYTE-kerroin (sis. Kulttuurihyte)]]*Lisäosat[[#This Row],[Asukasmäärä 31.12.2022]]</f>
        <v>764.05015426599994</v>
      </c>
      <c r="N259" s="444">
        <f>Lisäosat[[#This Row],[HYTE-kerroin (sis. Kulttuurihyte)]]/$N$7</f>
        <v>0.68104912896495817</v>
      </c>
      <c r="O259" s="456">
        <v>1.0466904342866752</v>
      </c>
      <c r="P259" s="206">
        <v>52260.345981333332</v>
      </c>
      <c r="Q259" s="168">
        <v>0</v>
      </c>
      <c r="R259" s="168">
        <v>16093.758294882064</v>
      </c>
      <c r="S259" s="168">
        <v>22411.188339971824</v>
      </c>
      <c r="T259" s="168">
        <v>18265.920371588883</v>
      </c>
      <c r="U259" s="320">
        <f t="shared" si="4"/>
        <v>109031.2129877761</v>
      </c>
      <c r="V259" s="49"/>
      <c r="W259" s="49"/>
      <c r="X259" s="115"/>
      <c r="Y259" s="115"/>
      <c r="Z259" s="116"/>
    </row>
    <row r="260" spans="1:26" s="50" customFormat="1">
      <c r="A260" s="134">
        <v>834</v>
      </c>
      <c r="B260" s="130" t="s">
        <v>266</v>
      </c>
      <c r="C260" s="425">
        <v>5879</v>
      </c>
      <c r="D260" s="429">
        <v>0</v>
      </c>
      <c r="E260" s="437">
        <v>0</v>
      </c>
      <c r="F260" s="164">
        <v>0</v>
      </c>
      <c r="G260" s="436">
        <v>0</v>
      </c>
      <c r="H260" s="278">
        <v>1558</v>
      </c>
      <c r="I260" s="15">
        <v>2466</v>
      </c>
      <c r="J260" s="343">
        <v>0.63179237631792373</v>
      </c>
      <c r="K260" s="444">
        <v>0.63189282322075646</v>
      </c>
      <c r="L260" s="451">
        <v>0.55201501799999997</v>
      </c>
      <c r="M260" s="14">
        <f>Lisäosat[[#This Row],[HYTE-kerroin (sis. Kulttuurihyte)]]*Lisäosat[[#This Row],[Asukasmäärä 31.12.2022]]</f>
        <v>3245.2962908219997</v>
      </c>
      <c r="N260" s="444">
        <f>Lisäosat[[#This Row],[HYTE-kerroin (sis. Kulttuurihyte)]]/$N$7</f>
        <v>0.83205316109081273</v>
      </c>
      <c r="O260" s="456">
        <v>0</v>
      </c>
      <c r="P260" s="206">
        <v>0</v>
      </c>
      <c r="Q260" s="168">
        <v>0</v>
      </c>
      <c r="R260" s="168">
        <v>49036.652381835716</v>
      </c>
      <c r="S260" s="168">
        <v>95191.324792669213</v>
      </c>
      <c r="T260" s="168">
        <v>0</v>
      </c>
      <c r="U260" s="320">
        <f t="shared" si="4"/>
        <v>144227.97717450492</v>
      </c>
      <c r="V260" s="49"/>
      <c r="W260" s="49"/>
      <c r="X260" s="115"/>
      <c r="Y260" s="115"/>
      <c r="Z260" s="116"/>
    </row>
    <row r="261" spans="1:26" s="50" customFormat="1">
      <c r="A261" s="134">
        <v>837</v>
      </c>
      <c r="B261" s="130" t="s">
        <v>267</v>
      </c>
      <c r="C261" s="425">
        <v>249009</v>
      </c>
      <c r="D261" s="429">
        <v>0</v>
      </c>
      <c r="E261" s="437">
        <v>0</v>
      </c>
      <c r="F261" s="164">
        <v>19</v>
      </c>
      <c r="G261" s="436">
        <v>7.7797750416627425E-5</v>
      </c>
      <c r="H261" s="278">
        <v>124149</v>
      </c>
      <c r="I261" s="15">
        <v>103625</v>
      </c>
      <c r="J261" s="343">
        <v>1.1980603136308805</v>
      </c>
      <c r="K261" s="444">
        <v>1.1982507898892558</v>
      </c>
      <c r="L261" s="451">
        <v>0.73987881799999999</v>
      </c>
      <c r="M261" s="14">
        <f>Lisäosat[[#This Row],[HYTE-kerroin (sis. Kulttuurihyte)]]*Lisäosat[[#This Row],[Asukasmäärä 31.12.2022]]</f>
        <v>184236.48459136201</v>
      </c>
      <c r="N261" s="444">
        <f>Lisäosat[[#This Row],[HYTE-kerroin (sis. Kulttuurihyte)]]/$N$7</f>
        <v>1.1152205814462717</v>
      </c>
      <c r="O261" s="456">
        <v>1.4993326835519127</v>
      </c>
      <c r="P261" s="206">
        <v>0</v>
      </c>
      <c r="Q261" s="168">
        <v>0</v>
      </c>
      <c r="R261" s="168">
        <v>3938553.0484018442</v>
      </c>
      <c r="S261" s="168">
        <v>5404041.2559538018</v>
      </c>
      <c r="T261" s="168">
        <v>3852944.4682893273</v>
      </c>
      <c r="U261" s="320">
        <f t="shared" si="4"/>
        <v>13195538.772644972</v>
      </c>
      <c r="V261" s="49"/>
      <c r="W261" s="49"/>
      <c r="X261" s="115"/>
      <c r="Y261" s="115"/>
      <c r="Z261" s="116"/>
    </row>
    <row r="262" spans="1:26" s="50" customFormat="1">
      <c r="A262" s="134">
        <v>844</v>
      </c>
      <c r="B262" s="130" t="s">
        <v>268</v>
      </c>
      <c r="C262" s="425">
        <v>1441</v>
      </c>
      <c r="D262" s="429">
        <v>1.4789666666666665</v>
      </c>
      <c r="E262" s="437">
        <v>0</v>
      </c>
      <c r="F262" s="164">
        <v>0</v>
      </c>
      <c r="G262" s="436">
        <v>0</v>
      </c>
      <c r="H262" s="278">
        <v>396</v>
      </c>
      <c r="I262" s="15">
        <v>533</v>
      </c>
      <c r="J262" s="343">
        <v>0.74296435272045025</v>
      </c>
      <c r="K262" s="444">
        <v>0.7430824745448712</v>
      </c>
      <c r="L262" s="451">
        <v>0.51374496000000003</v>
      </c>
      <c r="M262" s="14">
        <f>Lisäosat[[#This Row],[HYTE-kerroin (sis. Kulttuurihyte)]]*Lisäosat[[#This Row],[Asukasmäärä 31.12.2022]]</f>
        <v>740.30648736000001</v>
      </c>
      <c r="N262" s="444">
        <f>Lisäosat[[#This Row],[HYTE-kerroin (sis. Kulttuurihyte)]]/$N$7</f>
        <v>0.77436863857655625</v>
      </c>
      <c r="O262" s="456">
        <v>0</v>
      </c>
      <c r="P262" s="206">
        <v>201653.28926599998</v>
      </c>
      <c r="Q262" s="168">
        <v>0</v>
      </c>
      <c r="R262" s="168">
        <v>14134.320364812902</v>
      </c>
      <c r="S262" s="168">
        <v>21714.736951354393</v>
      </c>
      <c r="T262" s="168">
        <v>0</v>
      </c>
      <c r="U262" s="320">
        <f t="shared" si="4"/>
        <v>237502.34658216729</v>
      </c>
      <c r="V262" s="49"/>
      <c r="W262" s="49"/>
      <c r="X262" s="115"/>
      <c r="Y262" s="115"/>
      <c r="Z262" s="116"/>
    </row>
    <row r="263" spans="1:26" s="50" customFormat="1">
      <c r="A263" s="134">
        <v>845</v>
      </c>
      <c r="B263" s="130" t="s">
        <v>269</v>
      </c>
      <c r="C263" s="425">
        <v>2863</v>
      </c>
      <c r="D263" s="429">
        <v>1.3779666666666666</v>
      </c>
      <c r="E263" s="437">
        <v>0</v>
      </c>
      <c r="F263" s="164">
        <v>1</v>
      </c>
      <c r="G263" s="436">
        <v>6.939625260235947E-4</v>
      </c>
      <c r="H263" s="278">
        <v>951</v>
      </c>
      <c r="I263" s="15">
        <v>1068</v>
      </c>
      <c r="J263" s="343">
        <v>0.8904494382022472</v>
      </c>
      <c r="K263" s="444">
        <v>0.89059100826790372</v>
      </c>
      <c r="L263" s="451">
        <v>0.52262631800000003</v>
      </c>
      <c r="M263" s="14">
        <f>Lisäosat[[#This Row],[HYTE-kerroin (sis. Kulttuurihyte)]]*Lisäosat[[#This Row],[Asukasmäärä 31.12.2022]]</f>
        <v>1496.279148434</v>
      </c>
      <c r="N263" s="444">
        <f>Lisäosat[[#This Row],[HYTE-kerroin (sis. Kulttuurihyte)]]/$N$7</f>
        <v>0.78775552436356422</v>
      </c>
      <c r="O263" s="456">
        <v>0</v>
      </c>
      <c r="P263" s="206">
        <v>373287.11877799995</v>
      </c>
      <c r="Q263" s="168">
        <v>0</v>
      </c>
      <c r="R263" s="168">
        <v>33656.859148057309</v>
      </c>
      <c r="S263" s="168">
        <v>43888.995529281128</v>
      </c>
      <c r="T263" s="168">
        <v>0</v>
      </c>
      <c r="U263" s="320">
        <f t="shared" si="4"/>
        <v>450832.97345533839</v>
      </c>
      <c r="V263" s="49"/>
      <c r="W263" s="49"/>
      <c r="X263" s="115"/>
      <c r="Y263" s="115"/>
      <c r="Z263" s="116"/>
    </row>
    <row r="264" spans="1:26" s="50" customFormat="1">
      <c r="A264" s="134">
        <v>846</v>
      </c>
      <c r="B264" s="130" t="s">
        <v>270</v>
      </c>
      <c r="C264" s="425">
        <v>4862</v>
      </c>
      <c r="D264" s="429">
        <v>0.17711666666666667</v>
      </c>
      <c r="E264" s="437">
        <v>0</v>
      </c>
      <c r="F264" s="164">
        <v>0</v>
      </c>
      <c r="G264" s="436">
        <v>0</v>
      </c>
      <c r="H264" s="278">
        <v>1566</v>
      </c>
      <c r="I264" s="15">
        <v>1782</v>
      </c>
      <c r="J264" s="343">
        <v>0.87878787878787878</v>
      </c>
      <c r="K264" s="444">
        <v>0.87892759481482052</v>
      </c>
      <c r="L264" s="451">
        <v>0.637368237</v>
      </c>
      <c r="M264" s="14">
        <f>Lisäosat[[#This Row],[HYTE-kerroin (sis. Kulttuurihyte)]]*Lisäosat[[#This Row],[Asukasmäärä 31.12.2022]]</f>
        <v>3098.8843682940001</v>
      </c>
      <c r="N264" s="444">
        <f>Lisäosat[[#This Row],[HYTE-kerroin (sis. Kulttuurihyte)]]/$N$7</f>
        <v>0.96070621103052734</v>
      </c>
      <c r="O264" s="456">
        <v>0</v>
      </c>
      <c r="P264" s="206">
        <v>54320.788998666671</v>
      </c>
      <c r="Q264" s="168">
        <v>0</v>
      </c>
      <c r="R264" s="168">
        <v>56408.166751063472</v>
      </c>
      <c r="S264" s="168">
        <v>90896.757017672047</v>
      </c>
      <c r="T264" s="168">
        <v>0</v>
      </c>
      <c r="U264" s="320">
        <f t="shared" si="4"/>
        <v>201625.71276740218</v>
      </c>
      <c r="V264" s="49"/>
      <c r="W264" s="49"/>
      <c r="X264" s="115"/>
      <c r="Y264" s="115"/>
      <c r="Z264" s="116"/>
    </row>
    <row r="265" spans="1:26" s="50" customFormat="1">
      <c r="A265" s="134">
        <v>848</v>
      </c>
      <c r="B265" s="130" t="s">
        <v>271</v>
      </c>
      <c r="C265" s="425">
        <v>4160</v>
      </c>
      <c r="D265" s="429">
        <v>0.92721666666666658</v>
      </c>
      <c r="E265" s="437">
        <v>0</v>
      </c>
      <c r="F265" s="164">
        <v>1</v>
      </c>
      <c r="G265" s="436">
        <v>2.3579344494223061E-4</v>
      </c>
      <c r="H265" s="278">
        <v>1241</v>
      </c>
      <c r="I265" s="15">
        <v>1415</v>
      </c>
      <c r="J265" s="343">
        <v>0.87703180212014131</v>
      </c>
      <c r="K265" s="444">
        <v>0.87717123895336524</v>
      </c>
      <c r="L265" s="451">
        <v>0.438773529</v>
      </c>
      <c r="M265" s="14">
        <f>Lisäosat[[#This Row],[HYTE-kerroin (sis. Kulttuurihyte)]]*Lisäosat[[#This Row],[Asukasmäärä 31.12.2022]]</f>
        <v>1825.2978806399999</v>
      </c>
      <c r="N265" s="444">
        <f>Lisäosat[[#This Row],[HYTE-kerroin (sis. Kulttuurihyte)]]/$N$7</f>
        <v>0.66136407507561945</v>
      </c>
      <c r="O265" s="456">
        <v>0</v>
      </c>
      <c r="P265" s="206">
        <v>243313.52170666662</v>
      </c>
      <c r="Q265" s="168">
        <v>0</v>
      </c>
      <c r="R265" s="168">
        <v>48167.227073407194</v>
      </c>
      <c r="S265" s="168">
        <v>53539.80278804167</v>
      </c>
      <c r="T265" s="168">
        <v>0</v>
      </c>
      <c r="U265" s="320">
        <f t="shared" ref="U265:U300" si="5">SUM(P265:T265)</f>
        <v>345020.55156811548</v>
      </c>
      <c r="V265" s="49"/>
      <c r="W265" s="49"/>
      <c r="X265" s="115"/>
      <c r="Y265" s="115"/>
      <c r="Z265" s="116"/>
    </row>
    <row r="266" spans="1:26" s="50" customFormat="1">
      <c r="A266" s="134">
        <v>849</v>
      </c>
      <c r="B266" s="130" t="s">
        <v>272</v>
      </c>
      <c r="C266" s="425">
        <v>2903</v>
      </c>
      <c r="D266" s="429">
        <v>0.86536666666666673</v>
      </c>
      <c r="E266" s="437">
        <v>0</v>
      </c>
      <c r="F266" s="164">
        <v>0</v>
      </c>
      <c r="G266" s="436">
        <v>0</v>
      </c>
      <c r="H266" s="278">
        <v>1058</v>
      </c>
      <c r="I266" s="15">
        <v>1069</v>
      </c>
      <c r="J266" s="343">
        <v>0.9897100093545369</v>
      </c>
      <c r="K266" s="444">
        <v>0.98986736058077618</v>
      </c>
      <c r="L266" s="451">
        <v>0.62711418100000005</v>
      </c>
      <c r="M266" s="14">
        <f>Lisäosat[[#This Row],[HYTE-kerroin (sis. Kulttuurihyte)]]*Lisäosat[[#This Row],[Asukasmäärä 31.12.2022]]</f>
        <v>1820.5124674430001</v>
      </c>
      <c r="N266" s="444">
        <f>Lisäosat[[#This Row],[HYTE-kerroin (sis. Kulttuurihyte)]]/$N$7</f>
        <v>0.94525025524926232</v>
      </c>
      <c r="O266" s="456">
        <v>0</v>
      </c>
      <c r="P266" s="206">
        <v>158467.01705466668</v>
      </c>
      <c r="Q266" s="168">
        <v>0</v>
      </c>
      <c r="R266" s="168">
        <v>37931.321310511106</v>
      </c>
      <c r="S266" s="168">
        <v>53399.436614638325</v>
      </c>
      <c r="T266" s="168">
        <v>0</v>
      </c>
      <c r="U266" s="320">
        <f t="shared" si="5"/>
        <v>249797.77497981611</v>
      </c>
      <c r="V266" s="49"/>
      <c r="W266" s="49"/>
      <c r="X266" s="115"/>
      <c r="Y266" s="115"/>
      <c r="Z266" s="116"/>
    </row>
    <row r="267" spans="1:26" s="50" customFormat="1">
      <c r="A267" s="134">
        <v>850</v>
      </c>
      <c r="B267" s="130" t="s">
        <v>273</v>
      </c>
      <c r="C267" s="425">
        <v>2407</v>
      </c>
      <c r="D267" s="429">
        <v>0.21193333333333333</v>
      </c>
      <c r="E267" s="437">
        <v>0</v>
      </c>
      <c r="F267" s="164">
        <v>0</v>
      </c>
      <c r="G267" s="436">
        <v>0</v>
      </c>
      <c r="H267" s="278">
        <v>528</v>
      </c>
      <c r="I267" s="15">
        <v>880</v>
      </c>
      <c r="J267" s="343">
        <v>0.6</v>
      </c>
      <c r="K267" s="444">
        <v>0.60009539232184295</v>
      </c>
      <c r="L267" s="451">
        <v>0.52272218000000004</v>
      </c>
      <c r="M267" s="14">
        <f>Lisäosat[[#This Row],[HYTE-kerroin (sis. Kulttuurihyte)]]*Lisäosat[[#This Row],[Asukasmäärä 31.12.2022]]</f>
        <v>1258.1922872600001</v>
      </c>
      <c r="N267" s="444">
        <f>Lisäosat[[#This Row],[HYTE-kerroin (sis. Kulttuurihyte)]]/$N$7</f>
        <v>0.78790001731670434</v>
      </c>
      <c r="O267" s="456">
        <v>0.26639001210674679</v>
      </c>
      <c r="P267" s="206">
        <v>32178.592482666667</v>
      </c>
      <c r="Q267" s="168">
        <v>0</v>
      </c>
      <c r="R267" s="168">
        <v>19066.470843006522</v>
      </c>
      <c r="S267" s="168">
        <v>36905.410149118245</v>
      </c>
      <c r="T267" s="168">
        <v>6617.1918343344969</v>
      </c>
      <c r="U267" s="320">
        <f t="shared" si="5"/>
        <v>94767.665309125936</v>
      </c>
      <c r="V267" s="49"/>
      <c r="W267" s="49"/>
      <c r="X267" s="115"/>
      <c r="Y267" s="115"/>
      <c r="Z267" s="116"/>
    </row>
    <row r="268" spans="1:26" s="50" customFormat="1">
      <c r="A268" s="134">
        <v>851</v>
      </c>
      <c r="B268" s="130" t="s">
        <v>274</v>
      </c>
      <c r="C268" s="425">
        <v>21227</v>
      </c>
      <c r="D268" s="429">
        <v>0.14405000000000001</v>
      </c>
      <c r="E268" s="437">
        <v>0</v>
      </c>
      <c r="F268" s="164">
        <v>13</v>
      </c>
      <c r="G268" s="436">
        <v>5.6250878919983122E-4</v>
      </c>
      <c r="H268" s="278">
        <v>8579</v>
      </c>
      <c r="I268" s="15">
        <v>8484</v>
      </c>
      <c r="J268" s="343">
        <v>1.0111975483262612</v>
      </c>
      <c r="K268" s="444">
        <v>1.0113583157962225</v>
      </c>
      <c r="L268" s="451">
        <v>0.58305503700000005</v>
      </c>
      <c r="M268" s="14">
        <f>Lisäosat[[#This Row],[HYTE-kerroin (sis. Kulttuurihyte)]]*Lisäosat[[#This Row],[Asukasmäärä 31.12.2022]]</f>
        <v>12376.509270399001</v>
      </c>
      <c r="N268" s="444">
        <f>Lisäosat[[#This Row],[HYTE-kerroin (sis. Kulttuurihyte)]]/$N$7</f>
        <v>0.87883983371222485</v>
      </c>
      <c r="O268" s="456">
        <v>0</v>
      </c>
      <c r="P268" s="206">
        <v>192882.82899800001</v>
      </c>
      <c r="Q268" s="168">
        <v>0</v>
      </c>
      <c r="R268" s="168">
        <v>283378.95919616468</v>
      </c>
      <c r="S268" s="168">
        <v>363028.89110307489</v>
      </c>
      <c r="T268" s="168">
        <v>0</v>
      </c>
      <c r="U268" s="320">
        <f t="shared" si="5"/>
        <v>839290.67929723952</v>
      </c>
      <c r="V268" s="49"/>
      <c r="W268" s="49"/>
      <c r="X268" s="115"/>
      <c r="Y268" s="115"/>
      <c r="Z268" s="116"/>
    </row>
    <row r="269" spans="1:26" s="50" customFormat="1">
      <c r="A269" s="134">
        <v>853</v>
      </c>
      <c r="B269" s="130" t="s">
        <v>275</v>
      </c>
      <c r="C269" s="425">
        <v>197900</v>
      </c>
      <c r="D269" s="429">
        <v>0</v>
      </c>
      <c r="E269" s="437">
        <v>0</v>
      </c>
      <c r="F269" s="164">
        <v>13</v>
      </c>
      <c r="G269" s="436">
        <v>6.6619861943147628E-5</v>
      </c>
      <c r="H269" s="278">
        <v>98911</v>
      </c>
      <c r="I269" s="15">
        <v>80746</v>
      </c>
      <c r="J269" s="343">
        <v>1.2249647041339509</v>
      </c>
      <c r="K269" s="444">
        <v>1.2251594578461227</v>
      </c>
      <c r="L269" s="451">
        <v>0.66524658199999998</v>
      </c>
      <c r="M269" s="14">
        <f>Lisäosat[[#This Row],[HYTE-kerroin (sis. Kulttuurihyte)]]*Lisäosat[[#This Row],[Asukasmäärä 31.12.2022]]</f>
        <v>131652.29857779999</v>
      </c>
      <c r="N269" s="444">
        <f>Lisäosat[[#This Row],[HYTE-kerroin (sis. Kulttuurihyte)]]/$N$7</f>
        <v>1.0027272871368846</v>
      </c>
      <c r="O269" s="456">
        <v>0.84675041228692294</v>
      </c>
      <c r="P269" s="206">
        <v>0</v>
      </c>
      <c r="Q269" s="168">
        <v>0</v>
      </c>
      <c r="R269" s="168">
        <v>3200459.5485422695</v>
      </c>
      <c r="S269" s="168">
        <v>3861637.1482206192</v>
      </c>
      <c r="T269" s="168">
        <v>1729342.0760251267</v>
      </c>
      <c r="U269" s="320">
        <f t="shared" si="5"/>
        <v>8791438.7727880161</v>
      </c>
      <c r="V269" s="49"/>
      <c r="W269" s="49"/>
      <c r="X269" s="115"/>
      <c r="Y269" s="115"/>
      <c r="Z269" s="116"/>
    </row>
    <row r="270" spans="1:26" s="50" customFormat="1">
      <c r="A270" s="134">
        <v>854</v>
      </c>
      <c r="B270" s="130" t="s">
        <v>276</v>
      </c>
      <c r="C270" s="425">
        <v>3262</v>
      </c>
      <c r="D270" s="429">
        <v>1.7608999999999999</v>
      </c>
      <c r="E270" s="437">
        <v>0</v>
      </c>
      <c r="F270" s="164">
        <v>3</v>
      </c>
      <c r="G270" s="436">
        <v>3.0339805825242716E-4</v>
      </c>
      <c r="H270" s="278">
        <v>1028</v>
      </c>
      <c r="I270" s="15">
        <v>1047</v>
      </c>
      <c r="J270" s="343">
        <v>0.98185291308500477</v>
      </c>
      <c r="K270" s="444">
        <v>0.98200901513348393</v>
      </c>
      <c r="L270" s="451">
        <v>0.57629421800000002</v>
      </c>
      <c r="M270" s="14">
        <f>Lisäosat[[#This Row],[HYTE-kerroin (sis. Kulttuurihyte)]]*Lisäosat[[#This Row],[Asukasmäärä 31.12.2022]]</f>
        <v>1879.8717391160001</v>
      </c>
      <c r="N270" s="444">
        <f>Lisäosat[[#This Row],[HYTE-kerroin (sis. Kulttuurihyte)]]/$N$7</f>
        <v>0.86864923991118292</v>
      </c>
      <c r="O270" s="456">
        <v>0</v>
      </c>
      <c r="P270" s="206">
        <v>1087005.119592</v>
      </c>
      <c r="Q270" s="168">
        <v>0</v>
      </c>
      <c r="R270" s="168">
        <v>42283.736977223605</v>
      </c>
      <c r="S270" s="168">
        <v>55140.56814868682</v>
      </c>
      <c r="T270" s="168">
        <v>0</v>
      </c>
      <c r="U270" s="320">
        <f t="shared" si="5"/>
        <v>1184429.4247179104</v>
      </c>
      <c r="V270" s="49"/>
      <c r="W270" s="49"/>
      <c r="X270" s="115"/>
      <c r="Y270" s="115"/>
      <c r="Z270" s="116"/>
    </row>
    <row r="271" spans="1:26" s="50" customFormat="1">
      <c r="A271" s="134">
        <v>857</v>
      </c>
      <c r="B271" s="130" t="s">
        <v>277</v>
      </c>
      <c r="C271" s="425">
        <v>2394</v>
      </c>
      <c r="D271" s="429">
        <v>1.1848333333333332</v>
      </c>
      <c r="E271" s="437">
        <v>0</v>
      </c>
      <c r="F271" s="164">
        <v>1</v>
      </c>
      <c r="G271" s="436">
        <v>4.1322314049586776E-4</v>
      </c>
      <c r="H271" s="278">
        <v>617</v>
      </c>
      <c r="I271" s="15">
        <v>754</v>
      </c>
      <c r="J271" s="343">
        <v>0.8183023872679045</v>
      </c>
      <c r="K271" s="444">
        <v>0.81843248687572301</v>
      </c>
      <c r="L271" s="451">
        <v>0.43995807100000001</v>
      </c>
      <c r="M271" s="14">
        <f>Lisäosat[[#This Row],[HYTE-kerroin (sis. Kulttuurihyte)]]*Lisäosat[[#This Row],[Asukasmäärä 31.12.2022]]</f>
        <v>1053.2596219740001</v>
      </c>
      <c r="N271" s="444">
        <f>Lisäosat[[#This Row],[HYTE-kerroin (sis. Kulttuurihyte)]]/$N$7</f>
        <v>0.66314953721597159</v>
      </c>
      <c r="O271" s="456">
        <v>0</v>
      </c>
      <c r="P271" s="206">
        <v>268388.77841999993</v>
      </c>
      <c r="Q271" s="168">
        <v>0</v>
      </c>
      <c r="R271" s="168">
        <v>25863.121331262348</v>
      </c>
      <c r="S271" s="168">
        <v>30894.306646169403</v>
      </c>
      <c r="T271" s="168">
        <v>0</v>
      </c>
      <c r="U271" s="320">
        <f t="shared" si="5"/>
        <v>325146.20639743167</v>
      </c>
      <c r="V271" s="49"/>
      <c r="W271" s="49"/>
      <c r="X271" s="115"/>
      <c r="Y271" s="115"/>
      <c r="Z271" s="116"/>
    </row>
    <row r="272" spans="1:26" s="50" customFormat="1">
      <c r="A272" s="134">
        <v>858</v>
      </c>
      <c r="B272" s="130" t="s">
        <v>278</v>
      </c>
      <c r="C272" s="425">
        <v>40384</v>
      </c>
      <c r="D272" s="429">
        <v>0</v>
      </c>
      <c r="E272" s="437">
        <v>0</v>
      </c>
      <c r="F272" s="164">
        <v>2</v>
      </c>
      <c r="G272" s="436">
        <v>7.5532504154287729E-5</v>
      </c>
      <c r="H272" s="278">
        <v>14082</v>
      </c>
      <c r="I272" s="15">
        <v>17699</v>
      </c>
      <c r="J272" s="343">
        <v>0.79563817164811568</v>
      </c>
      <c r="K272" s="444">
        <v>0.79576466793568301</v>
      </c>
      <c r="L272" s="451">
        <v>0.71050352900000002</v>
      </c>
      <c r="M272" s="14">
        <f>Lisäosat[[#This Row],[HYTE-kerroin (sis. Kulttuurihyte)]]*Lisäosat[[#This Row],[Asukasmäärä 31.12.2022]]</f>
        <v>28692.974515136</v>
      </c>
      <c r="N272" s="444">
        <f>Lisäosat[[#This Row],[HYTE-kerroin (sis. Kulttuurihyte)]]/$N$7</f>
        <v>1.0709431591417826</v>
      </c>
      <c r="O272" s="456">
        <v>1.5214559981449272</v>
      </c>
      <c r="P272" s="206">
        <v>0</v>
      </c>
      <c r="Q272" s="168">
        <v>0</v>
      </c>
      <c r="R272" s="168">
        <v>424197.31661887298</v>
      </c>
      <c r="S272" s="168">
        <v>841624.92776469293</v>
      </c>
      <c r="T272" s="168">
        <v>634086.38358015451</v>
      </c>
      <c r="U272" s="320">
        <f t="shared" si="5"/>
        <v>1899908.6279637204</v>
      </c>
      <c r="V272" s="49"/>
      <c r="W272" s="49"/>
      <c r="X272" s="115"/>
      <c r="Y272" s="115"/>
      <c r="Z272" s="116"/>
    </row>
    <row r="273" spans="1:26" s="50" customFormat="1">
      <c r="A273" s="134">
        <v>859</v>
      </c>
      <c r="B273" s="130" t="s">
        <v>279</v>
      </c>
      <c r="C273" s="425">
        <v>6562</v>
      </c>
      <c r="D273" s="429">
        <v>0</v>
      </c>
      <c r="E273" s="437">
        <v>0</v>
      </c>
      <c r="F273" s="164">
        <v>0</v>
      </c>
      <c r="G273" s="436">
        <v>0</v>
      </c>
      <c r="H273" s="278">
        <v>1381</v>
      </c>
      <c r="I273" s="15">
        <v>2536</v>
      </c>
      <c r="J273" s="343">
        <v>0.54455835962145105</v>
      </c>
      <c r="K273" s="444">
        <v>0.54464493743195652</v>
      </c>
      <c r="L273" s="451">
        <v>0.67866559900000001</v>
      </c>
      <c r="M273" s="14">
        <f>Lisäosat[[#This Row],[HYTE-kerroin (sis. Kulttuurihyte)]]*Lisäosat[[#This Row],[Asukasmäärä 31.12.2022]]</f>
        <v>4453.4036606380005</v>
      </c>
      <c r="N273" s="444">
        <f>Lisäosat[[#This Row],[HYTE-kerroin (sis. Kulttuurihyte)]]/$N$7</f>
        <v>1.0229537939338091</v>
      </c>
      <c r="O273" s="456">
        <v>0</v>
      </c>
      <c r="P273" s="206">
        <v>0</v>
      </c>
      <c r="Q273" s="168">
        <v>0</v>
      </c>
      <c r="R273" s="168">
        <v>47176.273048456183</v>
      </c>
      <c r="S273" s="168">
        <v>130627.63960614454</v>
      </c>
      <c r="T273" s="168">
        <v>0</v>
      </c>
      <c r="U273" s="320">
        <f t="shared" si="5"/>
        <v>177803.91265460072</v>
      </c>
      <c r="V273" s="49"/>
      <c r="W273" s="49"/>
      <c r="X273" s="115"/>
      <c r="Y273" s="115"/>
      <c r="Z273" s="116"/>
    </row>
    <row r="274" spans="1:26" s="50" customFormat="1">
      <c r="A274" s="134">
        <v>886</v>
      </c>
      <c r="B274" s="130" t="s">
        <v>280</v>
      </c>
      <c r="C274" s="425">
        <v>12599</v>
      </c>
      <c r="D274" s="429">
        <v>0</v>
      </c>
      <c r="E274" s="437">
        <v>0</v>
      </c>
      <c r="F274" s="164">
        <v>1</v>
      </c>
      <c r="G274" s="436">
        <v>7.8932828163233082E-5</v>
      </c>
      <c r="H274" s="278">
        <v>3664</v>
      </c>
      <c r="I274" s="15">
        <v>4976</v>
      </c>
      <c r="J274" s="343">
        <v>0.7363344051446945</v>
      </c>
      <c r="K274" s="444">
        <v>0.73645147289229385</v>
      </c>
      <c r="L274" s="451">
        <v>0.60015792099999998</v>
      </c>
      <c r="M274" s="14">
        <f>Lisäosat[[#This Row],[HYTE-kerroin (sis. Kulttuurihyte)]]*Lisäosat[[#This Row],[Asukasmäärä 31.12.2022]]</f>
        <v>7561.3896466790002</v>
      </c>
      <c r="N274" s="444">
        <f>Lisäosat[[#This Row],[HYTE-kerroin (sis. Kulttuurihyte)]]/$N$7</f>
        <v>0.90461903940762034</v>
      </c>
      <c r="O274" s="456">
        <v>0</v>
      </c>
      <c r="P274" s="206">
        <v>0</v>
      </c>
      <c r="Q274" s="168">
        <v>0</v>
      </c>
      <c r="R274" s="168">
        <v>122476.88781200412</v>
      </c>
      <c r="S274" s="168">
        <v>221791.36610008401</v>
      </c>
      <c r="T274" s="168">
        <v>0</v>
      </c>
      <c r="U274" s="320">
        <f t="shared" si="5"/>
        <v>344268.25391208811</v>
      </c>
      <c r="V274" s="49"/>
      <c r="W274" s="49"/>
      <c r="X274" s="115"/>
      <c r="Y274" s="115"/>
      <c r="Z274" s="116"/>
    </row>
    <row r="275" spans="1:26" s="50" customFormat="1">
      <c r="A275" s="134">
        <v>887</v>
      </c>
      <c r="B275" s="130" t="s">
        <v>281</v>
      </c>
      <c r="C275" s="425">
        <v>4569</v>
      </c>
      <c r="D275" s="429">
        <v>0</v>
      </c>
      <c r="E275" s="437">
        <v>0</v>
      </c>
      <c r="F275" s="164">
        <v>0</v>
      </c>
      <c r="G275" s="436">
        <v>0</v>
      </c>
      <c r="H275" s="278">
        <v>1327</v>
      </c>
      <c r="I275" s="15">
        <v>1661</v>
      </c>
      <c r="J275" s="343">
        <v>0.79891631547260689</v>
      </c>
      <c r="K275" s="444">
        <v>0.79904333294309215</v>
      </c>
      <c r="L275" s="451">
        <v>0.540603579</v>
      </c>
      <c r="M275" s="14">
        <f>Lisäosat[[#This Row],[HYTE-kerroin (sis. Kulttuurihyte)]]*Lisäosat[[#This Row],[Asukasmäärä 31.12.2022]]</f>
        <v>2470.017752451</v>
      </c>
      <c r="N275" s="444">
        <f>Lisäosat[[#This Row],[HYTE-kerroin (sis. Kulttuurihyte)]]/$N$7</f>
        <v>0.81485267997537869</v>
      </c>
      <c r="O275" s="456">
        <v>0</v>
      </c>
      <c r="P275" s="206">
        <v>0</v>
      </c>
      <c r="Q275" s="168">
        <v>0</v>
      </c>
      <c r="R275" s="168">
        <v>48190.942644464238</v>
      </c>
      <c r="S275" s="168">
        <v>72450.784472954052</v>
      </c>
      <c r="T275" s="168">
        <v>0</v>
      </c>
      <c r="U275" s="320">
        <f t="shared" si="5"/>
        <v>120641.72711741828</v>
      </c>
      <c r="V275" s="49"/>
      <c r="W275" s="49"/>
      <c r="X275" s="115"/>
      <c r="Y275" s="115"/>
      <c r="Z275" s="116"/>
    </row>
    <row r="276" spans="1:26" s="50" customFormat="1">
      <c r="A276" s="134">
        <v>889</v>
      </c>
      <c r="B276" s="130" t="s">
        <v>282</v>
      </c>
      <c r="C276" s="425">
        <v>2523</v>
      </c>
      <c r="D276" s="429">
        <v>1.3616333333333333</v>
      </c>
      <c r="E276" s="437">
        <v>0</v>
      </c>
      <c r="F276" s="164">
        <v>0</v>
      </c>
      <c r="G276" s="436">
        <v>0</v>
      </c>
      <c r="H276" s="278">
        <v>780</v>
      </c>
      <c r="I276" s="15">
        <v>880</v>
      </c>
      <c r="J276" s="343">
        <v>0.88636363636363635</v>
      </c>
      <c r="K276" s="444">
        <v>0.88650455683908624</v>
      </c>
      <c r="L276" s="451">
        <v>0.62345127600000005</v>
      </c>
      <c r="M276" s="14">
        <f>Lisäosat[[#This Row],[HYTE-kerroin (sis. Kulttuurihyte)]]*Lisäosat[[#This Row],[Asukasmäärä 31.12.2022]]</f>
        <v>1572.9675693480001</v>
      </c>
      <c r="N276" s="444">
        <f>Lisäosat[[#This Row],[HYTE-kerroin (sis. Kulttuurihyte)]]/$N$7</f>
        <v>0.9397291524084963</v>
      </c>
      <c r="O276" s="456">
        <v>0</v>
      </c>
      <c r="P276" s="206">
        <v>325057.63315799995</v>
      </c>
      <c r="Q276" s="168">
        <v>0</v>
      </c>
      <c r="R276" s="168">
        <v>29523.793159146189</v>
      </c>
      <c r="S276" s="168">
        <v>46138.42723870834</v>
      </c>
      <c r="T276" s="168">
        <v>0</v>
      </c>
      <c r="U276" s="320">
        <f t="shared" si="5"/>
        <v>400719.85355585453</v>
      </c>
      <c r="V276" s="49"/>
      <c r="W276" s="49"/>
      <c r="X276" s="115"/>
      <c r="Y276" s="115"/>
      <c r="Z276" s="116"/>
    </row>
    <row r="277" spans="1:26" s="50" customFormat="1">
      <c r="A277" s="134">
        <v>890</v>
      </c>
      <c r="B277" s="130" t="s">
        <v>283</v>
      </c>
      <c r="C277" s="425">
        <v>1180</v>
      </c>
      <c r="D277" s="429">
        <v>1.9536666666666667</v>
      </c>
      <c r="E277" s="437">
        <v>1</v>
      </c>
      <c r="F277" s="164">
        <v>491</v>
      </c>
      <c r="G277" s="436">
        <v>0.42857142857142855</v>
      </c>
      <c r="H277" s="278">
        <v>454</v>
      </c>
      <c r="I277" s="15">
        <v>486</v>
      </c>
      <c r="J277" s="343">
        <v>0.93415637860082301</v>
      </c>
      <c r="K277" s="444">
        <v>0.93430489751068824</v>
      </c>
      <c r="L277" s="451">
        <v>0.52330996699999999</v>
      </c>
      <c r="M277" s="14">
        <f>Lisäosat[[#This Row],[HYTE-kerroin (sis. Kulttuurihyte)]]*Lisäosat[[#This Row],[Asukasmäärä 31.12.2022]]</f>
        <v>617.50576105999994</v>
      </c>
      <c r="N277" s="444">
        <f>Lisäosat[[#This Row],[HYTE-kerroin (sis. Kulttuurihyte)]]/$N$7</f>
        <v>0.78878598964617097</v>
      </c>
      <c r="O277" s="456">
        <v>0</v>
      </c>
      <c r="P277" s="206">
        <v>436260.01840000006</v>
      </c>
      <c r="Q277" s="168">
        <v>452844.38999999996</v>
      </c>
      <c r="R277" s="168">
        <v>14552.733083626479</v>
      </c>
      <c r="S277" s="168">
        <v>18112.734923047094</v>
      </c>
      <c r="T277" s="168">
        <v>0</v>
      </c>
      <c r="U277" s="320">
        <f t="shared" si="5"/>
        <v>921769.87640667369</v>
      </c>
      <c r="V277" s="49"/>
      <c r="W277" s="49"/>
      <c r="X277" s="115"/>
      <c r="Y277" s="115"/>
      <c r="Z277" s="116"/>
    </row>
    <row r="278" spans="1:26" s="50" customFormat="1">
      <c r="A278" s="134">
        <v>892</v>
      </c>
      <c r="B278" s="130" t="s">
        <v>284</v>
      </c>
      <c r="C278" s="425">
        <v>3592</v>
      </c>
      <c r="D278" s="429">
        <v>0</v>
      </c>
      <c r="E278" s="437">
        <v>0</v>
      </c>
      <c r="F278" s="164">
        <v>0</v>
      </c>
      <c r="G278" s="436">
        <v>0</v>
      </c>
      <c r="H278" s="278">
        <v>802</v>
      </c>
      <c r="I278" s="15">
        <v>1347</v>
      </c>
      <c r="J278" s="343">
        <v>0.59539717891610988</v>
      </c>
      <c r="K278" s="444">
        <v>0.59549183944830253</v>
      </c>
      <c r="L278" s="451">
        <v>0.694729704</v>
      </c>
      <c r="M278" s="14">
        <f>Lisäosat[[#This Row],[HYTE-kerroin (sis. Kulttuurihyte)]]*Lisäosat[[#This Row],[Asukasmäärä 31.12.2022]]</f>
        <v>2495.4690967679999</v>
      </c>
      <c r="N278" s="444">
        <f>Lisäosat[[#This Row],[HYTE-kerroin (sis. Kulttuurihyte)]]/$N$7</f>
        <v>1.0471672463028618</v>
      </c>
      <c r="O278" s="456">
        <v>0</v>
      </c>
      <c r="P278" s="206">
        <v>0</v>
      </c>
      <c r="Q278" s="168">
        <v>0</v>
      </c>
      <c r="R278" s="168">
        <v>28234.88827233759</v>
      </c>
      <c r="S278" s="168">
        <v>73197.325610088854</v>
      </c>
      <c r="T278" s="168">
        <v>0</v>
      </c>
      <c r="U278" s="320">
        <f t="shared" si="5"/>
        <v>101432.21388242644</v>
      </c>
      <c r="V278" s="49"/>
      <c r="W278" s="49"/>
      <c r="X278" s="115"/>
      <c r="Y278" s="115"/>
      <c r="Z278" s="116"/>
    </row>
    <row r="279" spans="1:26" s="50" customFormat="1">
      <c r="A279" s="134">
        <v>893</v>
      </c>
      <c r="B279" s="130" t="s">
        <v>285</v>
      </c>
      <c r="C279" s="425">
        <v>7434</v>
      </c>
      <c r="D279" s="429">
        <v>1.1783333333333333E-2</v>
      </c>
      <c r="E279" s="437">
        <v>0</v>
      </c>
      <c r="F279" s="164">
        <v>0</v>
      </c>
      <c r="G279" s="436">
        <v>0</v>
      </c>
      <c r="H279" s="278">
        <v>3190</v>
      </c>
      <c r="I279" s="15">
        <v>3189</v>
      </c>
      <c r="J279" s="343">
        <v>1.0003135779241141</v>
      </c>
      <c r="K279" s="444">
        <v>1.0004726149820629</v>
      </c>
      <c r="L279" s="451">
        <v>0.546093783</v>
      </c>
      <c r="M279" s="14">
        <f>Lisäosat[[#This Row],[HYTE-kerroin (sis. Kulttuurihyte)]]*Lisäosat[[#This Row],[Asukasmäärä 31.12.2022]]</f>
        <v>4059.6611828219998</v>
      </c>
      <c r="N279" s="444">
        <f>Lisäosat[[#This Row],[HYTE-kerroin (sis. Kulttuurihyte)]]/$N$7</f>
        <v>0.82312807365902196</v>
      </c>
      <c r="O279" s="456">
        <v>0</v>
      </c>
      <c r="P279" s="206">
        <v>5525.6376840000003</v>
      </c>
      <c r="Q279" s="168">
        <v>0</v>
      </c>
      <c r="R279" s="168">
        <v>98175.177141051856</v>
      </c>
      <c r="S279" s="168">
        <v>119078.34957784957</v>
      </c>
      <c r="T279" s="168">
        <v>0</v>
      </c>
      <c r="U279" s="320">
        <f t="shared" si="5"/>
        <v>222779.16440290143</v>
      </c>
      <c r="V279" s="49"/>
      <c r="W279" s="49"/>
      <c r="X279" s="115"/>
      <c r="Y279" s="115"/>
      <c r="Z279" s="116"/>
    </row>
    <row r="280" spans="1:26" s="50" customFormat="1">
      <c r="A280" s="134">
        <v>895</v>
      </c>
      <c r="B280" s="130" t="s">
        <v>286</v>
      </c>
      <c r="C280" s="425">
        <v>15092</v>
      </c>
      <c r="D280" s="429">
        <v>0</v>
      </c>
      <c r="E280" s="437">
        <v>0</v>
      </c>
      <c r="F280" s="164">
        <v>1</v>
      </c>
      <c r="G280" s="436">
        <v>6.4670503783224477E-5</v>
      </c>
      <c r="H280" s="278">
        <v>8165</v>
      </c>
      <c r="I280" s="15">
        <v>6442</v>
      </c>
      <c r="J280" s="343">
        <v>1.2674635206457623</v>
      </c>
      <c r="K280" s="444">
        <v>1.267665031125905</v>
      </c>
      <c r="L280" s="451">
        <v>0.57305870699999994</v>
      </c>
      <c r="M280" s="14">
        <f>Lisäosat[[#This Row],[HYTE-kerroin (sis. Kulttuurihyte)]]*Lisäosat[[#This Row],[Asukasmäärä 31.12.2022]]</f>
        <v>8648.6020060439987</v>
      </c>
      <c r="N280" s="444">
        <f>Lisäosat[[#This Row],[HYTE-kerroin (sis. Kulttuurihyte)]]/$N$7</f>
        <v>0.86377234876237341</v>
      </c>
      <c r="O280" s="456">
        <v>0</v>
      </c>
      <c r="P280" s="206">
        <v>0</v>
      </c>
      <c r="Q280" s="168">
        <v>0</v>
      </c>
      <c r="R280" s="168">
        <v>252537.12857672849</v>
      </c>
      <c r="S280" s="168">
        <v>253681.57751517306</v>
      </c>
      <c r="T280" s="168">
        <v>0</v>
      </c>
      <c r="U280" s="320">
        <f t="shared" si="5"/>
        <v>506218.70609190152</v>
      </c>
      <c r="V280" s="49"/>
      <c r="W280" s="49"/>
      <c r="X280" s="115"/>
      <c r="Y280" s="115"/>
      <c r="Z280" s="116"/>
    </row>
    <row r="281" spans="1:26" s="50" customFormat="1">
      <c r="A281" s="134">
        <v>905</v>
      </c>
      <c r="B281" s="130" t="s">
        <v>287</v>
      </c>
      <c r="C281" s="425">
        <v>67988</v>
      </c>
      <c r="D281" s="429">
        <v>0</v>
      </c>
      <c r="E281" s="437">
        <v>0</v>
      </c>
      <c r="F281" s="164">
        <v>4</v>
      </c>
      <c r="G281" s="436">
        <v>5.9158470753531024E-5</v>
      </c>
      <c r="H281" s="278">
        <v>34621</v>
      </c>
      <c r="I281" s="15">
        <v>27828</v>
      </c>
      <c r="J281" s="343">
        <v>1.2441066551674573</v>
      </c>
      <c r="K281" s="444">
        <v>1.2443044522048852</v>
      </c>
      <c r="L281" s="451">
        <v>0.76544496200000001</v>
      </c>
      <c r="M281" s="14">
        <f>Lisäosat[[#This Row],[HYTE-kerroin (sis. Kulttuurihyte)]]*Lisäosat[[#This Row],[Asukasmäärä 31.12.2022]]</f>
        <v>52041.072076456003</v>
      </c>
      <c r="N281" s="444">
        <f>Lisäosat[[#This Row],[HYTE-kerroin (sis. Kulttuurihyte)]]/$N$7</f>
        <v>1.1537564731130867</v>
      </c>
      <c r="O281" s="456">
        <v>0.17357441738213852</v>
      </c>
      <c r="P281" s="206">
        <v>0</v>
      </c>
      <c r="Q281" s="168">
        <v>0</v>
      </c>
      <c r="R281" s="168">
        <v>1116690.5784738755</v>
      </c>
      <c r="S281" s="168">
        <v>1526473.4405294841</v>
      </c>
      <c r="T281" s="168">
        <v>121786.08768624093</v>
      </c>
      <c r="U281" s="320">
        <f t="shared" si="5"/>
        <v>2764950.1066896007</v>
      </c>
      <c r="V281" s="49"/>
      <c r="W281" s="49"/>
      <c r="X281" s="115"/>
      <c r="Y281" s="115"/>
      <c r="Z281" s="116"/>
    </row>
    <row r="282" spans="1:26" s="50" customFormat="1">
      <c r="A282" s="134">
        <v>908</v>
      </c>
      <c r="B282" s="130" t="s">
        <v>288</v>
      </c>
      <c r="C282" s="425">
        <v>20703</v>
      </c>
      <c r="D282" s="429">
        <v>0</v>
      </c>
      <c r="E282" s="437">
        <v>0</v>
      </c>
      <c r="F282" s="164">
        <v>1</v>
      </c>
      <c r="G282" s="436">
        <v>4.8320850446967865E-5</v>
      </c>
      <c r="H282" s="278">
        <v>6584</v>
      </c>
      <c r="I282" s="15">
        <v>7930</v>
      </c>
      <c r="J282" s="343">
        <v>0.83026481715006306</v>
      </c>
      <c r="K282" s="444">
        <v>0.83039681863115056</v>
      </c>
      <c r="L282" s="451">
        <v>0.63679323799999998</v>
      </c>
      <c r="M282" s="14">
        <f>Lisäosat[[#This Row],[HYTE-kerroin (sis. Kulttuurihyte)]]*Lisäosat[[#This Row],[Asukasmäärä 31.12.2022]]</f>
        <v>13183.530406313999</v>
      </c>
      <c r="N282" s="444">
        <f>Lisäosat[[#This Row],[HYTE-kerroin (sis. Kulttuurihyte)]]/$N$7</f>
        <v>0.95983951407487655</v>
      </c>
      <c r="O282" s="456">
        <v>0</v>
      </c>
      <c r="P282" s="206">
        <v>0</v>
      </c>
      <c r="Q282" s="168">
        <v>0</v>
      </c>
      <c r="R282" s="168">
        <v>226930.51043679338</v>
      </c>
      <c r="S282" s="168">
        <v>386700.50816950167</v>
      </c>
      <c r="T282" s="168">
        <v>0</v>
      </c>
      <c r="U282" s="320">
        <f t="shared" si="5"/>
        <v>613631.01860629511</v>
      </c>
      <c r="V282" s="49"/>
      <c r="W282" s="49"/>
      <c r="X282" s="115"/>
      <c r="Y282" s="115"/>
      <c r="Z282" s="116"/>
    </row>
    <row r="283" spans="1:26" s="50" customFormat="1">
      <c r="A283" s="134">
        <v>915</v>
      </c>
      <c r="B283" s="130" t="s">
        <v>289</v>
      </c>
      <c r="C283" s="425">
        <v>19759</v>
      </c>
      <c r="D283" s="429">
        <v>7.091666666666667E-2</v>
      </c>
      <c r="E283" s="437">
        <v>0</v>
      </c>
      <c r="F283" s="164">
        <v>0</v>
      </c>
      <c r="G283" s="436">
        <v>0</v>
      </c>
      <c r="H283" s="278">
        <v>7766</v>
      </c>
      <c r="I283" s="15">
        <v>6928</v>
      </c>
      <c r="J283" s="343">
        <v>1.120958429561201</v>
      </c>
      <c r="K283" s="444">
        <v>1.1211366476066764</v>
      </c>
      <c r="L283" s="451">
        <v>0.68372072900000003</v>
      </c>
      <c r="M283" s="14">
        <f>Lisäosat[[#This Row],[HYTE-kerroin (sis. Kulttuurihyte)]]*Lisäosat[[#This Row],[Asukasmäärä 31.12.2022]]</f>
        <v>13509.637884311</v>
      </c>
      <c r="N283" s="444">
        <f>Lisäosat[[#This Row],[HYTE-kerroin (sis. Kulttuurihyte)]]/$N$7</f>
        <v>1.0305733998486342</v>
      </c>
      <c r="O283" s="456">
        <v>0</v>
      </c>
      <c r="P283" s="206">
        <v>88390.371643333332</v>
      </c>
      <c r="Q283" s="168">
        <v>0</v>
      </c>
      <c r="R283" s="168">
        <v>292413.5150647962</v>
      </c>
      <c r="S283" s="168">
        <v>396265.92225607432</v>
      </c>
      <c r="T283" s="168">
        <v>0</v>
      </c>
      <c r="U283" s="320">
        <f t="shared" si="5"/>
        <v>777069.80896420381</v>
      </c>
      <c r="V283" s="49"/>
      <c r="W283" s="49"/>
      <c r="X283" s="115"/>
      <c r="Y283" s="115"/>
      <c r="Z283" s="116"/>
    </row>
    <row r="284" spans="1:26" s="50" customFormat="1">
      <c r="A284" s="134">
        <v>918</v>
      </c>
      <c r="B284" s="130" t="s">
        <v>290</v>
      </c>
      <c r="C284" s="425">
        <v>2228</v>
      </c>
      <c r="D284" s="429">
        <v>0</v>
      </c>
      <c r="E284" s="437">
        <v>0</v>
      </c>
      <c r="F284" s="164">
        <v>0</v>
      </c>
      <c r="G284" s="436">
        <v>0</v>
      </c>
      <c r="H284" s="278">
        <v>683</v>
      </c>
      <c r="I284" s="15">
        <v>954</v>
      </c>
      <c r="J284" s="343">
        <v>0.71593291404612158</v>
      </c>
      <c r="K284" s="444">
        <v>0.7160467382177127</v>
      </c>
      <c r="L284" s="451">
        <v>0.36964793600000001</v>
      </c>
      <c r="M284" s="14">
        <f>Lisäosat[[#This Row],[HYTE-kerroin (sis. Kulttuurihyte)]]*Lisäosat[[#This Row],[Asukasmäärä 31.12.2022]]</f>
        <v>823.57560140800001</v>
      </c>
      <c r="N284" s="444">
        <f>Lisäosat[[#This Row],[HYTE-kerroin (sis. Kulttuurihyte)]]/$N$7</f>
        <v>0.55717095298210606</v>
      </c>
      <c r="O284" s="456">
        <v>0</v>
      </c>
      <c r="P284" s="206">
        <v>0</v>
      </c>
      <c r="Q284" s="168">
        <v>0</v>
      </c>
      <c r="R284" s="168">
        <v>21058.648152287642</v>
      </c>
      <c r="S284" s="168">
        <v>24157.194147930819</v>
      </c>
      <c r="T284" s="168">
        <v>0</v>
      </c>
      <c r="U284" s="320">
        <f t="shared" si="5"/>
        <v>45215.842300218457</v>
      </c>
      <c r="V284" s="49"/>
      <c r="W284" s="49"/>
      <c r="X284" s="115"/>
      <c r="Y284" s="115"/>
      <c r="Z284" s="116"/>
    </row>
    <row r="285" spans="1:26" s="50" customFormat="1">
      <c r="A285" s="134">
        <v>921</v>
      </c>
      <c r="B285" s="130" t="s">
        <v>291</v>
      </c>
      <c r="C285" s="425">
        <v>1894</v>
      </c>
      <c r="D285" s="429">
        <v>1.6164666666666667</v>
      </c>
      <c r="E285" s="437">
        <v>0</v>
      </c>
      <c r="F285" s="164">
        <v>0</v>
      </c>
      <c r="G285" s="436">
        <v>0</v>
      </c>
      <c r="H285" s="278">
        <v>540</v>
      </c>
      <c r="I285" s="15">
        <v>647</v>
      </c>
      <c r="J285" s="343">
        <v>0.83462132921174648</v>
      </c>
      <c r="K285" s="444">
        <v>0.83475402332250181</v>
      </c>
      <c r="L285" s="451">
        <v>0.57962464300000005</v>
      </c>
      <c r="M285" s="14">
        <f>Lisäosat[[#This Row],[HYTE-kerroin (sis. Kulttuurihyte)]]*Lisäosat[[#This Row],[Asukasmäärä 31.12.2022]]</f>
        <v>1097.8090738420001</v>
      </c>
      <c r="N285" s="444">
        <f>Lisäosat[[#This Row],[HYTE-kerroin (sis. Kulttuurihyte)]]/$N$7</f>
        <v>0.87366919509114493</v>
      </c>
      <c r="O285" s="456">
        <v>0</v>
      </c>
      <c r="P285" s="206">
        <v>579374.887888</v>
      </c>
      <c r="Q285" s="168">
        <v>0</v>
      </c>
      <c r="R285" s="168">
        <v>20869.518386281201</v>
      </c>
      <c r="S285" s="168">
        <v>32201.035204081152</v>
      </c>
      <c r="T285" s="168">
        <v>0</v>
      </c>
      <c r="U285" s="320">
        <f t="shared" si="5"/>
        <v>632445.44147836231</v>
      </c>
      <c r="V285" s="49"/>
      <c r="W285" s="49"/>
      <c r="X285" s="115"/>
      <c r="Y285" s="115"/>
      <c r="Z285" s="116"/>
    </row>
    <row r="286" spans="1:26" s="50" customFormat="1">
      <c r="A286" s="134">
        <v>922</v>
      </c>
      <c r="B286" s="130" t="s">
        <v>292</v>
      </c>
      <c r="C286" s="425">
        <v>4501</v>
      </c>
      <c r="D286" s="429">
        <v>0</v>
      </c>
      <c r="E286" s="437">
        <v>0</v>
      </c>
      <c r="F286" s="164">
        <v>0</v>
      </c>
      <c r="G286" s="436">
        <v>0</v>
      </c>
      <c r="H286" s="278">
        <v>846</v>
      </c>
      <c r="I286" s="15">
        <v>1944</v>
      </c>
      <c r="J286" s="343">
        <v>0.43518518518518517</v>
      </c>
      <c r="K286" s="444">
        <v>0.43525437406059597</v>
      </c>
      <c r="L286" s="451">
        <v>0.66912237299999999</v>
      </c>
      <c r="M286" s="14">
        <f>Lisäosat[[#This Row],[HYTE-kerroin (sis. Kulttuurihyte)]]*Lisäosat[[#This Row],[Asukasmäärä 31.12.2022]]</f>
        <v>3011.7198008730002</v>
      </c>
      <c r="N286" s="444">
        <f>Lisäosat[[#This Row],[HYTE-kerroin (sis. Kulttuurihyte)]]/$N$7</f>
        <v>1.0085692734019709</v>
      </c>
      <c r="O286" s="456">
        <v>1.1071325981195719</v>
      </c>
      <c r="P286" s="206">
        <v>0</v>
      </c>
      <c r="Q286" s="168">
        <v>0</v>
      </c>
      <c r="R286" s="168">
        <v>25859.855176936999</v>
      </c>
      <c r="S286" s="168">
        <v>88340.038029871008</v>
      </c>
      <c r="T286" s="168">
        <v>51426.663465085519</v>
      </c>
      <c r="U286" s="320">
        <f t="shared" si="5"/>
        <v>165626.55667189352</v>
      </c>
      <c r="V286" s="49"/>
      <c r="W286" s="49"/>
      <c r="X286" s="115"/>
      <c r="Y286" s="115"/>
      <c r="Z286" s="116"/>
    </row>
    <row r="287" spans="1:26" s="50" customFormat="1">
      <c r="A287" s="134">
        <v>924</v>
      </c>
      <c r="B287" s="130" t="s">
        <v>293</v>
      </c>
      <c r="C287" s="425">
        <v>2946</v>
      </c>
      <c r="D287" s="429">
        <v>0.99025000000000007</v>
      </c>
      <c r="E287" s="437">
        <v>0</v>
      </c>
      <c r="F287" s="164">
        <v>0</v>
      </c>
      <c r="G287" s="436">
        <v>0</v>
      </c>
      <c r="H287" s="278">
        <v>1051</v>
      </c>
      <c r="I287" s="15">
        <v>1183</v>
      </c>
      <c r="J287" s="343">
        <v>0.88841927303465762</v>
      </c>
      <c r="K287" s="444">
        <v>0.8885605203300323</v>
      </c>
      <c r="L287" s="451">
        <v>0.58829446900000004</v>
      </c>
      <c r="M287" s="14">
        <f>Lisäosat[[#This Row],[HYTE-kerroin (sis. Kulttuurihyte)]]*Lisäosat[[#This Row],[Asukasmäärä 31.12.2022]]</f>
        <v>1733.1155056740001</v>
      </c>
      <c r="N287" s="444">
        <f>Lisäosat[[#This Row],[HYTE-kerroin (sis. Kulttuurihyte)]]/$N$7</f>
        <v>0.88673723834030038</v>
      </c>
      <c r="O287" s="456">
        <v>0</v>
      </c>
      <c r="P287" s="206">
        <v>184021.80162000001</v>
      </c>
      <c r="Q287" s="168">
        <v>0</v>
      </c>
      <c r="R287" s="168">
        <v>34553.630666178025</v>
      </c>
      <c r="S287" s="168">
        <v>50835.901014769217</v>
      </c>
      <c r="T287" s="168">
        <v>0</v>
      </c>
      <c r="U287" s="320">
        <f t="shared" si="5"/>
        <v>269411.33330094727</v>
      </c>
      <c r="V287" s="49"/>
      <c r="W287" s="49"/>
      <c r="X287" s="115"/>
      <c r="Y287" s="115"/>
      <c r="Z287" s="116"/>
    </row>
    <row r="288" spans="1:26" s="50" customFormat="1">
      <c r="A288" s="134">
        <v>925</v>
      </c>
      <c r="B288" s="130" t="s">
        <v>294</v>
      </c>
      <c r="C288" s="425">
        <v>3427</v>
      </c>
      <c r="D288" s="429">
        <v>0.83401666666666663</v>
      </c>
      <c r="E288" s="437">
        <v>0</v>
      </c>
      <c r="F288" s="164">
        <v>0</v>
      </c>
      <c r="G288" s="436">
        <v>0</v>
      </c>
      <c r="H288" s="278">
        <v>1777</v>
      </c>
      <c r="I288" s="15">
        <v>1394</v>
      </c>
      <c r="J288" s="343">
        <v>1.2747489239598278</v>
      </c>
      <c r="K288" s="444">
        <v>1.2749515927258668</v>
      </c>
      <c r="L288" s="451">
        <v>0.56207761300000003</v>
      </c>
      <c r="M288" s="14">
        <f>Lisäosat[[#This Row],[HYTE-kerroin (sis. Kulttuurihyte)]]*Lisäosat[[#This Row],[Asukasmäärä 31.12.2022]]</f>
        <v>1926.2399797510002</v>
      </c>
      <c r="N288" s="444">
        <f>Lisäosat[[#This Row],[HYTE-kerroin (sis. Kulttuurihyte)]]/$N$7</f>
        <v>0.84722052738613818</v>
      </c>
      <c r="O288" s="456">
        <v>0</v>
      </c>
      <c r="P288" s="206">
        <v>180293.68635933331</v>
      </c>
      <c r="Q288" s="168">
        <v>0</v>
      </c>
      <c r="R288" s="168">
        <v>57674.220229184393</v>
      </c>
      <c r="S288" s="168">
        <v>56500.645583475671</v>
      </c>
      <c r="T288" s="168">
        <v>0</v>
      </c>
      <c r="U288" s="320">
        <f t="shared" si="5"/>
        <v>294468.55217199336</v>
      </c>
      <c r="V288" s="49"/>
      <c r="W288" s="49"/>
      <c r="X288" s="115"/>
      <c r="Y288" s="115"/>
      <c r="Z288" s="116"/>
    </row>
    <row r="289" spans="1:26" s="50" customFormat="1">
      <c r="A289" s="134">
        <v>927</v>
      </c>
      <c r="B289" s="130" t="s">
        <v>295</v>
      </c>
      <c r="C289" s="425">
        <v>28913</v>
      </c>
      <c r="D289" s="429">
        <v>0</v>
      </c>
      <c r="E289" s="437">
        <v>0</v>
      </c>
      <c r="F289" s="164">
        <v>3</v>
      </c>
      <c r="G289" s="436">
        <v>1.0260268819043059E-4</v>
      </c>
      <c r="H289" s="278">
        <v>7874</v>
      </c>
      <c r="I289" s="15">
        <v>13053</v>
      </c>
      <c r="J289" s="343">
        <v>0.60323297326285141</v>
      </c>
      <c r="K289" s="444">
        <v>0.60332887958607107</v>
      </c>
      <c r="L289" s="451">
        <v>0.64300659999999998</v>
      </c>
      <c r="M289" s="14">
        <f>Lisäosat[[#This Row],[HYTE-kerroin (sis. Kulttuurihyte)]]*Lisäosat[[#This Row],[Asukasmäärä 31.12.2022]]</f>
        <v>18591.249825799998</v>
      </c>
      <c r="N289" s="444">
        <f>Lisäosat[[#This Row],[HYTE-kerroin (sis. Kulttuurihyte)]]/$N$7</f>
        <v>0.96920492502299238</v>
      </c>
      <c r="O289" s="456">
        <v>0</v>
      </c>
      <c r="P289" s="206">
        <v>0</v>
      </c>
      <c r="Q289" s="168">
        <v>0</v>
      </c>
      <c r="R289" s="168">
        <v>230261.43222023133</v>
      </c>
      <c r="S289" s="168">
        <v>545320.22406531312</v>
      </c>
      <c r="T289" s="168">
        <v>0</v>
      </c>
      <c r="U289" s="320">
        <f t="shared" si="5"/>
        <v>775581.65628554439</v>
      </c>
      <c r="V289" s="49"/>
      <c r="W289" s="49"/>
      <c r="X289" s="115"/>
      <c r="Y289" s="115"/>
      <c r="Z289" s="116"/>
    </row>
    <row r="290" spans="1:26" s="50" customFormat="1">
      <c r="A290" s="134">
        <v>931</v>
      </c>
      <c r="B290" s="130" t="s">
        <v>296</v>
      </c>
      <c r="C290" s="425">
        <v>5951</v>
      </c>
      <c r="D290" s="429">
        <v>1.4403999999999999</v>
      </c>
      <c r="E290" s="437">
        <v>0</v>
      </c>
      <c r="F290" s="164">
        <v>0</v>
      </c>
      <c r="G290" s="436">
        <v>0</v>
      </c>
      <c r="H290" s="278">
        <v>2193</v>
      </c>
      <c r="I290" s="15">
        <v>2064</v>
      </c>
      <c r="J290" s="343">
        <v>1.0625</v>
      </c>
      <c r="K290" s="444">
        <v>1.0626689239032636</v>
      </c>
      <c r="L290" s="451">
        <v>0.59165509400000005</v>
      </c>
      <c r="M290" s="14">
        <f>Lisäosat[[#This Row],[HYTE-kerroin (sis. Kulttuurihyte)]]*Lisäosat[[#This Row],[Asukasmäärä 31.12.2022]]</f>
        <v>3520.9394643940004</v>
      </c>
      <c r="N290" s="444">
        <f>Lisäosat[[#This Row],[HYTE-kerroin (sis. Kulttuurihyte)]]/$N$7</f>
        <v>0.89180271403083822</v>
      </c>
      <c r="O290" s="456">
        <v>0</v>
      </c>
      <c r="P290" s="206">
        <v>811065.64624799974</v>
      </c>
      <c r="Q290" s="168">
        <v>0</v>
      </c>
      <c r="R290" s="168">
        <v>83476.044513157845</v>
      </c>
      <c r="S290" s="168">
        <v>103276.51533030371</v>
      </c>
      <c r="T290" s="168">
        <v>0</v>
      </c>
      <c r="U290" s="320">
        <f t="shared" si="5"/>
        <v>997818.20609146124</v>
      </c>
      <c r="V290" s="49"/>
      <c r="W290" s="49"/>
      <c r="X290" s="115"/>
      <c r="Y290" s="115"/>
      <c r="Z290" s="116"/>
    </row>
    <row r="291" spans="1:26" s="50" customFormat="1">
      <c r="A291" s="134">
        <v>934</v>
      </c>
      <c r="B291" s="130" t="s">
        <v>297</v>
      </c>
      <c r="C291" s="425">
        <v>2671</v>
      </c>
      <c r="D291" s="429">
        <v>0.61865000000000003</v>
      </c>
      <c r="E291" s="437">
        <v>0</v>
      </c>
      <c r="F291" s="164">
        <v>0</v>
      </c>
      <c r="G291" s="436">
        <v>0</v>
      </c>
      <c r="H291" s="278">
        <v>958</v>
      </c>
      <c r="I291" s="15">
        <v>1071</v>
      </c>
      <c r="J291" s="343">
        <v>0.89449112978524747</v>
      </c>
      <c r="K291" s="444">
        <v>0.89463334242814441</v>
      </c>
      <c r="L291" s="451">
        <v>0.419024707</v>
      </c>
      <c r="M291" s="14">
        <f>Lisäosat[[#This Row],[HYTE-kerroin (sis. Kulttuurihyte)]]*Lisäosat[[#This Row],[Asukasmäärä 31.12.2022]]</f>
        <v>1119.2149923970001</v>
      </c>
      <c r="N291" s="444">
        <f>Lisäosat[[#This Row],[HYTE-kerroin (sis. Kulttuurihyte)]]/$N$7</f>
        <v>0.63159664260167214</v>
      </c>
      <c r="O291" s="456">
        <v>0</v>
      </c>
      <c r="P291" s="206">
        <v>104234.28458200001</v>
      </c>
      <c r="Q291" s="168">
        <v>0</v>
      </c>
      <c r="R291" s="168">
        <v>31542.266680657573</v>
      </c>
      <c r="S291" s="168">
        <v>32828.915546291231</v>
      </c>
      <c r="T291" s="168">
        <v>0</v>
      </c>
      <c r="U291" s="320">
        <f t="shared" si="5"/>
        <v>168605.46680894878</v>
      </c>
      <c r="V291" s="49"/>
      <c r="W291" s="49"/>
      <c r="X291" s="115"/>
      <c r="Y291" s="115"/>
      <c r="Z291" s="116"/>
    </row>
    <row r="292" spans="1:26" s="50" customFormat="1">
      <c r="A292" s="134">
        <v>935</v>
      </c>
      <c r="B292" s="130" t="s">
        <v>298</v>
      </c>
      <c r="C292" s="425">
        <v>2985</v>
      </c>
      <c r="D292" s="429">
        <v>0.64713333333333334</v>
      </c>
      <c r="E292" s="437">
        <v>0</v>
      </c>
      <c r="F292" s="164">
        <v>0</v>
      </c>
      <c r="G292" s="436">
        <v>0</v>
      </c>
      <c r="H292" s="278">
        <v>1178</v>
      </c>
      <c r="I292" s="15">
        <v>1101</v>
      </c>
      <c r="J292" s="343">
        <v>1.0699364214350591</v>
      </c>
      <c r="K292" s="444">
        <v>1.0701065276341675</v>
      </c>
      <c r="L292" s="451">
        <v>0.59146579499999996</v>
      </c>
      <c r="M292" s="14">
        <f>Lisäosat[[#This Row],[HYTE-kerroin (sis. Kulttuurihyte)]]*Lisäosat[[#This Row],[Asukasmäärä 31.12.2022]]</f>
        <v>1765.5253980749999</v>
      </c>
      <c r="N292" s="444">
        <f>Lisäosat[[#This Row],[HYTE-kerroin (sis. Kulttuurihyte)]]/$N$7</f>
        <v>0.89151738333111907</v>
      </c>
      <c r="O292" s="456">
        <v>0</v>
      </c>
      <c r="P292" s="206">
        <v>121851.19443999999</v>
      </c>
      <c r="Q292" s="168">
        <v>0</v>
      </c>
      <c r="R292" s="168">
        <v>42164.337401841469</v>
      </c>
      <c r="S292" s="168">
        <v>51786.55091467638</v>
      </c>
      <c r="T292" s="168">
        <v>0</v>
      </c>
      <c r="U292" s="320">
        <f t="shared" si="5"/>
        <v>215802.08275651786</v>
      </c>
      <c r="V292" s="49"/>
      <c r="W292" s="49"/>
      <c r="X292" s="115"/>
      <c r="Y292" s="115"/>
      <c r="Z292" s="116"/>
    </row>
    <row r="293" spans="1:26" s="50" customFormat="1">
      <c r="A293" s="134">
        <v>936</v>
      </c>
      <c r="B293" s="130" t="s">
        <v>299</v>
      </c>
      <c r="C293" s="425">
        <v>6395</v>
      </c>
      <c r="D293" s="429">
        <v>1.0767333333333333</v>
      </c>
      <c r="E293" s="437">
        <v>0</v>
      </c>
      <c r="F293" s="164">
        <v>0</v>
      </c>
      <c r="G293" s="436">
        <v>0</v>
      </c>
      <c r="H293" s="278">
        <v>2200</v>
      </c>
      <c r="I293" s="15">
        <v>2194</v>
      </c>
      <c r="J293" s="343">
        <v>1.0027347310847767</v>
      </c>
      <c r="K293" s="444">
        <v>1.0028941530750948</v>
      </c>
      <c r="L293" s="451">
        <v>0.60091892499999999</v>
      </c>
      <c r="M293" s="14">
        <f>Lisäosat[[#This Row],[HYTE-kerroin (sis. Kulttuurihyte)]]*Lisäosat[[#This Row],[Asukasmäärä 31.12.2022]]</f>
        <v>3842.8765253749998</v>
      </c>
      <c r="N293" s="444">
        <f>Lisäosat[[#This Row],[HYTE-kerroin (sis. Kulttuurihyte)]]/$N$7</f>
        <v>0.90576610201127361</v>
      </c>
      <c r="O293" s="456">
        <v>0</v>
      </c>
      <c r="P293" s="206">
        <v>651525.8486599999</v>
      </c>
      <c r="Q293" s="168">
        <v>0</v>
      </c>
      <c r="R293" s="168">
        <v>84658.30703768105</v>
      </c>
      <c r="S293" s="168">
        <v>112719.60236716637</v>
      </c>
      <c r="T293" s="168">
        <v>0</v>
      </c>
      <c r="U293" s="320">
        <f t="shared" si="5"/>
        <v>848903.75806484744</v>
      </c>
      <c r="V293" s="49"/>
      <c r="W293" s="49"/>
      <c r="X293" s="115"/>
      <c r="Y293" s="115"/>
      <c r="Z293" s="116"/>
    </row>
    <row r="294" spans="1:26" s="50" customFormat="1">
      <c r="A294" s="134">
        <v>946</v>
      </c>
      <c r="B294" s="130" t="s">
        <v>300</v>
      </c>
      <c r="C294" s="425">
        <v>6287</v>
      </c>
      <c r="D294" s="429">
        <v>0.40866666666666668</v>
      </c>
      <c r="E294" s="437">
        <v>0</v>
      </c>
      <c r="F294" s="164">
        <v>0</v>
      </c>
      <c r="G294" s="436">
        <v>0</v>
      </c>
      <c r="H294" s="278">
        <v>2391</v>
      </c>
      <c r="I294" s="15">
        <v>2709</v>
      </c>
      <c r="J294" s="343">
        <v>0.88261351052048731</v>
      </c>
      <c r="K294" s="444">
        <v>0.88275383477391822</v>
      </c>
      <c r="L294" s="451">
        <v>0.56661250600000002</v>
      </c>
      <c r="M294" s="14">
        <f>Lisäosat[[#This Row],[HYTE-kerroin (sis. Kulttuurihyte)]]*Lisäosat[[#This Row],[Asukasmäärä 31.12.2022]]</f>
        <v>3562.2928252219999</v>
      </c>
      <c r="N294" s="444">
        <f>Lisäosat[[#This Row],[HYTE-kerroin (sis. Kulttuurihyte)]]/$N$7</f>
        <v>0.85405597919962228</v>
      </c>
      <c r="O294" s="456">
        <v>0</v>
      </c>
      <c r="P294" s="206">
        <v>162070.64498666665</v>
      </c>
      <c r="Q294" s="168">
        <v>0</v>
      </c>
      <c r="R294" s="168">
        <v>73258.32834175184</v>
      </c>
      <c r="S294" s="168">
        <v>104489.49585629738</v>
      </c>
      <c r="T294" s="168">
        <v>0</v>
      </c>
      <c r="U294" s="320">
        <f t="shared" si="5"/>
        <v>339818.46918471588</v>
      </c>
      <c r="V294" s="49"/>
      <c r="W294" s="49"/>
      <c r="X294" s="115"/>
      <c r="Y294" s="115"/>
      <c r="Z294" s="116"/>
    </row>
    <row r="295" spans="1:26" s="50" customFormat="1">
      <c r="A295" s="134">
        <v>976</v>
      </c>
      <c r="B295" s="130" t="s">
        <v>301</v>
      </c>
      <c r="C295" s="425">
        <v>3788</v>
      </c>
      <c r="D295" s="429">
        <v>1.7273999999999998</v>
      </c>
      <c r="E295" s="437">
        <v>0</v>
      </c>
      <c r="F295" s="164">
        <v>3</v>
      </c>
      <c r="G295" s="436">
        <v>1.0443864229765013E-3</v>
      </c>
      <c r="H295" s="278">
        <v>1161</v>
      </c>
      <c r="I295" s="15">
        <v>1281</v>
      </c>
      <c r="J295" s="343">
        <v>0.90632318501170961</v>
      </c>
      <c r="K295" s="444">
        <v>0.90646727879997357</v>
      </c>
      <c r="L295" s="451">
        <v>0.65921503599999998</v>
      </c>
      <c r="M295" s="14">
        <f>Lisäosat[[#This Row],[HYTE-kerroin (sis. Kulttuurihyte)]]*Lisäosat[[#This Row],[Asukasmäärä 31.12.2022]]</f>
        <v>2497.1065563679999</v>
      </c>
      <c r="N295" s="444">
        <f>Lisäosat[[#This Row],[HYTE-kerroin (sis. Kulttuurihyte)]]/$N$7</f>
        <v>0.99363592775005605</v>
      </c>
      <c r="O295" s="456">
        <v>0</v>
      </c>
      <c r="P295" s="206">
        <v>1238271.3506879997</v>
      </c>
      <c r="Q295" s="168">
        <v>0</v>
      </c>
      <c r="R295" s="168">
        <v>45324.814287644753</v>
      </c>
      <c r="S295" s="168">
        <v>73245.355723412955</v>
      </c>
      <c r="T295" s="168">
        <v>0</v>
      </c>
      <c r="U295" s="320">
        <f t="shared" si="5"/>
        <v>1356841.5206990575</v>
      </c>
      <c r="V295" s="49"/>
      <c r="W295" s="49"/>
      <c r="X295" s="115"/>
      <c r="Y295" s="115"/>
      <c r="Z295" s="116"/>
    </row>
    <row r="296" spans="1:26" s="50" customFormat="1">
      <c r="A296" s="134">
        <v>977</v>
      </c>
      <c r="B296" s="130" t="s">
        <v>302</v>
      </c>
      <c r="C296" s="425">
        <v>15293</v>
      </c>
      <c r="D296" s="429">
        <v>0</v>
      </c>
      <c r="E296" s="437">
        <v>0</v>
      </c>
      <c r="F296" s="164">
        <v>1</v>
      </c>
      <c r="G296" s="436">
        <v>6.5116884808230771E-5</v>
      </c>
      <c r="H296" s="278">
        <v>6587</v>
      </c>
      <c r="I296" s="15">
        <v>6187</v>
      </c>
      <c r="J296" s="343">
        <v>1.0646516890253759</v>
      </c>
      <c r="K296" s="444">
        <v>1.0648209550196595</v>
      </c>
      <c r="L296" s="451">
        <v>0.64172701700000001</v>
      </c>
      <c r="M296" s="14">
        <f>Lisäosat[[#This Row],[HYTE-kerroin (sis. Kulttuurihyte)]]*Lisäosat[[#This Row],[Asukasmäärä 31.12.2022]]</f>
        <v>9813.9312709810001</v>
      </c>
      <c r="N296" s="444">
        <f>Lisäosat[[#This Row],[HYTE-kerroin (sis. Kulttuurihyte)]]/$N$7</f>
        <v>0.96727620742417508</v>
      </c>
      <c r="O296" s="456">
        <v>8.3590929370550945E-2</v>
      </c>
      <c r="P296" s="206">
        <v>0</v>
      </c>
      <c r="Q296" s="168">
        <v>0</v>
      </c>
      <c r="R296" s="168">
        <v>214952.85061952658</v>
      </c>
      <c r="S296" s="168">
        <v>287863.12108108372</v>
      </c>
      <c r="T296" s="168">
        <v>13192.634775154784</v>
      </c>
      <c r="U296" s="320">
        <f t="shared" si="5"/>
        <v>516008.60647576506</v>
      </c>
      <c r="V296" s="49"/>
      <c r="W296" s="49"/>
      <c r="X296" s="115"/>
      <c r="Y296" s="115"/>
      <c r="Z296" s="116"/>
    </row>
    <row r="297" spans="1:26" s="50" customFormat="1">
      <c r="A297" s="134">
        <v>980</v>
      </c>
      <c r="B297" s="130" t="s">
        <v>303</v>
      </c>
      <c r="C297" s="425">
        <v>33607</v>
      </c>
      <c r="D297" s="429">
        <v>0</v>
      </c>
      <c r="E297" s="437">
        <v>0</v>
      </c>
      <c r="F297" s="164">
        <v>1</v>
      </c>
      <c r="G297" s="436">
        <v>0</v>
      </c>
      <c r="H297" s="278">
        <v>9714</v>
      </c>
      <c r="I297" s="15">
        <v>14540</v>
      </c>
      <c r="J297" s="343">
        <v>0.66808803301237962</v>
      </c>
      <c r="K297" s="444">
        <v>0.6681942504601539</v>
      </c>
      <c r="L297" s="451">
        <v>0.693199554</v>
      </c>
      <c r="M297" s="14">
        <f>Lisäosat[[#This Row],[HYTE-kerroin (sis. Kulttuurihyte)]]*Lisäosat[[#This Row],[Asukasmäärä 31.12.2022]]</f>
        <v>23296.357411278001</v>
      </c>
      <c r="N297" s="444">
        <f>Lisäosat[[#This Row],[HYTE-kerroin (sis. Kulttuurihyte)]]/$N$7</f>
        <v>1.0448608486453199</v>
      </c>
      <c r="O297" s="456">
        <v>0.3526918724832277</v>
      </c>
      <c r="P297" s="206">
        <v>0</v>
      </c>
      <c r="Q297" s="168">
        <v>0</v>
      </c>
      <c r="R297" s="168">
        <v>296419.25511282997</v>
      </c>
      <c r="S297" s="168">
        <v>683330.8659966368</v>
      </c>
      <c r="T297" s="168">
        <v>122322.09062817236</v>
      </c>
      <c r="U297" s="320">
        <f t="shared" si="5"/>
        <v>1102072.211737639</v>
      </c>
      <c r="V297" s="49"/>
      <c r="W297" s="49"/>
      <c r="X297" s="115"/>
      <c r="Y297" s="115"/>
      <c r="Z297" s="116"/>
    </row>
    <row r="298" spans="1:26" s="50" customFormat="1">
      <c r="A298" s="134">
        <v>981</v>
      </c>
      <c r="B298" s="130" t="s">
        <v>304</v>
      </c>
      <c r="C298" s="425">
        <v>2237</v>
      </c>
      <c r="D298" s="429">
        <v>0</v>
      </c>
      <c r="E298" s="437">
        <v>0</v>
      </c>
      <c r="F298" s="164">
        <v>0</v>
      </c>
      <c r="G298" s="436">
        <v>0</v>
      </c>
      <c r="H298" s="278">
        <v>595</v>
      </c>
      <c r="I298" s="15">
        <v>963</v>
      </c>
      <c r="J298" s="343">
        <v>0.61786085150571135</v>
      </c>
      <c r="K298" s="444">
        <v>0.61795908347437967</v>
      </c>
      <c r="L298" s="451">
        <v>0.47314402</v>
      </c>
      <c r="M298" s="14">
        <f>Lisäosat[[#This Row],[HYTE-kerroin (sis. Kulttuurihyte)]]*Lisäosat[[#This Row],[Asukasmäärä 31.12.2022]]</f>
        <v>1058.4231727399999</v>
      </c>
      <c r="N298" s="444">
        <f>Lisäosat[[#This Row],[HYTE-kerroin (sis. Kulttuurihyte)]]/$N$7</f>
        <v>0.71317077372017212</v>
      </c>
      <c r="O298" s="456">
        <v>0</v>
      </c>
      <c r="P298" s="206">
        <v>0</v>
      </c>
      <c r="Q298" s="168">
        <v>0</v>
      </c>
      <c r="R298" s="168">
        <v>18247.343000464869</v>
      </c>
      <c r="S298" s="168">
        <v>31045.76438500201</v>
      </c>
      <c r="T298" s="168">
        <v>0</v>
      </c>
      <c r="U298" s="320">
        <f t="shared" si="5"/>
        <v>49293.107385466879</v>
      </c>
      <c r="V298" s="49"/>
      <c r="W298" s="49"/>
      <c r="X298" s="115"/>
      <c r="Y298" s="115"/>
      <c r="Z298" s="116"/>
    </row>
    <row r="299" spans="1:26" s="50" customFormat="1">
      <c r="A299" s="134">
        <v>989</v>
      </c>
      <c r="B299" s="130" t="s">
        <v>305</v>
      </c>
      <c r="C299" s="425">
        <v>5406</v>
      </c>
      <c r="D299" s="429">
        <v>0.91591666666666671</v>
      </c>
      <c r="E299" s="437">
        <v>0</v>
      </c>
      <c r="F299" s="164">
        <v>0</v>
      </c>
      <c r="G299" s="436">
        <v>0</v>
      </c>
      <c r="H299" s="278">
        <v>2029</v>
      </c>
      <c r="I299" s="15">
        <v>2007</v>
      </c>
      <c r="J299" s="343">
        <v>1.0109616342800198</v>
      </c>
      <c r="K299" s="444">
        <v>1.0111223642426668</v>
      </c>
      <c r="L299" s="451">
        <v>0.54617935399999995</v>
      </c>
      <c r="M299" s="14">
        <f>Lisäosat[[#This Row],[HYTE-kerroin (sis. Kulttuurihyte)]]*Lisäosat[[#This Row],[Asukasmäärä 31.12.2022]]</f>
        <v>2952.6455877239996</v>
      </c>
      <c r="N299" s="444">
        <f>Lisäosat[[#This Row],[HYTE-kerroin (sis. Kulttuurihyte)]]/$N$7</f>
        <v>0.82325705497062762</v>
      </c>
      <c r="O299" s="456">
        <v>0</v>
      </c>
      <c r="P299" s="206">
        <v>312337.18213999999</v>
      </c>
      <c r="Q299" s="168">
        <v>0</v>
      </c>
      <c r="R299" s="168">
        <v>72152.883014465304</v>
      </c>
      <c r="S299" s="168">
        <v>86607.267858271807</v>
      </c>
      <c r="T299" s="168">
        <v>0</v>
      </c>
      <c r="U299" s="320">
        <f t="shared" si="5"/>
        <v>471097.3330127371</v>
      </c>
      <c r="V299" s="49"/>
      <c r="W299" s="49"/>
      <c r="X299" s="115"/>
      <c r="Y299" s="115"/>
      <c r="Z299" s="116"/>
    </row>
    <row r="300" spans="1:26" s="50" customFormat="1">
      <c r="A300" s="134">
        <v>992</v>
      </c>
      <c r="B300" s="130" t="s">
        <v>306</v>
      </c>
      <c r="C300" s="426">
        <v>18120</v>
      </c>
      <c r="D300" s="430">
        <v>0</v>
      </c>
      <c r="E300" s="438">
        <v>0</v>
      </c>
      <c r="F300" s="439">
        <v>7</v>
      </c>
      <c r="G300" s="440">
        <v>3.2754667540124465E-4</v>
      </c>
      <c r="H300" s="410">
        <v>6683</v>
      </c>
      <c r="I300" s="419">
        <v>6391</v>
      </c>
      <c r="J300" s="445">
        <v>1.0456892505085276</v>
      </c>
      <c r="K300" s="446">
        <v>1.045855501717748</v>
      </c>
      <c r="L300" s="452">
        <v>0.55889060099999999</v>
      </c>
      <c r="M300" s="453">
        <f>Lisäosat[[#This Row],[HYTE-kerroin (sis. Kulttuurihyte)]]*Lisäosat[[#This Row],[Asukasmäärä 31.12.2022]]</f>
        <v>10127.097690119999</v>
      </c>
      <c r="N300" s="446">
        <f>Lisäosat[[#This Row],[HYTE-kerroin (sis. Kulttuurihyte)]]/$N$7</f>
        <v>0.8424167388612499</v>
      </c>
      <c r="O300" s="457">
        <v>0</v>
      </c>
      <c r="P300" s="206">
        <v>0</v>
      </c>
      <c r="Q300" s="168">
        <v>0</v>
      </c>
      <c r="R300" s="168">
        <v>250151.90232285782</v>
      </c>
      <c r="S300" s="168">
        <v>297048.94685690745</v>
      </c>
      <c r="T300" s="168">
        <v>0</v>
      </c>
      <c r="U300" s="320">
        <f t="shared" si="5"/>
        <v>547200.84917976521</v>
      </c>
      <c r="V300" s="49"/>
      <c r="W300" s="49"/>
      <c r="X300" s="115"/>
      <c r="Y300" s="115"/>
      <c r="Z300" s="116"/>
    </row>
  </sheetData>
  <pageMargins left="0.51181102362204722" right="0.51181102362204722" top="0.55118110236220474" bottom="0.55118110236220474" header="0.31496062992125984" footer="0.31496062992125984"/>
  <pageSetup paperSize="9" scale="80" orientation="landscape" r:id="rId1"/>
  <ignoredErrors>
    <ignoredError sqref="U6 U10:U300 U8:U9" formulaRange="1"/>
    <ignoredError sqref="M7" calculatedColumn="1"/>
    <ignoredError sqref="G7" formula="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zoomScale="80" zoomScaleNormal="80" workbookViewId="0">
      <pane xSplit="2" ySplit="4" topLeftCell="C5" activePane="bottomRight" state="frozen"/>
      <selection activeCell="G29" sqref="G29"/>
      <selection pane="topRight" activeCell="G29" sqref="G29"/>
      <selection pane="bottomLeft" activeCell="G29" sqref="G29"/>
      <selection pane="bottomRight"/>
    </sheetView>
  </sheetViews>
  <sheetFormatPr defaultRowHeight="15"/>
  <cols>
    <col min="1" max="1" width="10.625" style="248" customWidth="1"/>
    <col min="2" max="3" width="20.625" style="248" customWidth="1"/>
    <col min="4" max="4" width="24.125" style="139" customWidth="1"/>
    <col min="5" max="5" width="30.375" style="139" bestFit="1" customWidth="1"/>
    <col min="6" max="6" width="20.625" style="139" bestFit="1" customWidth="1"/>
    <col min="7" max="7" width="23.5" style="39" customWidth="1"/>
    <col min="8" max="8" width="15.875" style="39" bestFit="1" customWidth="1"/>
    <col min="9" max="9" width="21.125" style="139" customWidth="1"/>
    <col min="10" max="10" width="21.375" style="139" bestFit="1" customWidth="1"/>
    <col min="11" max="11" width="23.125" style="139" bestFit="1" customWidth="1"/>
    <col min="12" max="12" width="23.125" style="139" customWidth="1"/>
    <col min="13" max="13" width="25.125" style="257" bestFit="1" customWidth="1"/>
    <col min="14" max="14" width="8.625" style="23"/>
  </cols>
  <sheetData>
    <row r="1" spans="1:14" ht="23.25">
      <c r="A1" s="323" t="s">
        <v>790</v>
      </c>
      <c r="B1" s="247"/>
      <c r="C1" s="247"/>
      <c r="D1" s="46"/>
      <c r="E1" s="332"/>
      <c r="F1" s="46"/>
      <c r="G1" s="43"/>
      <c r="H1" s="43"/>
      <c r="I1" s="46"/>
      <c r="J1" s="46"/>
      <c r="K1" s="46"/>
      <c r="L1" s="46"/>
    </row>
    <row r="2" spans="1:14" ht="14.25">
      <c r="A2" s="248" t="s">
        <v>372</v>
      </c>
      <c r="B2" s="249"/>
      <c r="C2" s="340"/>
      <c r="D2" s="340"/>
      <c r="E2" s="340"/>
      <c r="F2" s="340"/>
      <c r="G2" s="340"/>
      <c r="H2" s="340"/>
      <c r="I2" s="378"/>
      <c r="J2" s="340"/>
      <c r="K2" s="340"/>
      <c r="L2" s="340"/>
      <c r="M2" s="351"/>
    </row>
    <row r="3" spans="1:14" s="221" customFormat="1" ht="60">
      <c r="A3" s="255" t="s">
        <v>674</v>
      </c>
      <c r="B3" s="255" t="s">
        <v>3</v>
      </c>
      <c r="C3" s="255" t="s">
        <v>738</v>
      </c>
      <c r="D3" s="261" t="s">
        <v>737</v>
      </c>
      <c r="E3" s="261" t="s">
        <v>739</v>
      </c>
      <c r="F3" s="261" t="s">
        <v>754</v>
      </c>
      <c r="G3" s="261" t="s">
        <v>749</v>
      </c>
      <c r="H3" s="261" t="s">
        <v>763</v>
      </c>
      <c r="I3" s="379" t="s">
        <v>735</v>
      </c>
      <c r="J3" s="379" t="s">
        <v>741</v>
      </c>
      <c r="K3" s="379" t="s">
        <v>783</v>
      </c>
      <c r="L3" s="379" t="s">
        <v>784</v>
      </c>
      <c r="M3" s="259" t="s">
        <v>764</v>
      </c>
      <c r="N3" s="256"/>
    </row>
    <row r="4" spans="1:14" s="34" customFormat="1">
      <c r="A4" s="246"/>
      <c r="B4" s="246" t="s">
        <v>376</v>
      </c>
      <c r="C4" s="250">
        <f>SUM(C5:C297)</f>
        <v>-5478274.8900000034</v>
      </c>
      <c r="D4" s="250">
        <f t="shared" ref="D4:H4" si="0">SUM(D5:D297)</f>
        <v>-10015835.909999993</v>
      </c>
      <c r="E4" s="250">
        <f t="shared" si="0"/>
        <v>-5478274.8900000034</v>
      </c>
      <c r="F4" s="250">
        <f t="shared" si="0"/>
        <v>-110672.21999999994</v>
      </c>
      <c r="G4" s="250">
        <f t="shared" si="0"/>
        <v>-148466783.13000011</v>
      </c>
      <c r="H4" s="250">
        <f t="shared" si="0"/>
        <v>-331124410.62960017</v>
      </c>
      <c r="I4" s="250">
        <f t="shared" ref="I4" si="1">SUM(I5:I297)</f>
        <v>-1.2258649803698063E-5</v>
      </c>
      <c r="J4" s="250">
        <f>SUM(J5:J297)</f>
        <v>-1.7811544239521027E-8</v>
      </c>
      <c r="K4" s="250">
        <f>SUM(K5:K297)</f>
        <v>-161046708.52999875</v>
      </c>
      <c r="L4" s="250">
        <f>SUM(L5:L297)</f>
        <v>-80523354.264999375</v>
      </c>
      <c r="M4" s="260">
        <f>SUM(M5:M297)</f>
        <v>-742244314.46461022</v>
      </c>
      <c r="N4" s="119"/>
    </row>
    <row r="5" spans="1:14" s="50" customFormat="1">
      <c r="A5" s="248">
        <v>5</v>
      </c>
      <c r="B5" s="248" t="s">
        <v>14</v>
      </c>
      <c r="C5" s="338">
        <v>-9091.17</v>
      </c>
      <c r="D5" s="126">
        <v>-16621.23</v>
      </c>
      <c r="E5" s="126">
        <v>-9091.17</v>
      </c>
      <c r="F5" s="126">
        <v>-183.66</v>
      </c>
      <c r="G5" s="126">
        <v>-246379.88999999998</v>
      </c>
      <c r="H5" s="126">
        <v>-299538.38</v>
      </c>
      <c r="I5" s="126">
        <v>-124495.38485205994</v>
      </c>
      <c r="J5" s="37">
        <v>-726016.31883501098</v>
      </c>
      <c r="K5" s="37">
        <v>-267256.21378715977</v>
      </c>
      <c r="L5" s="37">
        <v>-133628.10689357988</v>
      </c>
      <c r="M5" s="260">
        <f>SUM(LisäyksetVähennykset[[#This Row],[Kuntien yhdistymisavustus (-1,00 €/as)]:[Vos-lisäsiirron huomioiminen takautuvasti vuoden 2023 osalta (50 %)]])</f>
        <v>-1832301.5243678107</v>
      </c>
      <c r="N5" s="117"/>
    </row>
    <row r="6" spans="1:14" s="50" customFormat="1">
      <c r="A6" s="248">
        <v>9</v>
      </c>
      <c r="B6" s="248" t="s">
        <v>15</v>
      </c>
      <c r="C6" s="338">
        <v>-2422.5300000000002</v>
      </c>
      <c r="D6" s="126">
        <v>-4429.07</v>
      </c>
      <c r="E6" s="126">
        <v>-2422.5300000000002</v>
      </c>
      <c r="F6" s="126">
        <v>-48.94</v>
      </c>
      <c r="G6" s="126">
        <v>-65653.009999999995</v>
      </c>
      <c r="H6" s="126">
        <v>-42537.025000000001</v>
      </c>
      <c r="I6" s="126">
        <v>405917.30908456858</v>
      </c>
      <c r="J6" s="37">
        <v>2809.4667780537366</v>
      </c>
      <c r="K6" s="37">
        <v>-71215.937617029282</v>
      </c>
      <c r="L6" s="37">
        <v>-35607.968808514641</v>
      </c>
      <c r="M6" s="260">
        <f>SUM(LisäyksetVähennykset[[#This Row],[Kuntien yhdistymisavustus (-1,00 €/as)]:[Vos-lisäsiirron huomioiminen takautuvasti vuoden 2023 osalta (50 %)]])</f>
        <v>184389.76443707832</v>
      </c>
      <c r="N6" s="117"/>
    </row>
    <row r="7" spans="1:14" s="50" customFormat="1">
      <c r="A7" s="248">
        <v>10</v>
      </c>
      <c r="B7" s="248" t="s">
        <v>16</v>
      </c>
      <c r="C7" s="338">
        <v>-10990.98</v>
      </c>
      <c r="D7" s="126">
        <v>-20094.62</v>
      </c>
      <c r="E7" s="126">
        <v>-10990.98</v>
      </c>
      <c r="F7" s="126">
        <v>-222.04</v>
      </c>
      <c r="G7" s="126">
        <v>-297866.65999999997</v>
      </c>
      <c r="H7" s="126">
        <v>-365271.8725</v>
      </c>
      <c r="I7" s="126">
        <v>-407074.43784845714</v>
      </c>
      <c r="J7" s="37">
        <v>-1047349.0037224736</v>
      </c>
      <c r="K7" s="37">
        <v>-323105.57393717166</v>
      </c>
      <c r="L7" s="37">
        <v>-161552.78696858583</v>
      </c>
      <c r="M7" s="260">
        <f>SUM(LisäyksetVähennykset[[#This Row],[Kuntien yhdistymisavustus (-1,00 €/as)]:[Vos-lisäsiirron huomioiminen takautuvasti vuoden 2023 osalta (50 %)]])</f>
        <v>-2644518.9549766881</v>
      </c>
      <c r="N7" s="117"/>
    </row>
    <row r="8" spans="1:14" s="50" customFormat="1">
      <c r="A8" s="248">
        <v>16</v>
      </c>
      <c r="B8" s="248" t="s">
        <v>17</v>
      </c>
      <c r="C8" s="338">
        <v>-7933.86</v>
      </c>
      <c r="D8" s="126">
        <v>-14505.34</v>
      </c>
      <c r="E8" s="126">
        <v>-7933.86</v>
      </c>
      <c r="F8" s="126">
        <v>-160.28</v>
      </c>
      <c r="G8" s="126">
        <v>-215015.62</v>
      </c>
      <c r="H8" s="126">
        <v>-252791.92</v>
      </c>
      <c r="I8" s="126">
        <v>2618692.8888114048</v>
      </c>
      <c r="J8" s="37">
        <v>2288436.5085204644</v>
      </c>
      <c r="K8" s="37">
        <v>-233234.37844825201</v>
      </c>
      <c r="L8" s="37">
        <v>-116617.18922412601</v>
      </c>
      <c r="M8" s="260">
        <f>SUM(LisäyksetVähennykset[[#This Row],[Kuntien yhdistymisavustus (-1,00 €/as)]:[Vos-lisäsiirron huomioiminen takautuvasti vuoden 2023 osalta (50 %)]])</f>
        <v>4058936.9496594914</v>
      </c>
      <c r="N8" s="117"/>
    </row>
    <row r="9" spans="1:14" s="50" customFormat="1">
      <c r="A9" s="248">
        <v>18</v>
      </c>
      <c r="B9" s="248" t="s">
        <v>18</v>
      </c>
      <c r="C9" s="338">
        <v>-4715.37</v>
      </c>
      <c r="D9" s="126">
        <v>-8621.0300000000007</v>
      </c>
      <c r="E9" s="126">
        <v>-4715.37</v>
      </c>
      <c r="F9" s="126">
        <v>-95.26</v>
      </c>
      <c r="G9" s="126">
        <v>-127791.29</v>
      </c>
      <c r="H9" s="126">
        <v>-83519.604999999996</v>
      </c>
      <c r="I9" s="126">
        <v>-334974.12747556728</v>
      </c>
      <c r="J9" s="37">
        <v>-193536.91823634249</v>
      </c>
      <c r="K9" s="37">
        <v>-138619.33423371904</v>
      </c>
      <c r="L9" s="37">
        <v>-69309.66711685952</v>
      </c>
      <c r="M9" s="260">
        <f>SUM(LisäyksetVähennykset[[#This Row],[Kuntien yhdistymisavustus (-1,00 €/as)]:[Vos-lisäsiirron huomioiminen takautuvasti vuoden 2023 osalta (50 %)]])</f>
        <v>-965897.97206248832</v>
      </c>
      <c r="N9" s="117"/>
    </row>
    <row r="10" spans="1:14" s="50" customFormat="1">
      <c r="A10" s="248">
        <v>19</v>
      </c>
      <c r="B10" s="248" t="s">
        <v>19</v>
      </c>
      <c r="C10" s="338">
        <v>-3925.35</v>
      </c>
      <c r="D10" s="126">
        <v>-7176.6500000000005</v>
      </c>
      <c r="E10" s="126">
        <v>-3925.35</v>
      </c>
      <c r="F10" s="126">
        <v>-79.3</v>
      </c>
      <c r="G10" s="126">
        <v>-106380.95</v>
      </c>
      <c r="H10" s="126">
        <v>-109875.01</v>
      </c>
      <c r="I10" s="126">
        <v>-204793.5876302844</v>
      </c>
      <c r="J10" s="37">
        <v>-395566.99747853359</v>
      </c>
      <c r="K10" s="37">
        <v>-115394.84783470417</v>
      </c>
      <c r="L10" s="37">
        <v>-57697.423917352084</v>
      </c>
      <c r="M10" s="260">
        <f>SUM(LisäyksetVähennykset[[#This Row],[Kuntien yhdistymisavustus (-1,00 €/as)]:[Vos-lisäsiirron huomioiminen takautuvasti vuoden 2023 osalta (50 %)]])</f>
        <v>-1004815.4668608742</v>
      </c>
      <c r="N10" s="117"/>
    </row>
    <row r="11" spans="1:14" s="50" customFormat="1">
      <c r="A11" s="248">
        <v>20</v>
      </c>
      <c r="B11" s="248" t="s">
        <v>20</v>
      </c>
      <c r="C11" s="338">
        <v>-16308.27</v>
      </c>
      <c r="D11" s="126">
        <v>-29816.13</v>
      </c>
      <c r="E11" s="126">
        <v>-16308.27</v>
      </c>
      <c r="F11" s="126">
        <v>-329.46</v>
      </c>
      <c r="G11" s="126">
        <v>-441970.58999999997</v>
      </c>
      <c r="H11" s="126">
        <v>-809306.14</v>
      </c>
      <c r="I11" s="126">
        <v>-2450119.1668151841</v>
      </c>
      <c r="J11" s="37">
        <v>-2110651.3724252079</v>
      </c>
      <c r="K11" s="37">
        <v>-479419.75495109253</v>
      </c>
      <c r="L11" s="37">
        <v>-239709.87747554627</v>
      </c>
      <c r="M11" s="260">
        <f>SUM(LisäyksetVähennykset[[#This Row],[Kuntien yhdistymisavustus (-1,00 €/as)]:[Vos-lisäsiirron huomioiminen takautuvasti vuoden 2023 osalta (50 %)]])</f>
        <v>-6593939.0316670304</v>
      </c>
      <c r="N11" s="117"/>
    </row>
    <row r="12" spans="1:14" s="50" customFormat="1">
      <c r="A12" s="248">
        <v>46</v>
      </c>
      <c r="B12" s="248" t="s">
        <v>21</v>
      </c>
      <c r="C12" s="338">
        <v>-1327.59</v>
      </c>
      <c r="D12" s="126">
        <v>-2427.21</v>
      </c>
      <c r="E12" s="126">
        <v>-1327.59</v>
      </c>
      <c r="F12" s="126">
        <v>-26.82</v>
      </c>
      <c r="G12" s="126">
        <v>-35979.03</v>
      </c>
      <c r="H12" s="126">
        <v>-52194.39</v>
      </c>
      <c r="I12" s="126">
        <v>418671.06360504171</v>
      </c>
      <c r="J12" s="37">
        <v>313507.10076084116</v>
      </c>
      <c r="K12" s="37">
        <v>-39027.614362254302</v>
      </c>
      <c r="L12" s="37">
        <v>-19513.807181127151</v>
      </c>
      <c r="M12" s="260">
        <f>SUM(LisäyksetVähennykset[[#This Row],[Kuntien yhdistymisavustus (-1,00 €/as)]:[Vos-lisäsiirron huomioiminen takautuvasti vuoden 2023 osalta (50 %)]])</f>
        <v>580354.11282250145</v>
      </c>
      <c r="N12" s="117"/>
    </row>
    <row r="13" spans="1:14" s="50" customFormat="1">
      <c r="A13" s="248">
        <v>47</v>
      </c>
      <c r="B13" s="248" t="s">
        <v>22</v>
      </c>
      <c r="C13" s="338">
        <v>-1792.8899999999999</v>
      </c>
      <c r="D13" s="126">
        <v>-3277.9100000000003</v>
      </c>
      <c r="E13" s="126">
        <v>-1792.8899999999999</v>
      </c>
      <c r="F13" s="126">
        <v>-36.22</v>
      </c>
      <c r="G13" s="126">
        <v>-48589.13</v>
      </c>
      <c r="H13" s="126">
        <v>-42339.05</v>
      </c>
      <c r="I13" s="126">
        <v>-248811.4273356249</v>
      </c>
      <c r="J13" s="37">
        <v>496544.9788207282</v>
      </c>
      <c r="K13" s="37">
        <v>-52706.196577212926</v>
      </c>
      <c r="L13" s="37">
        <v>-26353.098288606463</v>
      </c>
      <c r="M13" s="260">
        <f>SUM(LisäyksetVähennykset[[#This Row],[Kuntien yhdistymisavustus (-1,00 €/as)]:[Vos-lisäsiirron huomioiminen takautuvasti vuoden 2023 osalta (50 %)]])</f>
        <v>70846.166619283918</v>
      </c>
      <c r="N13" s="117"/>
    </row>
    <row r="14" spans="1:14" s="50" customFormat="1">
      <c r="A14" s="248">
        <v>49</v>
      </c>
      <c r="B14" s="248" t="s">
        <v>23</v>
      </c>
      <c r="C14" s="338">
        <v>-302221.26</v>
      </c>
      <c r="D14" s="126">
        <v>-552545.94000000006</v>
      </c>
      <c r="E14" s="126">
        <v>-302221.26</v>
      </c>
      <c r="F14" s="126">
        <v>-6105.4800000000005</v>
      </c>
      <c r="G14" s="126">
        <v>-8190501.4199999999</v>
      </c>
      <c r="H14" s="126">
        <v>-21772122.239349999</v>
      </c>
      <c r="I14" s="126">
        <v>114000022.89051713</v>
      </c>
      <c r="J14" s="37">
        <v>43963197.586524382</v>
      </c>
      <c r="K14" s="37">
        <v>-8884501.0789133627</v>
      </c>
      <c r="L14" s="37">
        <v>-4442250.5394566813</v>
      </c>
      <c r="M14" s="260">
        <f>SUM(LisäyksetVähennykset[[#This Row],[Kuntien yhdistymisavustus (-1,00 €/as)]:[Vos-lisäsiirron huomioiminen takautuvasti vuoden 2023 osalta (50 %)]])</f>
        <v>113510751.25932148</v>
      </c>
      <c r="N14" s="117"/>
    </row>
    <row r="15" spans="1:14" s="50" customFormat="1">
      <c r="A15" s="248">
        <v>50</v>
      </c>
      <c r="B15" s="248" t="s">
        <v>24</v>
      </c>
      <c r="C15" s="338">
        <v>-11163.24</v>
      </c>
      <c r="D15" s="126">
        <v>-20409.560000000001</v>
      </c>
      <c r="E15" s="126">
        <v>-11163.24</v>
      </c>
      <c r="F15" s="126">
        <v>-225.52</v>
      </c>
      <c r="G15" s="126">
        <v>-302535.07999999996</v>
      </c>
      <c r="H15" s="126">
        <v>-232281.91500000001</v>
      </c>
      <c r="I15" s="126">
        <v>-892683.85432614351</v>
      </c>
      <c r="J15" s="37">
        <v>-466845.51750466775</v>
      </c>
      <c r="K15" s="37">
        <v>-328169.55969334784</v>
      </c>
      <c r="L15" s="37">
        <v>-164084.77984667392</v>
      </c>
      <c r="M15" s="260">
        <f>SUM(LisäyksetVähennykset[[#This Row],[Kuntien yhdistymisavustus (-1,00 €/as)]:[Vos-lisäsiirron huomioiminen takautuvasti vuoden 2023 osalta (50 %)]])</f>
        <v>-2429562.2663708329</v>
      </c>
      <c r="N15" s="117"/>
    </row>
    <row r="16" spans="1:14" s="109" customFormat="1">
      <c r="A16" s="248">
        <v>51</v>
      </c>
      <c r="B16" s="248" t="s">
        <v>25</v>
      </c>
      <c r="C16" s="338">
        <v>-9118.89</v>
      </c>
      <c r="D16" s="126">
        <v>-16671.91</v>
      </c>
      <c r="E16" s="126">
        <v>-9118.89</v>
      </c>
      <c r="F16" s="126">
        <v>-184.22</v>
      </c>
      <c r="G16" s="126">
        <v>-247131.12999999998</v>
      </c>
      <c r="H16" s="126">
        <v>-161363.73000000001</v>
      </c>
      <c r="I16" s="126">
        <v>-4254472.7727590241</v>
      </c>
      <c r="J16" s="126">
        <v>-4559531.6462948872</v>
      </c>
      <c r="K16" s="126">
        <v>-268071.10804677429</v>
      </c>
      <c r="L16" s="126">
        <v>-134035.55402338714</v>
      </c>
      <c r="M16" s="260">
        <f>SUM(LisäyksetVähennykset[[#This Row],[Kuntien yhdistymisavustus (-1,00 €/as)]:[Vos-lisäsiirron huomioiminen takautuvasti vuoden 2023 osalta (50 %)]])</f>
        <v>-9659699.8511240724</v>
      </c>
      <c r="N16" s="65"/>
    </row>
    <row r="17" spans="1:14" s="50" customFormat="1">
      <c r="A17" s="248">
        <v>52</v>
      </c>
      <c r="B17" s="248" t="s">
        <v>26</v>
      </c>
      <c r="C17" s="338">
        <v>-2322.54</v>
      </c>
      <c r="D17" s="126">
        <v>-4246.26</v>
      </c>
      <c r="E17" s="126">
        <v>-2322.54</v>
      </c>
      <c r="F17" s="126">
        <v>-46.92</v>
      </c>
      <c r="G17" s="126">
        <v>-62943.179999999993</v>
      </c>
      <c r="H17" s="126">
        <v>-33506.92</v>
      </c>
      <c r="I17" s="126">
        <v>450335.43291289854</v>
      </c>
      <c r="J17" s="37">
        <v>158911.00679731465</v>
      </c>
      <c r="K17" s="37">
        <v>-68276.497609133919</v>
      </c>
      <c r="L17" s="37">
        <v>-34138.24880456696</v>
      </c>
      <c r="M17" s="260">
        <f>SUM(LisäyksetVähennykset[[#This Row],[Kuntien yhdistymisavustus (-1,00 €/as)]:[Vos-lisäsiirron huomioiminen takautuvasti vuoden 2023 osalta (50 %)]])</f>
        <v>401443.33329651231</v>
      </c>
      <c r="N17" s="117"/>
    </row>
    <row r="18" spans="1:14" s="50" customFormat="1">
      <c r="A18" s="248">
        <v>61</v>
      </c>
      <c r="B18" s="248" t="s">
        <v>27</v>
      </c>
      <c r="C18" s="338">
        <v>-16294.41</v>
      </c>
      <c r="D18" s="126">
        <v>-29790.79</v>
      </c>
      <c r="E18" s="126">
        <v>-16294.41</v>
      </c>
      <c r="F18" s="126">
        <v>-329.18</v>
      </c>
      <c r="G18" s="126">
        <v>-441594.97</v>
      </c>
      <c r="H18" s="126">
        <v>-1147912.4750000001</v>
      </c>
      <c r="I18" s="126">
        <v>806002.26223323366</v>
      </c>
      <c r="J18" s="37">
        <v>1334719.5590814746</v>
      </c>
      <c r="K18" s="37">
        <v>-479012.30782128521</v>
      </c>
      <c r="L18" s="37">
        <v>-239506.15391064261</v>
      </c>
      <c r="M18" s="260">
        <f>SUM(LisäyksetVähennykset[[#This Row],[Kuntien yhdistymisavustus (-1,00 €/as)]:[Vos-lisäsiirron huomioiminen takautuvasti vuoden 2023 osalta (50 %)]])</f>
        <v>-230012.87541721971</v>
      </c>
      <c r="N18" s="117"/>
    </row>
    <row r="19" spans="1:14" s="50" customFormat="1">
      <c r="A19" s="248">
        <v>69</v>
      </c>
      <c r="B19" s="248" t="s">
        <v>28</v>
      </c>
      <c r="C19" s="338">
        <v>-6620.13</v>
      </c>
      <c r="D19" s="126">
        <v>-12103.470000000001</v>
      </c>
      <c r="E19" s="126">
        <v>-6620.13</v>
      </c>
      <c r="F19" s="126">
        <v>-133.74</v>
      </c>
      <c r="G19" s="126">
        <v>-179412.21</v>
      </c>
      <c r="H19" s="126">
        <v>-182621.70250000001</v>
      </c>
      <c r="I19" s="126">
        <v>-1172314.6410448321</v>
      </c>
      <c r="J19" s="37">
        <v>-1426230.7860330183</v>
      </c>
      <c r="K19" s="37">
        <v>-194614.211215805</v>
      </c>
      <c r="L19" s="37">
        <v>-97307.1056079025</v>
      </c>
      <c r="M19" s="260">
        <f>SUM(LisäyksetVähennykset[[#This Row],[Kuntien yhdistymisavustus (-1,00 €/as)]:[Vos-lisäsiirron huomioiminen takautuvasti vuoden 2023 osalta (50 %)]])</f>
        <v>-3277978.1264015581</v>
      </c>
      <c r="N19" s="117"/>
    </row>
    <row r="20" spans="1:14" s="50" customFormat="1">
      <c r="A20" s="248">
        <v>71</v>
      </c>
      <c r="B20" s="248" t="s">
        <v>29</v>
      </c>
      <c r="C20" s="338">
        <v>-6525.09</v>
      </c>
      <c r="D20" s="126">
        <v>-11929.710000000001</v>
      </c>
      <c r="E20" s="126">
        <v>-6525.09</v>
      </c>
      <c r="F20" s="126">
        <v>-131.82</v>
      </c>
      <c r="G20" s="126">
        <v>-176836.53</v>
      </c>
      <c r="H20" s="126">
        <v>-174024.14499999999</v>
      </c>
      <c r="I20" s="126">
        <v>-112666.08009607189</v>
      </c>
      <c r="J20" s="37">
        <v>-647335.49643784377</v>
      </c>
      <c r="K20" s="37">
        <v>-191820.28803998366</v>
      </c>
      <c r="L20" s="37">
        <v>-95910.144019991829</v>
      </c>
      <c r="M20" s="260">
        <f>SUM(LisäyksetVähennykset[[#This Row],[Kuntien yhdistymisavustus (-1,00 €/as)]:[Vos-lisäsiirron huomioiminen takautuvasti vuoden 2023 osalta (50 %)]])</f>
        <v>-1423704.3935938913</v>
      </c>
      <c r="N20" s="117"/>
    </row>
    <row r="21" spans="1:14" s="50" customFormat="1">
      <c r="A21" s="248">
        <v>72</v>
      </c>
      <c r="B21" s="248" t="s">
        <v>30</v>
      </c>
      <c r="C21" s="338">
        <v>-950.4</v>
      </c>
      <c r="D21" s="126">
        <v>-1737.6000000000001</v>
      </c>
      <c r="E21" s="126">
        <v>-950.4</v>
      </c>
      <c r="F21" s="126">
        <v>-19.2</v>
      </c>
      <c r="G21" s="126">
        <v>-25756.799999999999</v>
      </c>
      <c r="H21" s="126">
        <v>-17828.625</v>
      </c>
      <c r="I21" s="126">
        <v>-54578.08487792324</v>
      </c>
      <c r="J21" s="37">
        <v>1102.2019235519358</v>
      </c>
      <c r="K21" s="37">
        <v>-27939.231758213369</v>
      </c>
      <c r="L21" s="37">
        <v>-13969.615879106685</v>
      </c>
      <c r="M21" s="260">
        <f>SUM(LisäyksetVähennykset[[#This Row],[Kuntien yhdistymisavustus (-1,00 €/as)]:[Vos-lisäsiirron huomioiminen takautuvasti vuoden 2023 osalta (50 %)]])</f>
        <v>-142627.75559169136</v>
      </c>
      <c r="N21" s="117"/>
    </row>
    <row r="22" spans="1:14" s="50" customFormat="1">
      <c r="A22" s="248">
        <v>74</v>
      </c>
      <c r="B22" s="248" t="s">
        <v>31</v>
      </c>
      <c r="C22" s="338">
        <v>-1041.48</v>
      </c>
      <c r="D22" s="126">
        <v>-1904.1200000000001</v>
      </c>
      <c r="E22" s="126">
        <v>-1041.48</v>
      </c>
      <c r="F22" s="126">
        <v>-21.04</v>
      </c>
      <c r="G22" s="126">
        <v>-28225.16</v>
      </c>
      <c r="H22" s="126">
        <v>-22748.035</v>
      </c>
      <c r="I22" s="126">
        <v>139013.45934893729</v>
      </c>
      <c r="J22" s="37">
        <v>18025.553435006219</v>
      </c>
      <c r="K22" s="37">
        <v>-30616.741468375483</v>
      </c>
      <c r="L22" s="37">
        <v>-15308.370734187742</v>
      </c>
      <c r="M22" s="260">
        <f>SUM(LisäyksetVähennykset[[#This Row],[Kuntien yhdistymisavustus (-1,00 €/as)]:[Vos-lisäsiirron huomioiminen takautuvasti vuoden 2023 osalta (50 %)]])</f>
        <v>56132.585581380292</v>
      </c>
      <c r="N22" s="117"/>
    </row>
    <row r="23" spans="1:14" s="50" customFormat="1">
      <c r="A23" s="248">
        <v>75</v>
      </c>
      <c r="B23" s="248" t="s">
        <v>32</v>
      </c>
      <c r="C23" s="338">
        <v>-19353.509999999998</v>
      </c>
      <c r="D23" s="126">
        <v>-35383.69</v>
      </c>
      <c r="E23" s="126">
        <v>-19353.509999999998</v>
      </c>
      <c r="F23" s="126">
        <v>-390.98</v>
      </c>
      <c r="G23" s="126">
        <v>-524499.66999999993</v>
      </c>
      <c r="H23" s="126">
        <v>-724766.32050000003</v>
      </c>
      <c r="I23" s="126">
        <v>-3763542.0808853563</v>
      </c>
      <c r="J23" s="37">
        <v>-621623.99833471526</v>
      </c>
      <c r="K23" s="37">
        <v>-568941.71004303452</v>
      </c>
      <c r="L23" s="37">
        <v>-284470.85502151726</v>
      </c>
      <c r="M23" s="260">
        <f>SUM(LisäyksetVähennykset[[#This Row],[Kuntien yhdistymisavustus (-1,00 €/as)]:[Vos-lisäsiirron huomioiminen takautuvasti vuoden 2023 osalta (50 %)]])</f>
        <v>-6562326.3247846235</v>
      </c>
      <c r="N23" s="117"/>
    </row>
    <row r="24" spans="1:14" s="50" customFormat="1">
      <c r="A24" s="248">
        <v>77</v>
      </c>
      <c r="B24" s="248" t="s">
        <v>33</v>
      </c>
      <c r="C24" s="338">
        <v>-4554.99</v>
      </c>
      <c r="D24" s="126">
        <v>-8327.81</v>
      </c>
      <c r="E24" s="126">
        <v>-4554.99</v>
      </c>
      <c r="F24" s="126">
        <v>-92.02</v>
      </c>
      <c r="G24" s="126">
        <v>-123444.82999999999</v>
      </c>
      <c r="H24" s="126">
        <v>-164366</v>
      </c>
      <c r="I24" s="126">
        <v>-447841.72305847821</v>
      </c>
      <c r="J24" s="37">
        <v>-243465.93690591247</v>
      </c>
      <c r="K24" s="37">
        <v>-133904.58887452053</v>
      </c>
      <c r="L24" s="37">
        <v>-66952.294437260265</v>
      </c>
      <c r="M24" s="260">
        <f>SUM(LisäyksetVähennykset[[#This Row],[Kuntien yhdistymisavustus (-1,00 €/as)]:[Vos-lisäsiirron huomioiminen takautuvasti vuoden 2023 osalta (50 %)]])</f>
        <v>-1197505.1832761716</v>
      </c>
      <c r="N24" s="117"/>
    </row>
    <row r="25" spans="1:14" s="50" customFormat="1">
      <c r="A25" s="248">
        <v>78</v>
      </c>
      <c r="B25" s="248" t="s">
        <v>34</v>
      </c>
      <c r="C25" s="338">
        <v>-7753.68</v>
      </c>
      <c r="D25" s="126">
        <v>-14175.92</v>
      </c>
      <c r="E25" s="126">
        <v>-7753.68</v>
      </c>
      <c r="F25" s="126">
        <v>-156.64000000000001</v>
      </c>
      <c r="G25" s="126">
        <v>-210132.56</v>
      </c>
      <c r="H25" s="126">
        <v>-349831.39500000002</v>
      </c>
      <c r="I25" s="126">
        <v>-1912578.2623644122</v>
      </c>
      <c r="J25" s="37">
        <v>-504049.12738189817</v>
      </c>
      <c r="K25" s="37">
        <v>-227937.5657607574</v>
      </c>
      <c r="L25" s="37">
        <v>-113968.7828803787</v>
      </c>
      <c r="M25" s="260">
        <f>SUM(LisäyksetVähennykset[[#This Row],[Kuntien yhdistymisavustus (-1,00 €/as)]:[Vos-lisäsiirron huomioiminen takautuvasti vuoden 2023 osalta (50 %)]])</f>
        <v>-3348337.6133874464</v>
      </c>
      <c r="N25" s="117"/>
    </row>
    <row r="26" spans="1:14" s="50" customFormat="1">
      <c r="A26" s="248">
        <v>79</v>
      </c>
      <c r="B26" s="248" t="s">
        <v>35</v>
      </c>
      <c r="C26" s="338">
        <v>-6685.47</v>
      </c>
      <c r="D26" s="126">
        <v>-12222.93</v>
      </c>
      <c r="E26" s="126">
        <v>-6685.47</v>
      </c>
      <c r="F26" s="126">
        <v>-135.06</v>
      </c>
      <c r="G26" s="126">
        <v>-181182.99</v>
      </c>
      <c r="H26" s="126">
        <v>-318618.72499999998</v>
      </c>
      <c r="I26" s="126">
        <v>-1043467.953515631</v>
      </c>
      <c r="J26" s="37">
        <v>-871271.72618343658</v>
      </c>
      <c r="K26" s="37">
        <v>-196535.03339918217</v>
      </c>
      <c r="L26" s="37">
        <v>-98267.516699591084</v>
      </c>
      <c r="M26" s="260">
        <f>SUM(LisäyksetVähennykset[[#This Row],[Kuntien yhdistymisavustus (-1,00 €/as)]:[Vos-lisäsiirron huomioiminen takautuvasti vuoden 2023 osalta (50 %)]])</f>
        <v>-2735072.8747978411</v>
      </c>
      <c r="N26" s="117"/>
    </row>
    <row r="27" spans="1:14" s="50" customFormat="1">
      <c r="A27" s="248">
        <v>81</v>
      </c>
      <c r="B27" s="248" t="s">
        <v>36</v>
      </c>
      <c r="C27" s="338">
        <v>-2548.2599999999998</v>
      </c>
      <c r="D27" s="126">
        <v>-4658.9400000000005</v>
      </c>
      <c r="E27" s="126">
        <v>-2548.2599999999998</v>
      </c>
      <c r="F27" s="126">
        <v>-51.480000000000004</v>
      </c>
      <c r="G27" s="126">
        <v>-69060.42</v>
      </c>
      <c r="H27" s="126">
        <v>-96247.285000000003</v>
      </c>
      <c r="I27" s="126">
        <v>127888.75708395944</v>
      </c>
      <c r="J27" s="37">
        <v>256792.52945921491</v>
      </c>
      <c r="K27" s="37">
        <v>-74912.065151709598</v>
      </c>
      <c r="L27" s="37">
        <v>-37456.032575854799</v>
      </c>
      <c r="M27" s="260">
        <f>SUM(LisäyksetVähennykset[[#This Row],[Kuntien yhdistymisavustus (-1,00 €/as)]:[Vos-lisäsiirron huomioiminen takautuvasti vuoden 2023 osalta (50 %)]])</f>
        <v>97198.543815609941</v>
      </c>
      <c r="N27" s="117"/>
    </row>
    <row r="28" spans="1:14" s="50" customFormat="1">
      <c r="A28" s="248">
        <v>82</v>
      </c>
      <c r="B28" s="248" t="s">
        <v>37</v>
      </c>
      <c r="C28" s="338">
        <v>-9265.41</v>
      </c>
      <c r="D28" s="126">
        <v>-16939.79</v>
      </c>
      <c r="E28" s="126">
        <v>-9265.41</v>
      </c>
      <c r="F28" s="126">
        <v>-187.18</v>
      </c>
      <c r="G28" s="126">
        <v>-251101.96999999997</v>
      </c>
      <c r="H28" s="126">
        <v>-193686.98</v>
      </c>
      <c r="I28" s="126">
        <v>471033.14276488253</v>
      </c>
      <c r="J28" s="37">
        <v>10745.320627627674</v>
      </c>
      <c r="K28" s="37">
        <v>-272378.40627616551</v>
      </c>
      <c r="L28" s="37">
        <v>-136189.20313808275</v>
      </c>
      <c r="M28" s="260">
        <f>SUM(LisäyksetVähennykset[[#This Row],[Kuntien yhdistymisavustus (-1,00 €/as)]:[Vos-lisäsiirron huomioiminen takautuvasti vuoden 2023 osalta (50 %)]])</f>
        <v>-407235.88602173806</v>
      </c>
      <c r="N28" s="117"/>
    </row>
    <row r="29" spans="1:14" s="50" customFormat="1">
      <c r="A29" s="248">
        <v>86</v>
      </c>
      <c r="B29" s="248" t="s">
        <v>38</v>
      </c>
      <c r="C29" s="338">
        <v>-7950.69</v>
      </c>
      <c r="D29" s="126">
        <v>-14536.11</v>
      </c>
      <c r="E29" s="126">
        <v>-7950.69</v>
      </c>
      <c r="F29" s="126">
        <v>-160.62</v>
      </c>
      <c r="G29" s="126">
        <v>-215471.72999999998</v>
      </c>
      <c r="H29" s="126">
        <v>-216205.49</v>
      </c>
      <c r="I29" s="126">
        <v>-52575.877478099334</v>
      </c>
      <c r="J29" s="37">
        <v>-152420.10281092618</v>
      </c>
      <c r="K29" s="37">
        <v>-233729.13567730371</v>
      </c>
      <c r="L29" s="37">
        <v>-116864.56783865186</v>
      </c>
      <c r="M29" s="260">
        <f>SUM(LisäyksetVähennykset[[#This Row],[Kuntien yhdistymisavustus (-1,00 €/as)]:[Vos-lisäsiirron huomioiminen takautuvasti vuoden 2023 osalta (50 %)]])</f>
        <v>-1017865.013804981</v>
      </c>
      <c r="N29" s="117"/>
    </row>
    <row r="30" spans="1:14" s="50" customFormat="1">
      <c r="A30" s="248">
        <v>90</v>
      </c>
      <c r="B30" s="248" t="s">
        <v>39</v>
      </c>
      <c r="C30" s="338">
        <v>-3030.39</v>
      </c>
      <c r="D30" s="126">
        <v>-5540.41</v>
      </c>
      <c r="E30" s="126">
        <v>-3030.39</v>
      </c>
      <c r="F30" s="126">
        <v>-61.22</v>
      </c>
      <c r="G30" s="126">
        <v>-82126.62999999999</v>
      </c>
      <c r="H30" s="126">
        <v>-114718.692</v>
      </c>
      <c r="I30" s="126">
        <v>-610471.34344540583</v>
      </c>
      <c r="J30" s="37">
        <v>-1109974.3642340538</v>
      </c>
      <c r="K30" s="37">
        <v>-89085.404595719912</v>
      </c>
      <c r="L30" s="37">
        <v>-44542.702297859956</v>
      </c>
      <c r="M30" s="260">
        <f>SUM(LisäyksetVähennykset[[#This Row],[Kuntien yhdistymisavustus (-1,00 €/as)]:[Vos-lisäsiirron huomioiminen takautuvasti vuoden 2023 osalta (50 %)]])</f>
        <v>-2062581.5465730396</v>
      </c>
      <c r="N30" s="117"/>
    </row>
    <row r="31" spans="1:14" s="50" customFormat="1">
      <c r="A31" s="248">
        <v>91</v>
      </c>
      <c r="B31" s="248" t="s">
        <v>40</v>
      </c>
      <c r="C31" s="338">
        <v>-657387.72</v>
      </c>
      <c r="D31" s="126">
        <v>-1201890.68</v>
      </c>
      <c r="E31" s="126">
        <v>-657387.72</v>
      </c>
      <c r="F31" s="126">
        <v>-13280.56</v>
      </c>
      <c r="G31" s="126">
        <v>-17815871.239999998</v>
      </c>
      <c r="H31" s="126">
        <v>-59669495.5207</v>
      </c>
      <c r="I31" s="126">
        <v>43624658.282150432</v>
      </c>
      <c r="J31" s="37">
        <v>-35256276.439316235</v>
      </c>
      <c r="K31" s="37">
        <v>-19325450.193690527</v>
      </c>
      <c r="L31" s="37">
        <v>-9662725.0968452636</v>
      </c>
      <c r="M31" s="260">
        <f>SUM(LisäyksetVähennykset[[#This Row],[Kuntien yhdistymisavustus (-1,00 €/as)]:[Vos-lisäsiirron huomioiminen takautuvasti vuoden 2023 osalta (50 %)]])</f>
        <v>-100635106.88840158</v>
      </c>
      <c r="N31" s="117"/>
    </row>
    <row r="32" spans="1:14" s="50" customFormat="1">
      <c r="A32" s="248">
        <v>92</v>
      </c>
      <c r="B32" s="248" t="s">
        <v>41</v>
      </c>
      <c r="C32" s="338">
        <v>-240390.81</v>
      </c>
      <c r="D32" s="126">
        <v>-439502.39</v>
      </c>
      <c r="E32" s="126">
        <v>-240390.81</v>
      </c>
      <c r="F32" s="126">
        <v>-4856.38</v>
      </c>
      <c r="G32" s="126">
        <v>-6514833.7699999996</v>
      </c>
      <c r="H32" s="126">
        <v>-26230717.141350001</v>
      </c>
      <c r="I32" s="126">
        <v>-20551117.572364569</v>
      </c>
      <c r="J32" s="37">
        <v>278787.05091141409</v>
      </c>
      <c r="K32" s="37">
        <v>-7066850.3294766787</v>
      </c>
      <c r="L32" s="37">
        <v>-3533425.1647383394</v>
      </c>
      <c r="M32" s="260">
        <f>SUM(LisäyksetVähennykset[[#This Row],[Kuntien yhdistymisavustus (-1,00 €/as)]:[Vos-lisäsiirron huomioiminen takautuvasti vuoden 2023 osalta (50 %)]])</f>
        <v>-64543297.317018174</v>
      </c>
      <c r="N32" s="117"/>
    </row>
    <row r="33" spans="1:14" s="50" customFormat="1">
      <c r="A33" s="248">
        <v>97</v>
      </c>
      <c r="B33" s="248" t="s">
        <v>42</v>
      </c>
      <c r="C33" s="338">
        <v>-2070.09</v>
      </c>
      <c r="D33" s="126">
        <v>-3784.71</v>
      </c>
      <c r="E33" s="126">
        <v>-2070.09</v>
      </c>
      <c r="F33" s="126">
        <v>-41.82</v>
      </c>
      <c r="G33" s="126">
        <v>-56101.53</v>
      </c>
      <c r="H33" s="126">
        <v>-91345.73</v>
      </c>
      <c r="I33" s="126">
        <v>-491255.2210655894</v>
      </c>
      <c r="J33" s="37">
        <v>116514.03785920444</v>
      </c>
      <c r="K33" s="37">
        <v>-60855.13917335849</v>
      </c>
      <c r="L33" s="37">
        <v>-30427.569586679245</v>
      </c>
      <c r="M33" s="260">
        <f>SUM(LisäyksetVähennykset[[#This Row],[Kuntien yhdistymisavustus (-1,00 €/as)]:[Vos-lisäsiirron huomioiminen takautuvasti vuoden 2023 osalta (50 %)]])</f>
        <v>-621437.86196642264</v>
      </c>
      <c r="N33" s="117"/>
    </row>
    <row r="34" spans="1:14" s="109" customFormat="1">
      <c r="A34" s="246">
        <v>98</v>
      </c>
      <c r="B34" s="248" t="s">
        <v>43</v>
      </c>
      <c r="C34" s="338">
        <v>-22713.57</v>
      </c>
      <c r="D34" s="126">
        <v>-41526.83</v>
      </c>
      <c r="E34" s="126">
        <v>-22713.57</v>
      </c>
      <c r="F34" s="126">
        <v>-458.86</v>
      </c>
      <c r="G34" s="126">
        <v>-615560.68999999994</v>
      </c>
      <c r="H34" s="126">
        <v>-764328.34</v>
      </c>
      <c r="I34" s="126">
        <v>4973039.5118583683</v>
      </c>
      <c r="J34" s="126">
        <v>3030108.8183067394</v>
      </c>
      <c r="K34" s="126">
        <v>-667718.53565488465</v>
      </c>
      <c r="L34" s="126">
        <v>-333859.26782744232</v>
      </c>
      <c r="M34" s="260">
        <f>SUM(LisäyksetVähennykset[[#This Row],[Kuntien yhdistymisavustus (-1,00 €/as)]:[Vos-lisäsiirron huomioiminen takautuvasti vuoden 2023 osalta (50 %)]])</f>
        <v>5534268.6666827807</v>
      </c>
      <c r="N34" s="65"/>
    </row>
    <row r="35" spans="1:14" s="50" customFormat="1">
      <c r="A35" s="248">
        <v>102</v>
      </c>
      <c r="B35" s="248" t="s">
        <v>44</v>
      </c>
      <c r="C35" s="338">
        <v>-9647.5499999999993</v>
      </c>
      <c r="D35" s="126">
        <v>-17638.45</v>
      </c>
      <c r="E35" s="126">
        <v>-9647.5499999999993</v>
      </c>
      <c r="F35" s="126">
        <v>-194.9</v>
      </c>
      <c r="G35" s="126">
        <v>-261458.34999999998</v>
      </c>
      <c r="H35" s="126">
        <v>-289760.42499999999</v>
      </c>
      <c r="I35" s="126">
        <v>176890.06218985343</v>
      </c>
      <c r="J35" s="37">
        <v>11188.497651055848</v>
      </c>
      <c r="K35" s="37">
        <v>-283612.3057122805</v>
      </c>
      <c r="L35" s="37">
        <v>-141806.15285614025</v>
      </c>
      <c r="M35" s="260">
        <f>SUM(LisäyksetVähennykset[[#This Row],[Kuntien yhdistymisavustus (-1,00 €/as)]:[Vos-lisäsiirron huomioiminen takautuvasti vuoden 2023 osalta (50 %)]])</f>
        <v>-825687.1237275115</v>
      </c>
      <c r="N35" s="117"/>
    </row>
    <row r="36" spans="1:14" s="50" customFormat="1">
      <c r="A36" s="248">
        <v>103</v>
      </c>
      <c r="B36" s="248" t="s">
        <v>45</v>
      </c>
      <c r="C36" s="338">
        <v>-2139.39</v>
      </c>
      <c r="D36" s="126">
        <v>-3911.4100000000003</v>
      </c>
      <c r="E36" s="126">
        <v>-2139.39</v>
      </c>
      <c r="F36" s="126">
        <v>-43.22</v>
      </c>
      <c r="G36" s="126">
        <v>-57979.63</v>
      </c>
      <c r="H36" s="126">
        <v>-67852.179999999993</v>
      </c>
      <c r="I36" s="126">
        <v>140608.59465049388</v>
      </c>
      <c r="J36" s="37">
        <v>40705.492777884727</v>
      </c>
      <c r="K36" s="37">
        <v>-62892.374822394886</v>
      </c>
      <c r="L36" s="37">
        <v>-31446.187411197443</v>
      </c>
      <c r="M36" s="260">
        <f>SUM(LisäyksetVähennykset[[#This Row],[Kuntien yhdistymisavustus (-1,00 €/as)]:[Vos-lisäsiirron huomioiminen takautuvasti vuoden 2023 osalta (50 %)]])</f>
        <v>-47089.694805213701</v>
      </c>
      <c r="N36" s="117"/>
    </row>
    <row r="37" spans="1:14" s="50" customFormat="1">
      <c r="A37" s="248">
        <v>105</v>
      </c>
      <c r="B37" s="248" t="s">
        <v>46</v>
      </c>
      <c r="C37" s="338">
        <v>-2073.06</v>
      </c>
      <c r="D37" s="126">
        <v>-3790.1400000000003</v>
      </c>
      <c r="E37" s="126">
        <v>-2073.06</v>
      </c>
      <c r="F37" s="126">
        <v>-41.88</v>
      </c>
      <c r="G37" s="126">
        <v>-56182.02</v>
      </c>
      <c r="H37" s="126">
        <v>-50043.32</v>
      </c>
      <c r="I37" s="126">
        <v>461220.61616931518</v>
      </c>
      <c r="J37" s="37">
        <v>396334.61639723339</v>
      </c>
      <c r="K37" s="37">
        <v>-60942.449272602913</v>
      </c>
      <c r="L37" s="37">
        <v>-30471.224636301456</v>
      </c>
      <c r="M37" s="260">
        <f>SUM(LisäyksetVähennykset[[#This Row],[Kuntien yhdistymisavustus (-1,00 €/as)]:[Vos-lisäsiirron huomioiminen takautuvasti vuoden 2023 osalta (50 %)]])</f>
        <v>651938.0786576441</v>
      </c>
      <c r="N37" s="117"/>
    </row>
    <row r="38" spans="1:14" s="50" customFormat="1">
      <c r="A38" s="248">
        <v>106</v>
      </c>
      <c r="B38" s="248" t="s">
        <v>47</v>
      </c>
      <c r="C38" s="338">
        <v>-46329.03</v>
      </c>
      <c r="D38" s="126">
        <v>-84702.57</v>
      </c>
      <c r="E38" s="126">
        <v>-46329.03</v>
      </c>
      <c r="F38" s="126">
        <v>-935.94</v>
      </c>
      <c r="G38" s="126">
        <v>-1255563.51</v>
      </c>
      <c r="H38" s="126">
        <v>-3238828.7296000002</v>
      </c>
      <c r="I38" s="126">
        <v>-915706.91602051258</v>
      </c>
      <c r="J38" s="37">
        <v>1040363.6060677652</v>
      </c>
      <c r="K38" s="37">
        <v>-1361950.2381136573</v>
      </c>
      <c r="L38" s="37">
        <v>-680975.11905682867</v>
      </c>
      <c r="M38" s="260">
        <f>SUM(LisäyksetVähennykset[[#This Row],[Kuntien yhdistymisavustus (-1,00 €/as)]:[Vos-lisäsiirron huomioiminen takautuvasti vuoden 2023 osalta (50 %)]])</f>
        <v>-6590957.4767232332</v>
      </c>
      <c r="N38" s="117"/>
    </row>
    <row r="39" spans="1:14" s="50" customFormat="1">
      <c r="A39" s="248">
        <v>108</v>
      </c>
      <c r="B39" s="248" t="s">
        <v>48</v>
      </c>
      <c r="C39" s="338">
        <v>-10154.43</v>
      </c>
      <c r="D39" s="126">
        <v>-18565.170000000002</v>
      </c>
      <c r="E39" s="126">
        <v>-10154.43</v>
      </c>
      <c r="F39" s="126">
        <v>-205.14000000000001</v>
      </c>
      <c r="G39" s="126">
        <v>-275195.31</v>
      </c>
      <c r="H39" s="126">
        <v>-347785.4</v>
      </c>
      <c r="I39" s="126">
        <v>1091735.9959059833</v>
      </c>
      <c r="J39" s="37">
        <v>207560.84954658744</v>
      </c>
      <c r="K39" s="37">
        <v>-298513.22931666096</v>
      </c>
      <c r="L39" s="37">
        <v>-149256.61465833048</v>
      </c>
      <c r="M39" s="260">
        <f>SUM(LisäyksetVähennykset[[#This Row],[Kuntien yhdistymisavustus (-1,00 €/as)]:[Vos-lisäsiirron huomioiminen takautuvasti vuoden 2023 osalta (50 %)]])</f>
        <v>189467.12147757926</v>
      </c>
      <c r="N39" s="117"/>
    </row>
    <row r="40" spans="1:14" s="50" customFormat="1">
      <c r="A40" s="248">
        <v>109</v>
      </c>
      <c r="B40" s="248" t="s">
        <v>49</v>
      </c>
      <c r="C40" s="338">
        <v>-67362.569999999992</v>
      </c>
      <c r="D40" s="126">
        <v>-123157.83</v>
      </c>
      <c r="E40" s="126">
        <v>-67362.569999999992</v>
      </c>
      <c r="F40" s="126">
        <v>-1360.8600000000001</v>
      </c>
      <c r="G40" s="126">
        <v>-1825593.69</v>
      </c>
      <c r="H40" s="126">
        <v>-4610917.5884999996</v>
      </c>
      <c r="I40" s="126">
        <v>-6611610.9875822309</v>
      </c>
      <c r="J40" s="37">
        <v>-666104.42057945731</v>
      </c>
      <c r="K40" s="37">
        <v>-1980280.360962617</v>
      </c>
      <c r="L40" s="37">
        <v>-990140.18048130849</v>
      </c>
      <c r="M40" s="260">
        <f>SUM(LisäyksetVähennykset[[#This Row],[Kuntien yhdistymisavustus (-1,00 €/as)]:[Vos-lisäsiirron huomioiminen takautuvasti vuoden 2023 osalta (50 %)]])</f>
        <v>-16943891.058105614</v>
      </c>
      <c r="N40" s="117"/>
    </row>
    <row r="41" spans="1:14" s="50" customFormat="1">
      <c r="A41" s="248">
        <v>111</v>
      </c>
      <c r="B41" s="248" t="s">
        <v>50</v>
      </c>
      <c r="C41" s="338">
        <v>-17949.689999999999</v>
      </c>
      <c r="D41" s="126">
        <v>-32817.11</v>
      </c>
      <c r="E41" s="126">
        <v>-17949.689999999999</v>
      </c>
      <c r="F41" s="126">
        <v>-362.62</v>
      </c>
      <c r="G41" s="126">
        <v>-486454.73</v>
      </c>
      <c r="H41" s="126">
        <v>-996071.27099999995</v>
      </c>
      <c r="I41" s="126">
        <v>3538189.6578097893</v>
      </c>
      <c r="J41" s="37">
        <v>3725138.3742471985</v>
      </c>
      <c r="K41" s="37">
        <v>-527673.13646684017</v>
      </c>
      <c r="L41" s="37">
        <v>-263836.56823342008</v>
      </c>
      <c r="M41" s="260">
        <f>SUM(LisäyksetVähennykset[[#This Row],[Kuntien yhdistymisavustus (-1,00 €/as)]:[Vos-lisäsiirron huomioiminen takautuvasti vuoden 2023 osalta (50 %)]])</f>
        <v>4920213.2163567273</v>
      </c>
      <c r="N41" s="117"/>
    </row>
    <row r="42" spans="1:14" s="50" customFormat="1">
      <c r="A42" s="248">
        <v>139</v>
      </c>
      <c r="B42" s="248" t="s">
        <v>51</v>
      </c>
      <c r="C42" s="338">
        <v>-9754.4699999999993</v>
      </c>
      <c r="D42" s="126">
        <v>-17833.93</v>
      </c>
      <c r="E42" s="126">
        <v>-9754.4699999999993</v>
      </c>
      <c r="F42" s="126">
        <v>-197.06</v>
      </c>
      <c r="G42" s="126">
        <v>-264355.99</v>
      </c>
      <c r="H42" s="126">
        <v>-241754.109</v>
      </c>
      <c r="I42" s="126">
        <v>-838010.09324529453</v>
      </c>
      <c r="J42" s="37">
        <v>-1044302.119121515</v>
      </c>
      <c r="K42" s="37">
        <v>-286755.46928507951</v>
      </c>
      <c r="L42" s="37">
        <v>-143377.73464253976</v>
      </c>
      <c r="M42" s="260">
        <f>SUM(LisäyksetVähennykset[[#This Row],[Kuntien yhdistymisavustus (-1,00 €/as)]:[Vos-lisäsiirron huomioiminen takautuvasti vuoden 2023 osalta (50 %)]])</f>
        <v>-2856095.4452944282</v>
      </c>
      <c r="N42" s="117"/>
    </row>
    <row r="43" spans="1:14" s="50" customFormat="1">
      <c r="A43" s="248">
        <v>140</v>
      </c>
      <c r="B43" s="248" t="s">
        <v>52</v>
      </c>
      <c r="C43" s="338">
        <v>-20592.990000000002</v>
      </c>
      <c r="D43" s="126">
        <v>-37649.81</v>
      </c>
      <c r="E43" s="126">
        <v>-20592.990000000002</v>
      </c>
      <c r="F43" s="126">
        <v>-416.02</v>
      </c>
      <c r="G43" s="126">
        <v>-558090.82999999996</v>
      </c>
      <c r="H43" s="126">
        <v>-1117997.0035999999</v>
      </c>
      <c r="I43" s="126">
        <v>5474348.0838791365</v>
      </c>
      <c r="J43" s="37">
        <v>2832763.3063791664</v>
      </c>
      <c r="K43" s="37">
        <v>-605379.12479437108</v>
      </c>
      <c r="L43" s="37">
        <v>-302689.56239718554</v>
      </c>
      <c r="M43" s="260">
        <f>SUM(LisäyksetVähennykset[[#This Row],[Kuntien yhdistymisavustus (-1,00 €/as)]:[Vos-lisäsiirron huomioiminen takautuvasti vuoden 2023 osalta (50 %)]])</f>
        <v>5643703.0594667457</v>
      </c>
      <c r="N43" s="117"/>
    </row>
    <row r="44" spans="1:14" s="50" customFormat="1">
      <c r="A44" s="248">
        <v>142</v>
      </c>
      <c r="B44" s="248" t="s">
        <v>53</v>
      </c>
      <c r="C44" s="338">
        <v>-6438.96</v>
      </c>
      <c r="D44" s="126">
        <v>-11772.24</v>
      </c>
      <c r="E44" s="126">
        <v>-6438.96</v>
      </c>
      <c r="F44" s="126">
        <v>-130.08000000000001</v>
      </c>
      <c r="G44" s="126">
        <v>-174502.31999999998</v>
      </c>
      <c r="H44" s="126">
        <v>-184164.66500000001</v>
      </c>
      <c r="I44" s="126">
        <v>142348.55369635462</v>
      </c>
      <c r="J44" s="37">
        <v>163240.42073917328</v>
      </c>
      <c r="K44" s="37">
        <v>-189288.29516189557</v>
      </c>
      <c r="L44" s="37">
        <v>-94644.147580947785</v>
      </c>
      <c r="M44" s="260">
        <f>SUM(LisäyksetVähennykset[[#This Row],[Kuntien yhdistymisavustus (-1,00 €/as)]:[Vos-lisäsiirron huomioiminen takautuvasti vuoden 2023 osalta (50 %)]])</f>
        <v>-361790.69330731541</v>
      </c>
      <c r="N44" s="117"/>
    </row>
    <row r="45" spans="1:14" s="50" customFormat="1">
      <c r="A45" s="248">
        <v>143</v>
      </c>
      <c r="B45" s="248" t="s">
        <v>54</v>
      </c>
      <c r="C45" s="338">
        <v>-6735.96</v>
      </c>
      <c r="D45" s="126">
        <v>-12315.24</v>
      </c>
      <c r="E45" s="126">
        <v>-6735.96</v>
      </c>
      <c r="F45" s="126">
        <v>-136.08000000000001</v>
      </c>
      <c r="G45" s="126">
        <v>-182551.31999999998</v>
      </c>
      <c r="H45" s="126">
        <v>-324060.03000000003</v>
      </c>
      <c r="I45" s="126">
        <v>-591575.92840823764</v>
      </c>
      <c r="J45" s="37">
        <v>7811.8561331743449</v>
      </c>
      <c r="K45" s="37">
        <v>-198019.30508633723</v>
      </c>
      <c r="L45" s="37">
        <v>-99009.652543168617</v>
      </c>
      <c r="M45" s="260">
        <f>SUM(LisäyksetVähennykset[[#This Row],[Kuntien yhdistymisavustus (-1,00 €/as)]:[Vos-lisäsiirron huomioiminen takautuvasti vuoden 2023 osalta (50 %)]])</f>
        <v>-1413327.6199045689</v>
      </c>
      <c r="N45" s="117"/>
    </row>
    <row r="46" spans="1:14" s="50" customFormat="1">
      <c r="A46" s="248">
        <v>145</v>
      </c>
      <c r="B46" s="248" t="s">
        <v>55</v>
      </c>
      <c r="C46" s="338">
        <v>-12245.31</v>
      </c>
      <c r="D46" s="126">
        <v>-22387.89</v>
      </c>
      <c r="E46" s="126">
        <v>-12245.31</v>
      </c>
      <c r="F46" s="126">
        <v>-247.38</v>
      </c>
      <c r="G46" s="126">
        <v>-331860.26999999996</v>
      </c>
      <c r="H46" s="126">
        <v>-338038.42499999999</v>
      </c>
      <c r="I46" s="126">
        <v>1237032.9892987425</v>
      </c>
      <c r="J46" s="37">
        <v>-66716.045375832939</v>
      </c>
      <c r="K46" s="37">
        <v>-359979.53918473038</v>
      </c>
      <c r="L46" s="37">
        <v>-179989.76959236519</v>
      </c>
      <c r="M46" s="260">
        <f>SUM(LisäyksetVähennykset[[#This Row],[Kuntien yhdistymisavustus (-1,00 €/as)]:[Vos-lisäsiirron huomioiminen takautuvasti vuoden 2023 osalta (50 %)]])</f>
        <v>-86676.949854185979</v>
      </c>
      <c r="N46" s="117"/>
    </row>
    <row r="47" spans="1:14" s="50" customFormat="1">
      <c r="A47" s="248">
        <v>146</v>
      </c>
      <c r="B47" s="248" t="s">
        <v>56</v>
      </c>
      <c r="C47" s="338">
        <v>-4447.08</v>
      </c>
      <c r="D47" s="126">
        <v>-8130.52</v>
      </c>
      <c r="E47" s="126">
        <v>-4447.08</v>
      </c>
      <c r="F47" s="126">
        <v>-89.84</v>
      </c>
      <c r="G47" s="126">
        <v>-120520.35999999999</v>
      </c>
      <c r="H47" s="126">
        <v>-134849.54</v>
      </c>
      <c r="I47" s="126">
        <v>123812.17788787231</v>
      </c>
      <c r="J47" s="37">
        <v>-121908.0439687215</v>
      </c>
      <c r="K47" s="37">
        <v>-130732.32193530673</v>
      </c>
      <c r="L47" s="37">
        <v>-65366.160967653363</v>
      </c>
      <c r="M47" s="260">
        <f>SUM(LisäyksetVähennykset[[#This Row],[Kuntien yhdistymisavustus (-1,00 €/as)]:[Vos-lisäsiirron huomioiminen takautuvasti vuoden 2023 osalta (50 %)]])</f>
        <v>-466678.76898380922</v>
      </c>
      <c r="N47" s="117"/>
    </row>
    <row r="48" spans="1:14" s="50" customFormat="1">
      <c r="A48" s="248">
        <v>148</v>
      </c>
      <c r="B48" s="248" t="s">
        <v>57</v>
      </c>
      <c r="C48" s="338">
        <v>-6976.53</v>
      </c>
      <c r="D48" s="126">
        <v>-12755.07</v>
      </c>
      <c r="E48" s="126">
        <v>-6976.53</v>
      </c>
      <c r="F48" s="126">
        <v>-140.94</v>
      </c>
      <c r="G48" s="126">
        <v>-189071.00999999998</v>
      </c>
      <c r="H48" s="126">
        <v>-128664.845</v>
      </c>
      <c r="I48" s="126">
        <v>-5334.4993273097652</v>
      </c>
      <c r="J48" s="37">
        <v>1870218.137703205</v>
      </c>
      <c r="K48" s="37">
        <v>-205091.42312513501</v>
      </c>
      <c r="L48" s="37">
        <v>-102545.71156256751</v>
      </c>
      <c r="M48" s="260">
        <f>SUM(LisäyksetVähennykset[[#This Row],[Kuntien yhdistymisavustus (-1,00 €/as)]:[Vos-lisäsiirron huomioiminen takautuvasti vuoden 2023 osalta (50 %)]])</f>
        <v>1212661.5786881926</v>
      </c>
      <c r="N48" s="117"/>
    </row>
    <row r="49" spans="1:14" s="50" customFormat="1">
      <c r="A49" s="248">
        <v>149</v>
      </c>
      <c r="B49" s="248" t="s">
        <v>58</v>
      </c>
      <c r="C49" s="338">
        <v>-5330.16</v>
      </c>
      <c r="D49" s="126">
        <v>-9745.0400000000009</v>
      </c>
      <c r="E49" s="126">
        <v>-5330.16</v>
      </c>
      <c r="F49" s="126">
        <v>-107.68</v>
      </c>
      <c r="G49" s="126">
        <v>-144452.72</v>
      </c>
      <c r="H49" s="126">
        <v>-89088.972500000003</v>
      </c>
      <c r="I49" s="126">
        <v>445377.01042662899</v>
      </c>
      <c r="J49" s="37">
        <v>273268.831029138</v>
      </c>
      <c r="K49" s="37">
        <v>-156692.52477731332</v>
      </c>
      <c r="L49" s="37">
        <v>-78346.262388656658</v>
      </c>
      <c r="M49" s="260">
        <f>SUM(LisäyksetVähennykset[[#This Row],[Kuntien yhdistymisavustus (-1,00 €/as)]:[Vos-lisäsiirron huomioiminen takautuvasti vuoden 2023 osalta (50 %)]])</f>
        <v>229552.32178979699</v>
      </c>
      <c r="N49" s="117"/>
    </row>
    <row r="50" spans="1:14" s="50" customFormat="1">
      <c r="A50" s="248">
        <v>151</v>
      </c>
      <c r="B50" s="248" t="s">
        <v>59</v>
      </c>
      <c r="C50" s="338">
        <v>-1833.48</v>
      </c>
      <c r="D50" s="126">
        <v>-3352.12</v>
      </c>
      <c r="E50" s="126">
        <v>-1833.48</v>
      </c>
      <c r="F50" s="126">
        <v>-37.04</v>
      </c>
      <c r="G50" s="126">
        <v>-49689.159999999996</v>
      </c>
      <c r="H50" s="126">
        <v>-45611.65</v>
      </c>
      <c r="I50" s="126">
        <v>-320465.66286763974</v>
      </c>
      <c r="J50" s="37">
        <v>-339644.50392171583</v>
      </c>
      <c r="K50" s="37">
        <v>-53899.434600219953</v>
      </c>
      <c r="L50" s="37">
        <v>-26949.717300109976</v>
      </c>
      <c r="M50" s="260">
        <f>SUM(LisäyksetVähennykset[[#This Row],[Kuntien yhdistymisavustus (-1,00 €/as)]:[Vos-lisäsiirron huomioiminen takautuvasti vuoden 2023 osalta (50 %)]])</f>
        <v>-843316.2486896856</v>
      </c>
      <c r="N50" s="117"/>
    </row>
    <row r="51" spans="1:14" s="50" customFormat="1">
      <c r="A51" s="248">
        <v>152</v>
      </c>
      <c r="B51" s="248" t="s">
        <v>60</v>
      </c>
      <c r="C51" s="338">
        <v>-4361.9399999999996</v>
      </c>
      <c r="D51" s="126">
        <v>-7974.8600000000006</v>
      </c>
      <c r="E51" s="126">
        <v>-4361.9399999999996</v>
      </c>
      <c r="F51" s="126">
        <v>-88.12</v>
      </c>
      <c r="G51" s="126">
        <v>-118212.98</v>
      </c>
      <c r="H51" s="126">
        <v>-128665.84</v>
      </c>
      <c r="I51" s="126">
        <v>173614.71514203303</v>
      </c>
      <c r="J51" s="37">
        <v>-206839.08748823497</v>
      </c>
      <c r="K51" s="37">
        <v>-128229.43242363344</v>
      </c>
      <c r="L51" s="37">
        <v>-64114.716211816718</v>
      </c>
      <c r="M51" s="260">
        <f>SUM(LisäyksetVähennykset[[#This Row],[Kuntien yhdistymisavustus (-1,00 €/as)]:[Vos-lisäsiirron huomioiminen takautuvasti vuoden 2023 osalta (50 %)]])</f>
        <v>-489234.20098165207</v>
      </c>
      <c r="N51" s="117"/>
    </row>
    <row r="52" spans="1:14" s="50" customFormat="1">
      <c r="A52" s="248">
        <v>153</v>
      </c>
      <c r="B52" s="248" t="s">
        <v>61</v>
      </c>
      <c r="C52" s="338">
        <v>-24955.919999999998</v>
      </c>
      <c r="D52" s="126">
        <v>-45626.48</v>
      </c>
      <c r="E52" s="126">
        <v>-24955.919999999998</v>
      </c>
      <c r="F52" s="126">
        <v>-504.16</v>
      </c>
      <c r="G52" s="126">
        <v>-676330.64</v>
      </c>
      <c r="H52" s="126">
        <v>-1591017.872</v>
      </c>
      <c r="I52" s="126">
        <v>4949720.6378521398</v>
      </c>
      <c r="J52" s="37">
        <v>3801424.3653211729</v>
      </c>
      <c r="K52" s="37">
        <v>-733637.66058441938</v>
      </c>
      <c r="L52" s="37">
        <v>-366818.83029220969</v>
      </c>
      <c r="M52" s="260">
        <f>SUM(LisäyksetVähennykset[[#This Row],[Kuntien yhdistymisavustus (-1,00 €/as)]:[Vos-lisäsiirron huomioiminen takautuvasti vuoden 2023 osalta (50 %)]])</f>
        <v>5287297.5202966835</v>
      </c>
      <c r="N52" s="117"/>
    </row>
    <row r="53" spans="1:14" s="50" customFormat="1">
      <c r="A53" s="248">
        <v>165</v>
      </c>
      <c r="B53" s="248" t="s">
        <v>62</v>
      </c>
      <c r="C53" s="338">
        <v>-16117.2</v>
      </c>
      <c r="D53" s="126">
        <v>-29466.799999999999</v>
      </c>
      <c r="E53" s="126">
        <v>-16117.2</v>
      </c>
      <c r="F53" s="126">
        <v>-325.60000000000002</v>
      </c>
      <c r="G53" s="126">
        <v>-436792.39999999997</v>
      </c>
      <c r="H53" s="126">
        <v>-813419.36250000005</v>
      </c>
      <c r="I53" s="126">
        <v>925513.01380768744</v>
      </c>
      <c r="J53" s="37">
        <v>18691.507620234912</v>
      </c>
      <c r="K53" s="37">
        <v>-473802.80523303506</v>
      </c>
      <c r="L53" s="37">
        <v>-236901.40261651753</v>
      </c>
      <c r="M53" s="260">
        <f>SUM(LisäyksetVähennykset[[#This Row],[Kuntien yhdistymisavustus (-1,00 €/as)]:[Vos-lisäsiirron huomioiminen takautuvasti vuoden 2023 osalta (50 %)]])</f>
        <v>-1078738.2489216302</v>
      </c>
      <c r="N53" s="117"/>
    </row>
    <row r="54" spans="1:14" s="50" customFormat="1">
      <c r="A54" s="248">
        <v>167</v>
      </c>
      <c r="B54" s="248" t="s">
        <v>63</v>
      </c>
      <c r="C54" s="338">
        <v>-76737.87</v>
      </c>
      <c r="D54" s="126">
        <v>-140298.53</v>
      </c>
      <c r="E54" s="126">
        <v>-76737.87</v>
      </c>
      <c r="F54" s="126">
        <v>-1550.26</v>
      </c>
      <c r="G54" s="126">
        <v>-2079673.7899999998</v>
      </c>
      <c r="H54" s="126">
        <v>-5040967.0610499997</v>
      </c>
      <c r="I54" s="126">
        <v>2187725.9854646823</v>
      </c>
      <c r="J54" s="37">
        <v>2323286.156630537</v>
      </c>
      <c r="K54" s="37">
        <v>-2255889.2409108258</v>
      </c>
      <c r="L54" s="37">
        <v>-1127944.6204554129</v>
      </c>
      <c r="M54" s="260">
        <f>SUM(LisäyksetVähennykset[[#This Row],[Kuntien yhdistymisavustus (-1,00 €/as)]:[Vos-lisäsiirron huomioiminen takautuvasti vuoden 2023 osalta (50 %)]])</f>
        <v>-6288787.1003210191</v>
      </c>
      <c r="N54" s="117"/>
    </row>
    <row r="55" spans="1:14" s="50" customFormat="1">
      <c r="A55" s="248">
        <v>169</v>
      </c>
      <c r="B55" s="248" t="s">
        <v>64</v>
      </c>
      <c r="C55" s="338">
        <v>-4940.1000000000004</v>
      </c>
      <c r="D55" s="126">
        <v>-9031.9</v>
      </c>
      <c r="E55" s="126">
        <v>-4940.1000000000004</v>
      </c>
      <c r="F55" s="126">
        <v>-99.8</v>
      </c>
      <c r="G55" s="126">
        <v>-133881.69999999998</v>
      </c>
      <c r="H55" s="126">
        <v>-136076.245</v>
      </c>
      <c r="I55" s="126">
        <v>97419.297665465638</v>
      </c>
      <c r="J55" s="37">
        <v>19268.685486684313</v>
      </c>
      <c r="K55" s="37">
        <v>-145225.79840987991</v>
      </c>
      <c r="L55" s="37">
        <v>-72612.899204939953</v>
      </c>
      <c r="M55" s="260">
        <f>SUM(LisäyksetVähennykset[[#This Row],[Kuntien yhdistymisavustus (-1,00 €/as)]:[Vos-lisäsiirron huomioiminen takautuvasti vuoden 2023 osalta (50 %)]])</f>
        <v>-390120.55946266989</v>
      </c>
      <c r="N55" s="117"/>
    </row>
    <row r="56" spans="1:14" s="50" customFormat="1">
      <c r="A56" s="248">
        <v>171</v>
      </c>
      <c r="B56" s="248" t="s">
        <v>65</v>
      </c>
      <c r="C56" s="338">
        <v>-4494.6000000000004</v>
      </c>
      <c r="D56" s="126">
        <v>-8217.4</v>
      </c>
      <c r="E56" s="126">
        <v>-4494.6000000000004</v>
      </c>
      <c r="F56" s="126">
        <v>-90.8</v>
      </c>
      <c r="G56" s="126">
        <v>-121808.2</v>
      </c>
      <c r="H56" s="126">
        <v>-113841.66</v>
      </c>
      <c r="I56" s="126">
        <v>-216166.8003500122</v>
      </c>
      <c r="J56" s="37">
        <v>-271338.58103315777</v>
      </c>
      <c r="K56" s="37">
        <v>-132129.2835232174</v>
      </c>
      <c r="L56" s="37">
        <v>-66064.641761608698</v>
      </c>
      <c r="M56" s="260">
        <f>SUM(LisäyksetVähennykset[[#This Row],[Kuntien yhdistymisavustus (-1,00 €/as)]:[Vos-lisäsiirron huomioiminen takautuvasti vuoden 2023 osalta (50 %)]])</f>
        <v>-938646.566667996</v>
      </c>
      <c r="N56" s="117"/>
    </row>
    <row r="57" spans="1:14" s="50" customFormat="1">
      <c r="A57" s="248">
        <v>172</v>
      </c>
      <c r="B57" s="248" t="s">
        <v>66</v>
      </c>
      <c r="C57" s="338">
        <v>-4129.29</v>
      </c>
      <c r="D57" s="126">
        <v>-7549.51</v>
      </c>
      <c r="E57" s="126">
        <v>-4129.29</v>
      </c>
      <c r="F57" s="126">
        <v>-83.42</v>
      </c>
      <c r="G57" s="126">
        <v>-111907.93</v>
      </c>
      <c r="H57" s="126">
        <v>-127706.815</v>
      </c>
      <c r="I57" s="126">
        <v>-696127.12920536101</v>
      </c>
      <c r="J57" s="37">
        <v>-581973.96076730452</v>
      </c>
      <c r="K57" s="37">
        <v>-121390.14131615413</v>
      </c>
      <c r="L57" s="37">
        <v>-60695.070658077064</v>
      </c>
      <c r="M57" s="260">
        <f>SUM(LisäyksetVähennykset[[#This Row],[Kuntien yhdistymisavustus (-1,00 €/as)]:[Vos-lisäsiirron huomioiminen takautuvasti vuoden 2023 osalta (50 %)]])</f>
        <v>-1715692.5569468965</v>
      </c>
      <c r="N57" s="117"/>
    </row>
    <row r="58" spans="1:14" s="50" customFormat="1">
      <c r="A58" s="248">
        <v>176</v>
      </c>
      <c r="B58" s="248" t="s">
        <v>67</v>
      </c>
      <c r="C58" s="338">
        <v>-4308.4799999999996</v>
      </c>
      <c r="D58" s="126">
        <v>-7877.12</v>
      </c>
      <c r="E58" s="126">
        <v>-4308.4799999999996</v>
      </c>
      <c r="F58" s="126">
        <v>-87.04</v>
      </c>
      <c r="G58" s="126">
        <v>-116764.15999999999</v>
      </c>
      <c r="H58" s="126">
        <v>-176177.43</v>
      </c>
      <c r="I58" s="126">
        <v>-1162707.6565365174</v>
      </c>
      <c r="J58" s="37">
        <v>-830844.88642605988</v>
      </c>
      <c r="K58" s="37">
        <v>-126657.85063723393</v>
      </c>
      <c r="L58" s="37">
        <v>-63328.925318616966</v>
      </c>
      <c r="M58" s="260">
        <f>SUM(LisäyksetVähennykset[[#This Row],[Kuntien yhdistymisavustus (-1,00 €/as)]:[Vos-lisäsiirron huomioiminen takautuvasti vuoden 2023 osalta (50 %)]])</f>
        <v>-2493062.0289184279</v>
      </c>
      <c r="N58" s="117"/>
    </row>
    <row r="59" spans="1:14" s="50" customFormat="1">
      <c r="A59" s="248">
        <v>177</v>
      </c>
      <c r="B59" s="248" t="s">
        <v>68</v>
      </c>
      <c r="C59" s="338">
        <v>-1750.32</v>
      </c>
      <c r="D59" s="126">
        <v>-3200.08</v>
      </c>
      <c r="E59" s="126">
        <v>-1750.32</v>
      </c>
      <c r="F59" s="126">
        <v>-35.36</v>
      </c>
      <c r="G59" s="126">
        <v>-47435.439999999995</v>
      </c>
      <c r="H59" s="126">
        <v>-59937.964999999997</v>
      </c>
      <c r="I59" s="126">
        <v>509025.40642613161</v>
      </c>
      <c r="J59" s="37">
        <v>431532.47046270617</v>
      </c>
      <c r="K59" s="37">
        <v>-51454.751821376289</v>
      </c>
      <c r="L59" s="37">
        <v>-25727.375910688144</v>
      </c>
      <c r="M59" s="260">
        <f>SUM(LisäyksetVähennykset[[#This Row],[Kuntien yhdistymisavustus (-1,00 €/as)]:[Vos-lisäsiirron huomioiminen takautuvasti vuoden 2023 osalta (50 %)]])</f>
        <v>749266.26415677334</v>
      </c>
      <c r="N59" s="117"/>
    </row>
    <row r="60" spans="1:14" s="50" customFormat="1">
      <c r="A60" s="248">
        <v>178</v>
      </c>
      <c r="B60" s="248" t="s">
        <v>69</v>
      </c>
      <c r="C60" s="338">
        <v>-5711.31</v>
      </c>
      <c r="D60" s="126">
        <v>-10441.89</v>
      </c>
      <c r="E60" s="126">
        <v>-5711.31</v>
      </c>
      <c r="F60" s="126">
        <v>-115.38</v>
      </c>
      <c r="G60" s="126">
        <v>-154782.26999999999</v>
      </c>
      <c r="H60" s="126">
        <v>-125357.64</v>
      </c>
      <c r="I60" s="126">
        <v>203516.14779079487</v>
      </c>
      <c r="J60" s="37">
        <v>6623.5446843449145</v>
      </c>
      <c r="K60" s="37">
        <v>-167897.32084701347</v>
      </c>
      <c r="L60" s="37">
        <v>-83948.660423506735</v>
      </c>
      <c r="M60" s="260">
        <f>SUM(LisäyksetVähennykset[[#This Row],[Kuntien yhdistymisavustus (-1,00 €/as)]:[Vos-lisäsiirron huomioiminen takautuvasti vuoden 2023 osalta (50 %)]])</f>
        <v>-343826.08879538043</v>
      </c>
      <c r="N60" s="117"/>
    </row>
    <row r="61" spans="1:14" s="50" customFormat="1">
      <c r="A61" s="248">
        <v>179</v>
      </c>
      <c r="B61" s="248" t="s">
        <v>70</v>
      </c>
      <c r="C61" s="338">
        <v>-144428.13</v>
      </c>
      <c r="D61" s="126">
        <v>-264055.47000000003</v>
      </c>
      <c r="E61" s="126">
        <v>-144428.13</v>
      </c>
      <c r="F61" s="126">
        <v>-2917.7400000000002</v>
      </c>
      <c r="G61" s="126">
        <v>-3914148.21</v>
      </c>
      <c r="H61" s="126">
        <v>-13053424.267000001</v>
      </c>
      <c r="I61" s="126">
        <v>-12191193.690404987</v>
      </c>
      <c r="J61" s="37">
        <v>-577920.8363105827</v>
      </c>
      <c r="K61" s="37">
        <v>-4245802.8161567431</v>
      </c>
      <c r="L61" s="37">
        <v>-2122901.4080783715</v>
      </c>
      <c r="M61" s="260">
        <f>SUM(LisäyksetVähennykset[[#This Row],[Kuntien yhdistymisavustus (-1,00 €/as)]:[Vos-lisäsiirron huomioiminen takautuvasti vuoden 2023 osalta (50 %)]])</f>
        <v>-36661220.697950684</v>
      </c>
      <c r="N61" s="117"/>
    </row>
    <row r="62" spans="1:14" s="50" customFormat="1">
      <c r="A62" s="248">
        <v>181</v>
      </c>
      <c r="B62" s="248" t="s">
        <v>71</v>
      </c>
      <c r="C62" s="338">
        <v>-1666.17</v>
      </c>
      <c r="D62" s="126">
        <v>-3046.23</v>
      </c>
      <c r="E62" s="126">
        <v>-1666.17</v>
      </c>
      <c r="F62" s="126">
        <v>-33.660000000000004</v>
      </c>
      <c r="G62" s="126">
        <v>-45154.89</v>
      </c>
      <c r="H62" s="126">
        <v>-29935.355</v>
      </c>
      <c r="I62" s="126">
        <v>251479.87549800254</v>
      </c>
      <c r="J62" s="37">
        <v>151281.18853259701</v>
      </c>
      <c r="K62" s="37">
        <v>-48980.965676117812</v>
      </c>
      <c r="L62" s="37">
        <v>-24490.482838058906</v>
      </c>
      <c r="M62" s="260">
        <f>SUM(LisäyksetVähennykset[[#This Row],[Kuntien yhdistymisavustus (-1,00 €/as)]:[Vos-lisäsiirron huomioiminen takautuvasti vuoden 2023 osalta (50 %)]])</f>
        <v>247787.14051642286</v>
      </c>
      <c r="N62" s="117"/>
    </row>
    <row r="63" spans="1:14" s="50" customFormat="1">
      <c r="A63" s="248">
        <v>182</v>
      </c>
      <c r="B63" s="248" t="s">
        <v>72</v>
      </c>
      <c r="C63" s="338">
        <v>-19153.53</v>
      </c>
      <c r="D63" s="126">
        <v>-35018.07</v>
      </c>
      <c r="E63" s="126">
        <v>-19153.53</v>
      </c>
      <c r="F63" s="126">
        <v>-386.94</v>
      </c>
      <c r="G63" s="126">
        <v>-519080.00999999995</v>
      </c>
      <c r="H63" s="126">
        <v>-973123.39249999996</v>
      </c>
      <c r="I63" s="126">
        <v>-1121290.1236997717</v>
      </c>
      <c r="J63" s="37">
        <v>22212.813140582606</v>
      </c>
      <c r="K63" s="37">
        <v>-563062.83002724382</v>
      </c>
      <c r="L63" s="37">
        <v>-281531.41501362191</v>
      </c>
      <c r="M63" s="260">
        <f>SUM(LisäyksetVähennykset[[#This Row],[Kuntien yhdistymisavustus (-1,00 €/as)]:[Vos-lisäsiirron huomioiminen takautuvasti vuoden 2023 osalta (50 %)]])</f>
        <v>-3509587.0281000542</v>
      </c>
      <c r="N63" s="117"/>
    </row>
    <row r="64" spans="1:14" s="50" customFormat="1">
      <c r="A64" s="248">
        <v>186</v>
      </c>
      <c r="B64" s="248" t="s">
        <v>73</v>
      </c>
      <c r="C64" s="338">
        <v>-45173.7</v>
      </c>
      <c r="D64" s="126">
        <v>-82590.3</v>
      </c>
      <c r="E64" s="126">
        <v>-45173.7</v>
      </c>
      <c r="F64" s="126">
        <v>-912.6</v>
      </c>
      <c r="G64" s="126">
        <v>-1224252.8999999999</v>
      </c>
      <c r="H64" s="126">
        <v>-4170484.0180500001</v>
      </c>
      <c r="I64" s="126">
        <v>-4653354.4411326582</v>
      </c>
      <c r="J64" s="37">
        <v>-1210725.7116935672</v>
      </c>
      <c r="K64" s="37">
        <v>-1327986.6095075791</v>
      </c>
      <c r="L64" s="37">
        <v>-663993.30475378956</v>
      </c>
      <c r="M64" s="260">
        <f>SUM(LisäyksetVähennykset[[#This Row],[Kuntien yhdistymisavustus (-1,00 €/as)]:[Vos-lisäsiirron huomioiminen takautuvasti vuoden 2023 osalta (50 %)]])</f>
        <v>-13424647.285137596</v>
      </c>
      <c r="N64" s="117"/>
    </row>
    <row r="65" spans="1:14" s="50" customFormat="1">
      <c r="A65" s="248">
        <v>202</v>
      </c>
      <c r="B65" s="248" t="s">
        <v>74</v>
      </c>
      <c r="C65" s="338">
        <v>-35489.519999999997</v>
      </c>
      <c r="D65" s="126">
        <v>-64884.880000000005</v>
      </c>
      <c r="E65" s="126">
        <v>-35489.519999999997</v>
      </c>
      <c r="F65" s="126">
        <v>-716.96</v>
      </c>
      <c r="G65" s="126">
        <v>-961801.84</v>
      </c>
      <c r="H65" s="126">
        <v>-1173341.7675000001</v>
      </c>
      <c r="I65" s="126">
        <v>6946533.700391341</v>
      </c>
      <c r="J65" s="37">
        <v>3400288.2065599281</v>
      </c>
      <c r="K65" s="37">
        <v>-1043297.4792379509</v>
      </c>
      <c r="L65" s="37">
        <v>-521648.73961897544</v>
      </c>
      <c r="M65" s="260">
        <f>SUM(LisäyksetVähennykset[[#This Row],[Kuntien yhdistymisavustus (-1,00 €/as)]:[Vos-lisäsiirron huomioiminen takautuvasti vuoden 2023 osalta (50 %)]])</f>
        <v>6510151.2005943432</v>
      </c>
      <c r="N65" s="117"/>
    </row>
    <row r="66" spans="1:14" s="50" customFormat="1">
      <c r="A66" s="248">
        <v>204</v>
      </c>
      <c r="B66" s="248" t="s">
        <v>75</v>
      </c>
      <c r="C66" s="338">
        <v>-2662.11</v>
      </c>
      <c r="D66" s="126">
        <v>-4867.09</v>
      </c>
      <c r="E66" s="126">
        <v>-2662.11</v>
      </c>
      <c r="F66" s="126">
        <v>-53.78</v>
      </c>
      <c r="G66" s="126">
        <v>-72145.87</v>
      </c>
      <c r="H66" s="126">
        <v>-125209.075</v>
      </c>
      <c r="I66" s="126">
        <v>-582425.04306101217</v>
      </c>
      <c r="J66" s="37">
        <v>-768420.44763166481</v>
      </c>
      <c r="K66" s="37">
        <v>-78258.952289412235</v>
      </c>
      <c r="L66" s="37">
        <v>-39129.476144706117</v>
      </c>
      <c r="M66" s="260">
        <f>SUM(LisäyksetVähennykset[[#This Row],[Kuntien yhdistymisavustus (-1,00 €/as)]:[Vos-lisäsiirron huomioiminen takautuvasti vuoden 2023 osalta (50 %)]])</f>
        <v>-1675833.9541267953</v>
      </c>
      <c r="N66" s="117"/>
    </row>
    <row r="67" spans="1:14" s="50" customFormat="1">
      <c r="A67" s="248">
        <v>205</v>
      </c>
      <c r="B67" s="248" t="s">
        <v>76</v>
      </c>
      <c r="C67" s="338">
        <v>-35934.03</v>
      </c>
      <c r="D67" s="126">
        <v>-65697.570000000007</v>
      </c>
      <c r="E67" s="126">
        <v>-35934.03</v>
      </c>
      <c r="F67" s="126">
        <v>-725.94</v>
      </c>
      <c r="G67" s="126">
        <v>-973848.50999999989</v>
      </c>
      <c r="H67" s="126">
        <v>-1970000.21915</v>
      </c>
      <c r="I67" s="126">
        <v>-4691392.6859688126</v>
      </c>
      <c r="J67" s="37">
        <v>-2439607.992190497</v>
      </c>
      <c r="K67" s="37">
        <v>-1056364.8907581987</v>
      </c>
      <c r="L67" s="37">
        <v>-528182.44537909934</v>
      </c>
      <c r="M67" s="260">
        <f>SUM(LisäyksetVähennykset[[#This Row],[Kuntien yhdistymisavustus (-1,00 €/as)]:[Vos-lisäsiirron huomioiminen takautuvasti vuoden 2023 osalta (50 %)]])</f>
        <v>-11797688.313446606</v>
      </c>
      <c r="N67" s="117"/>
    </row>
    <row r="68" spans="1:14" s="50" customFormat="1">
      <c r="A68" s="248">
        <v>208</v>
      </c>
      <c r="B68" s="248" t="s">
        <v>77</v>
      </c>
      <c r="C68" s="338">
        <v>-12211.65</v>
      </c>
      <c r="D68" s="126">
        <v>-22326.350000000002</v>
      </c>
      <c r="E68" s="126">
        <v>-12211.65</v>
      </c>
      <c r="F68" s="126">
        <v>-246.70000000000002</v>
      </c>
      <c r="G68" s="126">
        <v>-330948.05</v>
      </c>
      <c r="H68" s="126">
        <v>-274133.92249999999</v>
      </c>
      <c r="I68" s="126">
        <v>776128.14716651081</v>
      </c>
      <c r="J68" s="37">
        <v>14162.146590638675</v>
      </c>
      <c r="K68" s="37">
        <v>-358990.02472662699</v>
      </c>
      <c r="L68" s="37">
        <v>-179495.01236331349</v>
      </c>
      <c r="M68" s="260">
        <f>SUM(LisäyksetVähennykset[[#This Row],[Kuntien yhdistymisavustus (-1,00 €/as)]:[Vos-lisäsiirron huomioiminen takautuvasti vuoden 2023 osalta (50 %)]])</f>
        <v>-400273.06583279104</v>
      </c>
      <c r="N68" s="117"/>
    </row>
    <row r="69" spans="1:14" s="50" customFormat="1">
      <c r="A69" s="248">
        <v>211</v>
      </c>
      <c r="B69" s="248" t="s">
        <v>78</v>
      </c>
      <c r="C69" s="338">
        <v>-32629.41</v>
      </c>
      <c r="D69" s="126">
        <v>-59655.79</v>
      </c>
      <c r="E69" s="126">
        <v>-32629.41</v>
      </c>
      <c r="F69" s="126">
        <v>-659.18000000000006</v>
      </c>
      <c r="G69" s="126">
        <v>-884289.97</v>
      </c>
      <c r="H69" s="126">
        <v>-1117032.6775</v>
      </c>
      <c r="I69" s="126">
        <v>2011892.8264011983</v>
      </c>
      <c r="J69" s="37">
        <v>558528.34789888677</v>
      </c>
      <c r="K69" s="37">
        <v>-959217.85366557748</v>
      </c>
      <c r="L69" s="37">
        <v>-479608.92683278874</v>
      </c>
      <c r="M69" s="260">
        <f>SUM(LisäyksetVähennykset[[#This Row],[Kuntien yhdistymisavustus (-1,00 €/as)]:[Vos-lisäsiirron huomioiminen takautuvasti vuoden 2023 osalta (50 %)]])</f>
        <v>-995302.04369828117</v>
      </c>
      <c r="N69" s="117"/>
    </row>
    <row r="70" spans="1:14" s="50" customFormat="1">
      <c r="A70" s="248">
        <v>213</v>
      </c>
      <c r="B70" s="248" t="s">
        <v>79</v>
      </c>
      <c r="C70" s="338">
        <v>-5102.46</v>
      </c>
      <c r="D70" s="126">
        <v>-9328.74</v>
      </c>
      <c r="E70" s="126">
        <v>-5102.46</v>
      </c>
      <c r="F70" s="126">
        <v>-103.08</v>
      </c>
      <c r="G70" s="126">
        <v>-138281.81999999998</v>
      </c>
      <c r="H70" s="126">
        <v>-198915.68</v>
      </c>
      <c r="I70" s="126">
        <v>-726487.10703185515</v>
      </c>
      <c r="J70" s="37">
        <v>-267803.01976282231</v>
      </c>
      <c r="K70" s="37">
        <v>-149998.75050190801</v>
      </c>
      <c r="L70" s="37">
        <v>-74999.375250954006</v>
      </c>
      <c r="M70" s="260">
        <f>SUM(LisäyksetVähennykset[[#This Row],[Kuntien yhdistymisavustus (-1,00 €/as)]:[Vos-lisäsiirron huomioiminen takautuvasti vuoden 2023 osalta (50 %)]])</f>
        <v>-1576122.4925475393</v>
      </c>
      <c r="N70" s="117"/>
    </row>
    <row r="71" spans="1:14" s="50" customFormat="1">
      <c r="A71" s="248">
        <v>214</v>
      </c>
      <c r="B71" s="252" t="s">
        <v>80</v>
      </c>
      <c r="C71" s="338">
        <v>-12402.72</v>
      </c>
      <c r="D71" s="126">
        <v>-22675.68</v>
      </c>
      <c r="E71" s="126">
        <v>-12402.72</v>
      </c>
      <c r="F71" s="126">
        <v>-250.56</v>
      </c>
      <c r="G71" s="126">
        <v>-336126.24</v>
      </c>
      <c r="H71" s="126">
        <v>-317642.45500000002</v>
      </c>
      <c r="I71" s="126">
        <v>-875205.2200238026</v>
      </c>
      <c r="J71" s="37">
        <v>14383.735102352763</v>
      </c>
      <c r="K71" s="37">
        <v>-364606.97444468446</v>
      </c>
      <c r="L71" s="37">
        <v>-182303.48722234223</v>
      </c>
      <c r="M71" s="260">
        <f>SUM(LisäyksetVähennykset[[#This Row],[Kuntien yhdistymisavustus (-1,00 €/as)]:[Vos-lisäsiirron huomioiminen takautuvasti vuoden 2023 osalta (50 %)]])</f>
        <v>-2109232.3215884767</v>
      </c>
      <c r="N71" s="117"/>
    </row>
    <row r="72" spans="1:14" s="50" customFormat="1">
      <c r="A72" s="248">
        <v>216</v>
      </c>
      <c r="B72" s="248" t="s">
        <v>81</v>
      </c>
      <c r="C72" s="338">
        <v>-1256.31</v>
      </c>
      <c r="D72" s="126">
        <v>-2296.89</v>
      </c>
      <c r="E72" s="126">
        <v>-1256.31</v>
      </c>
      <c r="F72" s="126">
        <v>-25.38</v>
      </c>
      <c r="G72" s="126">
        <v>-34047.269999999997</v>
      </c>
      <c r="H72" s="126">
        <v>-31251.03</v>
      </c>
      <c r="I72" s="126">
        <v>51841.956201001238</v>
      </c>
      <c r="J72" s="37">
        <v>-31738.431052240074</v>
      </c>
      <c r="K72" s="37">
        <v>-36932.171980388295</v>
      </c>
      <c r="L72" s="37">
        <v>-18466.085990194148</v>
      </c>
      <c r="M72" s="260">
        <f>SUM(LisäyksetVähennykset[[#This Row],[Kuntien yhdistymisavustus (-1,00 €/as)]:[Vos-lisäsiirron huomioiminen takautuvasti vuoden 2023 osalta (50 %)]])</f>
        <v>-105427.92282182127</v>
      </c>
      <c r="N72" s="117"/>
    </row>
    <row r="73" spans="1:14" s="50" customFormat="1">
      <c r="A73" s="248">
        <v>217</v>
      </c>
      <c r="B73" s="248" t="s">
        <v>82</v>
      </c>
      <c r="C73" s="338">
        <v>-5298.48</v>
      </c>
      <c r="D73" s="126">
        <v>-9687.1200000000008</v>
      </c>
      <c r="E73" s="126">
        <v>-5298.48</v>
      </c>
      <c r="F73" s="126">
        <v>-107.04</v>
      </c>
      <c r="G73" s="126">
        <v>-143594.16</v>
      </c>
      <c r="H73" s="126">
        <v>-121579.155</v>
      </c>
      <c r="I73" s="126">
        <v>-731358.68466606014</v>
      </c>
      <c r="J73" s="37">
        <v>-824348.49137858849</v>
      </c>
      <c r="K73" s="37">
        <v>-155761.21705203952</v>
      </c>
      <c r="L73" s="37">
        <v>-77880.608526019758</v>
      </c>
      <c r="M73" s="260">
        <f>SUM(LisäyksetVähennykset[[#This Row],[Kuntien yhdistymisavustus (-1,00 €/as)]:[Vos-lisäsiirron huomioiminen takautuvasti vuoden 2023 osalta (50 %)]])</f>
        <v>-2074913.4366227079</v>
      </c>
      <c r="N73" s="117"/>
    </row>
    <row r="74" spans="1:14" s="50" customFormat="1">
      <c r="A74" s="248">
        <v>218</v>
      </c>
      <c r="B74" s="248" t="s">
        <v>83</v>
      </c>
      <c r="C74" s="338">
        <v>-1188</v>
      </c>
      <c r="D74" s="126">
        <v>-2172</v>
      </c>
      <c r="E74" s="126">
        <v>-1188</v>
      </c>
      <c r="F74" s="126">
        <v>-24</v>
      </c>
      <c r="G74" s="126">
        <v>-32195.999999999996</v>
      </c>
      <c r="H74" s="126">
        <v>-23562.215</v>
      </c>
      <c r="I74" s="126">
        <v>276065.39974555065</v>
      </c>
      <c r="J74" s="37">
        <v>121398.9939801406</v>
      </c>
      <c r="K74" s="37">
        <v>-34924.039697766711</v>
      </c>
      <c r="L74" s="37">
        <v>-17462.019848883356</v>
      </c>
      <c r="M74" s="260">
        <f>SUM(LisäyksetVähennykset[[#This Row],[Kuntien yhdistymisavustus (-1,00 €/as)]:[Vos-lisäsiirron huomioiminen takautuvasti vuoden 2023 osalta (50 %)]])</f>
        <v>284748.11917904124</v>
      </c>
      <c r="N74" s="117"/>
    </row>
    <row r="75" spans="1:14" s="50" customFormat="1">
      <c r="A75" s="248">
        <v>224</v>
      </c>
      <c r="B75" s="248" t="s">
        <v>84</v>
      </c>
      <c r="C75" s="338">
        <v>-8516.9699999999993</v>
      </c>
      <c r="D75" s="126">
        <v>-15571.43</v>
      </c>
      <c r="E75" s="126">
        <v>-8516.9699999999993</v>
      </c>
      <c r="F75" s="126">
        <v>-172.06</v>
      </c>
      <c r="G75" s="126">
        <v>-230818.49</v>
      </c>
      <c r="H75" s="126">
        <v>-499338.91499999998</v>
      </c>
      <c r="I75" s="126">
        <v>-159208.1248510959</v>
      </c>
      <c r="J75" s="37">
        <v>-141202.76424141743</v>
      </c>
      <c r="K75" s="37">
        <v>-250376.26126657252</v>
      </c>
      <c r="L75" s="37">
        <v>-125188.13063328626</v>
      </c>
      <c r="M75" s="260">
        <f>SUM(LisäyksetVähennykset[[#This Row],[Kuntien yhdistymisavustus (-1,00 €/as)]:[Vos-lisäsiirron huomioiminen takautuvasti vuoden 2023 osalta (50 %)]])</f>
        <v>-1438910.1159923719</v>
      </c>
      <c r="N75" s="117"/>
    </row>
    <row r="76" spans="1:14" s="50" customFormat="1">
      <c r="A76" s="248">
        <v>226</v>
      </c>
      <c r="B76" s="248" t="s">
        <v>85</v>
      </c>
      <c r="C76" s="338">
        <v>-3628.35</v>
      </c>
      <c r="D76" s="126">
        <v>-6633.6500000000005</v>
      </c>
      <c r="E76" s="126">
        <v>-3628.35</v>
      </c>
      <c r="F76" s="126">
        <v>-73.3</v>
      </c>
      <c r="G76" s="126">
        <v>-98331.95</v>
      </c>
      <c r="H76" s="126">
        <v>-89497.03</v>
      </c>
      <c r="I76" s="126">
        <v>363694.90433486301</v>
      </c>
      <c r="J76" s="37">
        <v>186604.0887865042</v>
      </c>
      <c r="K76" s="37">
        <v>-106663.83791026249</v>
      </c>
      <c r="L76" s="37">
        <v>-53331.918955131245</v>
      </c>
      <c r="M76" s="260">
        <f>SUM(LisäyksetVähennykset[[#This Row],[Kuntien yhdistymisavustus (-1,00 €/as)]:[Vos-lisäsiirron huomioiminen takautuvasti vuoden 2023 osalta (50 %)]])</f>
        <v>188510.60625597346</v>
      </c>
      <c r="N76" s="117"/>
    </row>
    <row r="77" spans="1:14" s="50" customFormat="1">
      <c r="A77" s="248">
        <v>230</v>
      </c>
      <c r="B77" s="248" t="s">
        <v>86</v>
      </c>
      <c r="C77" s="338">
        <v>-2217.6</v>
      </c>
      <c r="D77" s="126">
        <v>-4054.4</v>
      </c>
      <c r="E77" s="126">
        <v>-2217.6</v>
      </c>
      <c r="F77" s="126">
        <v>-44.800000000000004</v>
      </c>
      <c r="G77" s="126">
        <v>-60099.199999999997</v>
      </c>
      <c r="H77" s="126">
        <v>-29129.955000000002</v>
      </c>
      <c r="I77" s="126">
        <v>-52209.167689296737</v>
      </c>
      <c r="J77" s="37">
        <v>-51198.821804471721</v>
      </c>
      <c r="K77" s="37">
        <v>-65191.540769164523</v>
      </c>
      <c r="L77" s="37">
        <v>-32595.770384582262</v>
      </c>
      <c r="M77" s="260">
        <f>SUM(LisäyksetVähennykset[[#This Row],[Kuntien yhdistymisavustus (-1,00 €/as)]:[Vos-lisäsiirron huomioiminen takautuvasti vuoden 2023 osalta (50 %)]])</f>
        <v>-298958.85564751527</v>
      </c>
      <c r="N77" s="117"/>
    </row>
    <row r="78" spans="1:14" s="50" customFormat="1">
      <c r="A78" s="248">
        <v>231</v>
      </c>
      <c r="B78" s="248" t="s">
        <v>87</v>
      </c>
      <c r="C78" s="338">
        <v>-1243.44</v>
      </c>
      <c r="D78" s="126">
        <v>-2273.36</v>
      </c>
      <c r="E78" s="126">
        <v>-1243.44</v>
      </c>
      <c r="F78" s="126">
        <v>-25.12</v>
      </c>
      <c r="G78" s="126">
        <v>-33698.479999999996</v>
      </c>
      <c r="H78" s="126">
        <v>-29157.205000000002</v>
      </c>
      <c r="I78" s="126">
        <v>-844225.36511177127</v>
      </c>
      <c r="J78" s="37">
        <v>-507371.55092519074</v>
      </c>
      <c r="K78" s="37">
        <v>-36553.828216995826</v>
      </c>
      <c r="L78" s="37">
        <v>-18276.914108497913</v>
      </c>
      <c r="M78" s="260">
        <f>SUM(LisäyksetVähennykset[[#This Row],[Kuntien yhdistymisavustus (-1,00 €/as)]:[Vos-lisäsiirron huomioiminen takautuvasti vuoden 2023 osalta (50 %)]])</f>
        <v>-1474068.7033624558</v>
      </c>
      <c r="N78" s="117"/>
    </row>
    <row r="79" spans="1:14" s="50" customFormat="1">
      <c r="A79" s="248">
        <v>232</v>
      </c>
      <c r="B79" s="248" t="s">
        <v>88</v>
      </c>
      <c r="C79" s="338">
        <v>-12622.5</v>
      </c>
      <c r="D79" s="126">
        <v>-23077.5</v>
      </c>
      <c r="E79" s="126">
        <v>-12622.5</v>
      </c>
      <c r="F79" s="126">
        <v>-255</v>
      </c>
      <c r="G79" s="126">
        <v>-342082.5</v>
      </c>
      <c r="H79" s="126">
        <v>-509538.34499999997</v>
      </c>
      <c r="I79" s="126">
        <v>-266595.43320422864</v>
      </c>
      <c r="J79" s="37">
        <v>-323233.3986222471</v>
      </c>
      <c r="K79" s="37">
        <v>-371067.92178877129</v>
      </c>
      <c r="L79" s="37">
        <v>-185533.96089438564</v>
      </c>
      <c r="M79" s="260">
        <f>SUM(LisäyksetVähennykset[[#This Row],[Kuntien yhdistymisavustus (-1,00 €/as)]:[Vos-lisäsiirron huomioiminen takautuvasti vuoden 2023 osalta (50 %)]])</f>
        <v>-2046629.0595096329</v>
      </c>
      <c r="N79" s="117"/>
    </row>
    <row r="80" spans="1:14" s="50" customFormat="1">
      <c r="A80" s="248">
        <v>233</v>
      </c>
      <c r="B80" s="248" t="s">
        <v>89</v>
      </c>
      <c r="C80" s="338">
        <v>-14964.84</v>
      </c>
      <c r="D80" s="126">
        <v>-27359.96</v>
      </c>
      <c r="E80" s="126">
        <v>-14964.84</v>
      </c>
      <c r="F80" s="126">
        <v>-302.32</v>
      </c>
      <c r="G80" s="126">
        <v>-405562.27999999997</v>
      </c>
      <c r="H80" s="126">
        <v>-423307.37874999997</v>
      </c>
      <c r="I80" s="126">
        <v>1972754.4642058385</v>
      </c>
      <c r="J80" s="37">
        <v>158707.0892598425</v>
      </c>
      <c r="K80" s="37">
        <v>-439926.48672620131</v>
      </c>
      <c r="L80" s="37">
        <v>-219963.24336310066</v>
      </c>
      <c r="M80" s="260">
        <f>SUM(LisäyksetVähennykset[[#This Row],[Kuntien yhdistymisavustus (-1,00 €/as)]:[Vos-lisäsiirron huomioiminen takautuvasti vuoden 2023 osalta (50 %)]])</f>
        <v>585110.20462637895</v>
      </c>
      <c r="N80" s="117"/>
    </row>
    <row r="81" spans="1:14" s="50" customFormat="1">
      <c r="A81" s="248">
        <v>235</v>
      </c>
      <c r="B81" s="248" t="s">
        <v>90</v>
      </c>
      <c r="C81" s="338">
        <v>-10181.16</v>
      </c>
      <c r="D81" s="126">
        <v>-18614.04</v>
      </c>
      <c r="E81" s="126">
        <v>-10181.16</v>
      </c>
      <c r="F81" s="126">
        <v>-205.68</v>
      </c>
      <c r="G81" s="126">
        <v>-275919.71999999997</v>
      </c>
      <c r="H81" s="126">
        <v>-371887.88500000001</v>
      </c>
      <c r="I81" s="126">
        <v>10683108.89431571</v>
      </c>
      <c r="J81" s="37">
        <v>3511079.810311405</v>
      </c>
      <c r="K81" s="37">
        <v>-299299.0202098607</v>
      </c>
      <c r="L81" s="37">
        <v>-149649.51010493035</v>
      </c>
      <c r="M81" s="260">
        <f>SUM(LisäyksetVähennykset[[#This Row],[Kuntien yhdistymisavustus (-1,00 €/as)]:[Vos-lisäsiirron huomioiminen takautuvasti vuoden 2023 osalta (50 %)]])</f>
        <v>13058250.529312326</v>
      </c>
      <c r="N81" s="117"/>
    </row>
    <row r="82" spans="1:14" s="50" customFormat="1">
      <c r="A82" s="248">
        <v>236</v>
      </c>
      <c r="B82" s="248" t="s">
        <v>91</v>
      </c>
      <c r="C82" s="338">
        <v>-4156.0199999999995</v>
      </c>
      <c r="D82" s="126">
        <v>-7598.38</v>
      </c>
      <c r="E82" s="126">
        <v>-4156.0199999999995</v>
      </c>
      <c r="F82" s="126">
        <v>-83.960000000000008</v>
      </c>
      <c r="G82" s="126">
        <v>-112632.34</v>
      </c>
      <c r="H82" s="126">
        <v>-63685.46</v>
      </c>
      <c r="I82" s="126">
        <v>-222858.80705181885</v>
      </c>
      <c r="J82" s="37">
        <v>-453990.9582400223</v>
      </c>
      <c r="K82" s="37">
        <v>-122175.93220935388</v>
      </c>
      <c r="L82" s="37">
        <v>-61087.96610467694</v>
      </c>
      <c r="M82" s="260">
        <f>SUM(LisäyksetVähennykset[[#This Row],[Kuntien yhdistymisavustus (-1,00 €/as)]:[Vos-lisäsiirron huomioiminen takautuvasti vuoden 2023 osalta (50 %)]])</f>
        <v>-1052425.843605872</v>
      </c>
      <c r="N82" s="117"/>
    </row>
    <row r="83" spans="1:14" s="50" customFormat="1">
      <c r="A83" s="248">
        <v>239</v>
      </c>
      <c r="B83" s="248" t="s">
        <v>92</v>
      </c>
      <c r="C83" s="338">
        <v>-2008.71</v>
      </c>
      <c r="D83" s="126">
        <v>-3672.4900000000002</v>
      </c>
      <c r="E83" s="126">
        <v>-2008.71</v>
      </c>
      <c r="F83" s="126">
        <v>-40.58</v>
      </c>
      <c r="G83" s="126">
        <v>-54438.07</v>
      </c>
      <c r="H83" s="126">
        <v>-60051.584999999999</v>
      </c>
      <c r="I83" s="126">
        <v>287947.13172688341</v>
      </c>
      <c r="J83" s="37">
        <v>-202727.43245596645</v>
      </c>
      <c r="K83" s="37">
        <v>-59050.730455640543</v>
      </c>
      <c r="L83" s="37">
        <v>-29525.365227820272</v>
      </c>
      <c r="M83" s="260">
        <f>SUM(LisäyksetVähennykset[[#This Row],[Kuntien yhdistymisavustus (-1,00 €/as)]:[Vos-lisäsiirron huomioiminen takautuvasti vuoden 2023 osalta (50 %)]])</f>
        <v>-125576.54141254385</v>
      </c>
      <c r="N83" s="117"/>
    </row>
    <row r="84" spans="1:14" s="50" customFormat="1">
      <c r="A84" s="248">
        <v>240</v>
      </c>
      <c r="B84" s="248" t="s">
        <v>93</v>
      </c>
      <c r="C84" s="338">
        <v>-19304.009999999998</v>
      </c>
      <c r="D84" s="126">
        <v>-35293.19</v>
      </c>
      <c r="E84" s="126">
        <v>-19304.009999999998</v>
      </c>
      <c r="F84" s="126">
        <v>-389.98</v>
      </c>
      <c r="G84" s="126">
        <v>-523158.17</v>
      </c>
      <c r="H84" s="126">
        <v>-1386628.3566999999</v>
      </c>
      <c r="I84" s="126">
        <v>-7432886.2609428847</v>
      </c>
      <c r="J84" s="37">
        <v>-4396437.9104402801</v>
      </c>
      <c r="K84" s="37">
        <v>-567486.54172229429</v>
      </c>
      <c r="L84" s="37">
        <v>-283743.27086114715</v>
      </c>
      <c r="M84" s="260">
        <f>SUM(LisäyksetVähennykset[[#This Row],[Kuntien yhdistymisavustus (-1,00 €/as)]:[Vos-lisäsiirron huomioiminen takautuvasti vuoden 2023 osalta (50 %)]])</f>
        <v>-14664631.700666605</v>
      </c>
      <c r="N84" s="117"/>
    </row>
    <row r="85" spans="1:14" s="50" customFormat="1">
      <c r="A85" s="248">
        <v>241</v>
      </c>
      <c r="B85" s="248" t="s">
        <v>94</v>
      </c>
      <c r="C85" s="338">
        <v>-7693.29</v>
      </c>
      <c r="D85" s="126">
        <v>-14065.51</v>
      </c>
      <c r="E85" s="126">
        <v>-7693.29</v>
      </c>
      <c r="F85" s="126">
        <v>-155.42000000000002</v>
      </c>
      <c r="G85" s="126">
        <v>-208495.93</v>
      </c>
      <c r="H85" s="126">
        <v>-145249.93</v>
      </c>
      <c r="I85" s="126">
        <v>-1719366.1933264041</v>
      </c>
      <c r="J85" s="37">
        <v>-1101236.0715852445</v>
      </c>
      <c r="K85" s="37">
        <v>-226162.26040945426</v>
      </c>
      <c r="L85" s="37">
        <v>-113081.13020472713</v>
      </c>
      <c r="M85" s="260">
        <f>SUM(LisäyksetVähennykset[[#This Row],[Kuntien yhdistymisavustus (-1,00 €/as)]:[Vos-lisäsiirron huomioiminen takautuvasti vuoden 2023 osalta (50 %)]])</f>
        <v>-3543199.0255258298</v>
      </c>
      <c r="N85" s="117"/>
    </row>
    <row r="86" spans="1:14" s="50" customFormat="1">
      <c r="A86" s="248">
        <v>244</v>
      </c>
      <c r="B86" s="248" t="s">
        <v>95</v>
      </c>
      <c r="C86" s="338">
        <v>-19107</v>
      </c>
      <c r="D86" s="126">
        <v>-34933</v>
      </c>
      <c r="E86" s="126">
        <v>-19107</v>
      </c>
      <c r="F86" s="126">
        <v>-386</v>
      </c>
      <c r="G86" s="126">
        <v>-517818.99999999994</v>
      </c>
      <c r="H86" s="126">
        <v>-381329.56</v>
      </c>
      <c r="I86" s="126">
        <v>1520444.1407985187</v>
      </c>
      <c r="J86" s="37">
        <v>22158.851171408711</v>
      </c>
      <c r="K86" s="37">
        <v>-561694.97180574795</v>
      </c>
      <c r="L86" s="37">
        <v>-280847.48590287397</v>
      </c>
      <c r="M86" s="260">
        <f>SUM(LisäyksetVähennykset[[#This Row],[Kuntien yhdistymisavustus (-1,00 €/as)]:[Vos-lisäsiirron huomioiminen takautuvasti vuoden 2023 osalta (50 %)]])</f>
        <v>-272621.02573869465</v>
      </c>
      <c r="N86" s="117"/>
    </row>
    <row r="87" spans="1:14" s="50" customFormat="1">
      <c r="A87" s="248">
        <v>245</v>
      </c>
      <c r="B87" s="248" t="s">
        <v>96</v>
      </c>
      <c r="C87" s="338">
        <v>-37299.24</v>
      </c>
      <c r="D87" s="126">
        <v>-68193.56</v>
      </c>
      <c r="E87" s="126">
        <v>-37299.24</v>
      </c>
      <c r="F87" s="126">
        <v>-753.52</v>
      </c>
      <c r="G87" s="126">
        <v>-1010847.08</v>
      </c>
      <c r="H87" s="126">
        <v>-3939316.7192000002</v>
      </c>
      <c r="I87" s="126">
        <v>-1593351.4511137675</v>
      </c>
      <c r="J87" s="37">
        <v>43256.832991398682</v>
      </c>
      <c r="K87" s="37">
        <v>-1096498.4330442154</v>
      </c>
      <c r="L87" s="37">
        <v>-548249.21652210772</v>
      </c>
      <c r="M87" s="260">
        <f>SUM(LisäyksetVähennykset[[#This Row],[Kuntien yhdistymisavustus (-1,00 €/as)]:[Vos-lisäsiirron huomioiminen takautuvasti vuoden 2023 osalta (50 %)]])</f>
        <v>-8288551.6268886914</v>
      </c>
      <c r="N87" s="117"/>
    </row>
    <row r="88" spans="1:14" s="50" customFormat="1">
      <c r="A88" s="248">
        <v>249</v>
      </c>
      <c r="B88" s="248" t="s">
        <v>97</v>
      </c>
      <c r="C88" s="338">
        <v>-9157.5</v>
      </c>
      <c r="D88" s="126">
        <v>-16742.5</v>
      </c>
      <c r="E88" s="126">
        <v>-9157.5</v>
      </c>
      <c r="F88" s="126">
        <v>-185</v>
      </c>
      <c r="G88" s="126">
        <v>-248177.49999999997</v>
      </c>
      <c r="H88" s="126">
        <v>-408128.03</v>
      </c>
      <c r="I88" s="126">
        <v>-208616.55442110231</v>
      </c>
      <c r="J88" s="37">
        <v>325726.58877184242</v>
      </c>
      <c r="K88" s="37">
        <v>-269206.13933695172</v>
      </c>
      <c r="L88" s="37">
        <v>-134603.06966847586</v>
      </c>
      <c r="M88" s="260">
        <f>SUM(LisäyksetVähennykset[[#This Row],[Kuntien yhdistymisavustus (-1,00 €/as)]:[Vos-lisäsiirron huomioiminen takautuvasti vuoden 2023 osalta (50 %)]])</f>
        <v>-978247.20465468743</v>
      </c>
      <c r="N88" s="117"/>
    </row>
    <row r="89" spans="1:14" s="50" customFormat="1">
      <c r="A89" s="248">
        <v>250</v>
      </c>
      <c r="B89" s="248" t="s">
        <v>98</v>
      </c>
      <c r="C89" s="338">
        <v>-1753.29</v>
      </c>
      <c r="D89" s="126">
        <v>-3205.51</v>
      </c>
      <c r="E89" s="126">
        <v>-1753.29</v>
      </c>
      <c r="F89" s="126">
        <v>-35.42</v>
      </c>
      <c r="G89" s="126">
        <v>-47515.93</v>
      </c>
      <c r="H89" s="126">
        <v>-53374.775000000001</v>
      </c>
      <c r="I89" s="126">
        <v>57593.385855582637</v>
      </c>
      <c r="J89" s="37">
        <v>-1288.2323682116364</v>
      </c>
      <c r="K89" s="37">
        <v>-51542.061920620705</v>
      </c>
      <c r="L89" s="37">
        <v>-25771.030960310352</v>
      </c>
      <c r="M89" s="260">
        <f>SUM(LisäyksetVähennykset[[#This Row],[Kuntien yhdistymisavustus (-1,00 €/as)]:[Vos-lisäsiirron huomioiminen takautuvasti vuoden 2023 osalta (50 %)]])</f>
        <v>-128646.15439356005</v>
      </c>
      <c r="N89" s="117"/>
    </row>
    <row r="90" spans="1:14" s="50" customFormat="1">
      <c r="A90" s="248">
        <v>256</v>
      </c>
      <c r="B90" s="248" t="s">
        <v>99</v>
      </c>
      <c r="C90" s="338">
        <v>-1538.46</v>
      </c>
      <c r="D90" s="126">
        <v>-2812.7400000000002</v>
      </c>
      <c r="E90" s="126">
        <v>-1538.46</v>
      </c>
      <c r="F90" s="126">
        <v>-31.080000000000002</v>
      </c>
      <c r="G90" s="126">
        <v>-41693.82</v>
      </c>
      <c r="H90" s="126">
        <v>-11765.834999999999</v>
      </c>
      <c r="I90" s="126">
        <v>-344412.51448191429</v>
      </c>
      <c r="J90" s="37">
        <v>-421695.01400867658</v>
      </c>
      <c r="K90" s="37">
        <v>-45226.631408607893</v>
      </c>
      <c r="L90" s="37">
        <v>-22613.315704303946</v>
      </c>
      <c r="M90" s="260">
        <f>SUM(LisäyksetVähennykset[[#This Row],[Kuntien yhdistymisavustus (-1,00 €/as)]:[Vos-lisäsiirron huomioiminen takautuvasti vuoden 2023 osalta (50 %)]])</f>
        <v>-893327.87060350273</v>
      </c>
      <c r="N90" s="117"/>
    </row>
    <row r="91" spans="1:14" s="50" customFormat="1">
      <c r="A91" s="248">
        <v>257</v>
      </c>
      <c r="B91" s="248" t="s">
        <v>100</v>
      </c>
      <c r="C91" s="338">
        <v>-40314.78</v>
      </c>
      <c r="D91" s="126">
        <v>-73706.820000000007</v>
      </c>
      <c r="E91" s="126">
        <v>-40314.78</v>
      </c>
      <c r="F91" s="126">
        <v>-814.44</v>
      </c>
      <c r="G91" s="126">
        <v>-1092571.26</v>
      </c>
      <c r="H91" s="126">
        <v>-2276668.0687000002</v>
      </c>
      <c r="I91" s="126">
        <v>6465383.3624006147</v>
      </c>
      <c r="J91" s="37">
        <v>3901667.0488201841</v>
      </c>
      <c r="K91" s="37">
        <v>-1185147.2871437133</v>
      </c>
      <c r="L91" s="37">
        <v>-592573.64357185666</v>
      </c>
      <c r="M91" s="260">
        <f>SUM(LisäyksetVähennykset[[#This Row],[Kuntien yhdistymisavustus (-1,00 €/as)]:[Vos-lisäsiirron huomioiminen takautuvasti vuoden 2023 osalta (50 %)]])</f>
        <v>5064939.3318052283</v>
      </c>
      <c r="N91" s="117"/>
    </row>
    <row r="92" spans="1:14" s="50" customFormat="1">
      <c r="A92" s="248">
        <v>260</v>
      </c>
      <c r="B92" s="248" t="s">
        <v>101</v>
      </c>
      <c r="C92" s="338">
        <v>-9629.73</v>
      </c>
      <c r="D92" s="126">
        <v>-17605.87</v>
      </c>
      <c r="E92" s="126">
        <v>-9629.73</v>
      </c>
      <c r="F92" s="126">
        <v>-194.54</v>
      </c>
      <c r="G92" s="126">
        <v>-260975.40999999997</v>
      </c>
      <c r="H92" s="126">
        <v>-283228.59000000003</v>
      </c>
      <c r="I92" s="126">
        <v>2550545.1247644648</v>
      </c>
      <c r="J92" s="37">
        <v>1477844.951472383</v>
      </c>
      <c r="K92" s="37">
        <v>-283088.44511681399</v>
      </c>
      <c r="L92" s="37">
        <v>-141544.222558407</v>
      </c>
      <c r="M92" s="260">
        <f>SUM(LisäyksetVähennykset[[#This Row],[Kuntien yhdistymisavustus (-1,00 €/as)]:[Vos-lisäsiirron huomioiminen takautuvasti vuoden 2023 osalta (50 %)]])</f>
        <v>3022493.5385616263</v>
      </c>
      <c r="N92" s="117"/>
    </row>
    <row r="93" spans="1:14" s="50" customFormat="1">
      <c r="A93" s="248">
        <v>261</v>
      </c>
      <c r="B93" s="248" t="s">
        <v>102</v>
      </c>
      <c r="C93" s="338">
        <v>-6570.63</v>
      </c>
      <c r="D93" s="126">
        <v>-12012.970000000001</v>
      </c>
      <c r="E93" s="126">
        <v>-6570.63</v>
      </c>
      <c r="F93" s="126">
        <v>-132.74</v>
      </c>
      <c r="G93" s="126">
        <v>-178070.71</v>
      </c>
      <c r="H93" s="126">
        <v>-84416.717000000004</v>
      </c>
      <c r="I93" s="126">
        <v>-140659.69896113421</v>
      </c>
      <c r="J93" s="37">
        <v>1348079.1696802594</v>
      </c>
      <c r="K93" s="37">
        <v>-193159.04289506472</v>
      </c>
      <c r="L93" s="37">
        <v>-96579.521447532359</v>
      </c>
      <c r="M93" s="260">
        <f>SUM(LisäyksetVähennykset[[#This Row],[Kuntien yhdistymisavustus (-1,00 €/as)]:[Vos-lisäsiirron huomioiminen takautuvasti vuoden 2023 osalta (50 %)]])</f>
        <v>629906.50937652821</v>
      </c>
      <c r="N93" s="117"/>
    </row>
    <row r="94" spans="1:14" s="50" customFormat="1">
      <c r="A94" s="248">
        <v>263</v>
      </c>
      <c r="B94" s="248" t="s">
        <v>103</v>
      </c>
      <c r="C94" s="338">
        <v>-7521.03</v>
      </c>
      <c r="D94" s="126">
        <v>-13750.57</v>
      </c>
      <c r="E94" s="126">
        <v>-7521.03</v>
      </c>
      <c r="F94" s="126">
        <v>-151.94</v>
      </c>
      <c r="G94" s="126">
        <v>-203827.50999999998</v>
      </c>
      <c r="H94" s="126">
        <v>-275731.20500000002</v>
      </c>
      <c r="I94" s="126">
        <v>473204.49644327076</v>
      </c>
      <c r="J94" s="37">
        <v>75851.526160105524</v>
      </c>
      <c r="K94" s="37">
        <v>-221098.27465327809</v>
      </c>
      <c r="L94" s="37">
        <v>-110549.13732663904</v>
      </c>
      <c r="M94" s="260">
        <f>SUM(LisäyksetVähennykset[[#This Row],[Kuntien yhdistymisavustus (-1,00 €/as)]:[Vos-lisäsiirron huomioiminen takautuvasti vuoden 2023 osalta (50 %)]])</f>
        <v>-291094.67437654088</v>
      </c>
      <c r="N94" s="117"/>
    </row>
    <row r="95" spans="1:14" s="50" customFormat="1">
      <c r="A95" s="248">
        <v>265</v>
      </c>
      <c r="B95" s="248" t="s">
        <v>104</v>
      </c>
      <c r="C95" s="338">
        <v>-1053.3599999999999</v>
      </c>
      <c r="D95" s="126">
        <v>-1925.8400000000001</v>
      </c>
      <c r="E95" s="126">
        <v>-1053.3599999999999</v>
      </c>
      <c r="F95" s="126">
        <v>-21.28</v>
      </c>
      <c r="G95" s="126">
        <v>-28547.119999999999</v>
      </c>
      <c r="H95" s="126">
        <v>-33282.294999999998</v>
      </c>
      <c r="I95" s="126">
        <v>451175.22513668536</v>
      </c>
      <c r="J95" s="37">
        <v>201076.5459266151</v>
      </c>
      <c r="K95" s="37">
        <v>-30965.981865353151</v>
      </c>
      <c r="L95" s="37">
        <v>-15482.990932676576</v>
      </c>
      <c r="M95" s="260">
        <f>SUM(LisäyksetVähennykset[[#This Row],[Kuntien yhdistymisavustus (-1,00 €/as)]:[Vos-lisäsiirron huomioiminen takautuvasti vuoden 2023 osalta (50 %)]])</f>
        <v>539919.54326527065</v>
      </c>
      <c r="N95" s="117"/>
    </row>
    <row r="96" spans="1:14" s="50" customFormat="1">
      <c r="A96" s="248">
        <v>271</v>
      </c>
      <c r="B96" s="248" t="s">
        <v>105</v>
      </c>
      <c r="C96" s="338">
        <v>-6833.97</v>
      </c>
      <c r="D96" s="126">
        <v>-12494.43</v>
      </c>
      <c r="E96" s="126">
        <v>-6833.97</v>
      </c>
      <c r="F96" s="126">
        <v>-138.06</v>
      </c>
      <c r="G96" s="126">
        <v>-185207.49</v>
      </c>
      <c r="H96" s="126">
        <v>-260031.535</v>
      </c>
      <c r="I96" s="126">
        <v>-697193.4097678425</v>
      </c>
      <c r="J96" s="37">
        <v>-371607.77082908276</v>
      </c>
      <c r="K96" s="37">
        <v>-200900.53836140301</v>
      </c>
      <c r="L96" s="37">
        <v>-100450.26918070151</v>
      </c>
      <c r="M96" s="260">
        <f>SUM(LisäyksetVähennykset[[#This Row],[Kuntien yhdistymisavustus (-1,00 €/as)]:[Vos-lisäsiirron huomioiminen takautuvasti vuoden 2023 osalta (50 %)]])</f>
        <v>-1841691.4431390297</v>
      </c>
      <c r="N96" s="117"/>
    </row>
    <row r="97" spans="1:14" s="50" customFormat="1">
      <c r="A97" s="248">
        <v>272</v>
      </c>
      <c r="B97" s="248" t="s">
        <v>106</v>
      </c>
      <c r="C97" s="338">
        <v>-47525.94</v>
      </c>
      <c r="D97" s="126">
        <v>-86890.86</v>
      </c>
      <c r="E97" s="126">
        <v>-47525.94</v>
      </c>
      <c r="F97" s="126">
        <v>-960.12</v>
      </c>
      <c r="G97" s="126">
        <v>-1288000.98</v>
      </c>
      <c r="H97" s="126">
        <v>-1715879.7185</v>
      </c>
      <c r="I97" s="126">
        <v>-7479082.6168847745</v>
      </c>
      <c r="J97" s="37">
        <v>-2960532.81496729</v>
      </c>
      <c r="K97" s="37">
        <v>-1397136.2081091572</v>
      </c>
      <c r="L97" s="37">
        <v>-698568.10405457858</v>
      </c>
      <c r="M97" s="260">
        <f>SUM(LisäyksetVähennykset[[#This Row],[Kuntien yhdistymisavustus (-1,00 €/as)]:[Vos-lisäsiirron huomioiminen takautuvasti vuoden 2023 osalta (50 %)]])</f>
        <v>-15722103.302515801</v>
      </c>
      <c r="N97" s="117"/>
    </row>
    <row r="98" spans="1:14" s="50" customFormat="1">
      <c r="A98" s="248">
        <v>273</v>
      </c>
      <c r="B98" s="248" t="s">
        <v>107</v>
      </c>
      <c r="C98" s="338">
        <v>-3959.0099999999998</v>
      </c>
      <c r="D98" s="126">
        <v>-7238.1900000000005</v>
      </c>
      <c r="E98" s="126">
        <v>-3959.0099999999998</v>
      </c>
      <c r="F98" s="126">
        <v>-79.98</v>
      </c>
      <c r="G98" s="126">
        <v>-107293.17</v>
      </c>
      <c r="H98" s="126">
        <v>-48762.6005</v>
      </c>
      <c r="I98" s="126">
        <v>-1476138.0402325867</v>
      </c>
      <c r="J98" s="37">
        <v>444674.54109173501</v>
      </c>
      <c r="K98" s="37">
        <v>-116384.36229280756</v>
      </c>
      <c r="L98" s="37">
        <v>-58192.181146403782</v>
      </c>
      <c r="M98" s="260">
        <f>SUM(LisäyksetVähennykset[[#This Row],[Kuntien yhdistymisavustus (-1,00 €/as)]:[Vos-lisäsiirron huomioiminen takautuvasti vuoden 2023 osalta (50 %)]])</f>
        <v>-1377332.003080063</v>
      </c>
      <c r="N98" s="117"/>
    </row>
    <row r="99" spans="1:14" s="50" customFormat="1">
      <c r="A99" s="248">
        <v>275</v>
      </c>
      <c r="B99" s="248" t="s">
        <v>108</v>
      </c>
      <c r="C99" s="338">
        <v>-2495.79</v>
      </c>
      <c r="D99" s="126">
        <v>-4563.01</v>
      </c>
      <c r="E99" s="126">
        <v>-2495.79</v>
      </c>
      <c r="F99" s="126">
        <v>-50.42</v>
      </c>
      <c r="G99" s="126">
        <v>-67638.429999999993</v>
      </c>
      <c r="H99" s="126">
        <v>-85686.31</v>
      </c>
      <c r="I99" s="126">
        <v>454966.5521163895</v>
      </c>
      <c r="J99" s="37">
        <v>418579.01264394535</v>
      </c>
      <c r="K99" s="37">
        <v>-73369.586731724892</v>
      </c>
      <c r="L99" s="37">
        <v>-36684.793365862446</v>
      </c>
      <c r="M99" s="260">
        <f>SUM(LisäyksetVähennykset[[#This Row],[Kuntien yhdistymisavustus (-1,00 €/as)]:[Vos-lisäsiirron huomioiminen takautuvasti vuoden 2023 osalta (50 %)]])</f>
        <v>600561.43466274743</v>
      </c>
      <c r="N99" s="117"/>
    </row>
    <row r="100" spans="1:14" s="50" customFormat="1">
      <c r="A100" s="248">
        <v>276</v>
      </c>
      <c r="B100" s="248" t="s">
        <v>109</v>
      </c>
      <c r="C100" s="338">
        <v>-15005.43</v>
      </c>
      <c r="D100" s="126">
        <v>-27434.170000000002</v>
      </c>
      <c r="E100" s="126">
        <v>-15005.43</v>
      </c>
      <c r="F100" s="126">
        <v>-303.14</v>
      </c>
      <c r="G100" s="126">
        <v>-406662.31</v>
      </c>
      <c r="H100" s="126">
        <v>-470801.65250000003</v>
      </c>
      <c r="I100" s="126">
        <v>1084928.5536712019</v>
      </c>
      <c r="J100" s="37">
        <v>17402.160995079888</v>
      </c>
      <c r="K100" s="37">
        <v>-441119.72474920837</v>
      </c>
      <c r="L100" s="37">
        <v>-220559.86237460418</v>
      </c>
      <c r="M100" s="260">
        <f>SUM(LisäyksetVähennykset[[#This Row],[Kuntien yhdistymisavustus (-1,00 €/as)]:[Vos-lisäsiirron huomioiminen takautuvasti vuoden 2023 osalta (50 %)]])</f>
        <v>-494561.00495753076</v>
      </c>
      <c r="N100" s="117"/>
    </row>
    <row r="101" spans="1:14" s="50" customFormat="1">
      <c r="A101" s="248">
        <v>280</v>
      </c>
      <c r="B101" s="248" t="s">
        <v>110</v>
      </c>
      <c r="C101" s="338">
        <v>-2003.76</v>
      </c>
      <c r="D101" s="126">
        <v>-3663.44</v>
      </c>
      <c r="E101" s="126">
        <v>-2003.76</v>
      </c>
      <c r="F101" s="126">
        <v>-40.480000000000004</v>
      </c>
      <c r="G101" s="126">
        <v>-54303.92</v>
      </c>
      <c r="H101" s="126">
        <v>-33367.665000000001</v>
      </c>
      <c r="I101" s="126">
        <v>83716.819610627426</v>
      </c>
      <c r="J101" s="37">
        <v>280618.06303848332</v>
      </c>
      <c r="K101" s="37">
        <v>-58905.213623566517</v>
      </c>
      <c r="L101" s="37">
        <v>-29452.606811783258</v>
      </c>
      <c r="M101" s="260">
        <f>SUM(LisäyksetVähennykset[[#This Row],[Kuntien yhdistymisavustus (-1,00 €/as)]:[Vos-lisäsiirron huomioiminen takautuvasti vuoden 2023 osalta (50 %)]])</f>
        <v>180594.03721376095</v>
      </c>
      <c r="N101" s="117"/>
    </row>
    <row r="102" spans="1:14" s="50" customFormat="1">
      <c r="A102" s="248">
        <v>284</v>
      </c>
      <c r="B102" s="248" t="s">
        <v>111</v>
      </c>
      <c r="C102" s="338">
        <v>-2204.73</v>
      </c>
      <c r="D102" s="126">
        <v>-4030.8700000000003</v>
      </c>
      <c r="E102" s="126">
        <v>-2204.73</v>
      </c>
      <c r="F102" s="126">
        <v>-44.54</v>
      </c>
      <c r="G102" s="126">
        <v>-59750.409999999996</v>
      </c>
      <c r="H102" s="126">
        <v>-34526.385000000002</v>
      </c>
      <c r="I102" s="126">
        <v>410368.16109853151</v>
      </c>
      <c r="J102" s="37">
        <v>381608.78931240912</v>
      </c>
      <c r="K102" s="37">
        <v>-64813.197005772054</v>
      </c>
      <c r="L102" s="37">
        <v>-32406.598502886027</v>
      </c>
      <c r="M102" s="260">
        <f>SUM(LisäyksetVähennykset[[#This Row],[Kuntien yhdistymisavustus (-1,00 €/as)]:[Vos-lisäsiirron huomioiminen takautuvasti vuoden 2023 osalta (50 %)]])</f>
        <v>591995.4899022826</v>
      </c>
      <c r="N102" s="117"/>
    </row>
    <row r="103" spans="1:14" s="50" customFormat="1">
      <c r="A103" s="248">
        <v>285</v>
      </c>
      <c r="B103" s="248" t="s">
        <v>112</v>
      </c>
      <c r="C103" s="338">
        <v>-50110.83</v>
      </c>
      <c r="D103" s="126">
        <v>-91616.77</v>
      </c>
      <c r="E103" s="126">
        <v>-50110.83</v>
      </c>
      <c r="F103" s="126">
        <v>-1012.34</v>
      </c>
      <c r="G103" s="126">
        <v>-1358054.1099999999</v>
      </c>
      <c r="H103" s="126">
        <v>-4183953.1655999999</v>
      </c>
      <c r="I103" s="126">
        <v>-9939221.008003816</v>
      </c>
      <c r="J103" s="37">
        <v>-2722411.2307970817</v>
      </c>
      <c r="K103" s="37">
        <v>-1473125.0978182147</v>
      </c>
      <c r="L103" s="37">
        <v>-736562.54890910734</v>
      </c>
      <c r="M103" s="260">
        <f>SUM(LisäyksetVähennykset[[#This Row],[Kuntien yhdistymisavustus (-1,00 €/as)]:[Vos-lisäsiirron huomioiminen takautuvasti vuoden 2023 osalta (50 %)]])</f>
        <v>-20606177.931128222</v>
      </c>
      <c r="N103" s="117"/>
    </row>
    <row r="104" spans="1:14" s="50" customFormat="1">
      <c r="A104" s="248">
        <v>286</v>
      </c>
      <c r="B104" s="248" t="s">
        <v>113</v>
      </c>
      <c r="C104" s="338">
        <v>-78634.710000000006</v>
      </c>
      <c r="D104" s="126">
        <v>-143766.49</v>
      </c>
      <c r="E104" s="126">
        <v>-78634.710000000006</v>
      </c>
      <c r="F104" s="126">
        <v>-1588.58</v>
      </c>
      <c r="G104" s="126">
        <v>-2131080.0699999998</v>
      </c>
      <c r="H104" s="126">
        <v>-3875814.7149999999</v>
      </c>
      <c r="I104" s="126">
        <v>-13685020.369259261</v>
      </c>
      <c r="J104" s="37">
        <v>-5750413.2378034629</v>
      </c>
      <c r="K104" s="37">
        <v>-2311651.2909615934</v>
      </c>
      <c r="L104" s="37">
        <v>-1155825.6454807967</v>
      </c>
      <c r="M104" s="260">
        <f>SUM(LisäyksetVähennykset[[#This Row],[Kuntien yhdistymisavustus (-1,00 €/as)]:[Vos-lisäsiirron huomioiminen takautuvasti vuoden 2023 osalta (50 %)]])</f>
        <v>-29212429.818505112</v>
      </c>
      <c r="N104" s="117"/>
    </row>
    <row r="105" spans="1:14" s="50" customFormat="1">
      <c r="A105" s="248">
        <v>287</v>
      </c>
      <c r="B105" s="248" t="s">
        <v>114</v>
      </c>
      <c r="C105" s="338">
        <v>-6179.58</v>
      </c>
      <c r="D105" s="126">
        <v>-11298.02</v>
      </c>
      <c r="E105" s="126">
        <v>-6179.58</v>
      </c>
      <c r="F105" s="126">
        <v>-124.84</v>
      </c>
      <c r="G105" s="126">
        <v>-167472.85999999999</v>
      </c>
      <c r="H105" s="126">
        <v>-89398.7</v>
      </c>
      <c r="I105" s="126">
        <v>554680.06003457645</v>
      </c>
      <c r="J105" s="37">
        <v>255286.94524715244</v>
      </c>
      <c r="K105" s="37">
        <v>-181663.2131612165</v>
      </c>
      <c r="L105" s="37">
        <v>-90831.606580608248</v>
      </c>
      <c r="M105" s="260">
        <f>SUM(LisäyksetVähennykset[[#This Row],[Kuntien yhdistymisavustus (-1,00 €/as)]:[Vos-lisäsiirron huomioiminen takautuvasti vuoden 2023 osalta (50 %)]])</f>
        <v>256818.60553990427</v>
      </c>
      <c r="N105" s="117"/>
    </row>
    <row r="106" spans="1:14" s="50" customFormat="1">
      <c r="A106" s="248">
        <v>288</v>
      </c>
      <c r="B106" s="248" t="s">
        <v>115</v>
      </c>
      <c r="C106" s="338">
        <v>-6340.95</v>
      </c>
      <c r="D106" s="126">
        <v>-11593.050000000001</v>
      </c>
      <c r="E106" s="126">
        <v>-6340.95</v>
      </c>
      <c r="F106" s="126">
        <v>-128.1</v>
      </c>
      <c r="G106" s="126">
        <v>-171846.15</v>
      </c>
      <c r="H106" s="126">
        <v>-69717.06</v>
      </c>
      <c r="I106" s="126">
        <v>-493769.64538959536</v>
      </c>
      <c r="J106" s="37">
        <v>-554645.77441274305</v>
      </c>
      <c r="K106" s="37">
        <v>-186407.06188682982</v>
      </c>
      <c r="L106" s="37">
        <v>-93203.530943414909</v>
      </c>
      <c r="M106" s="260">
        <f>SUM(LisäyksetVähennykset[[#This Row],[Kuntien yhdistymisavustus (-1,00 €/as)]:[Vos-lisäsiirron huomioiminen takautuvasti vuoden 2023 osalta (50 %)]])</f>
        <v>-1593992.272632583</v>
      </c>
      <c r="N106" s="117"/>
    </row>
    <row r="107" spans="1:14" s="50" customFormat="1">
      <c r="A107" s="248">
        <v>290</v>
      </c>
      <c r="B107" s="248" t="s">
        <v>116</v>
      </c>
      <c r="C107" s="338">
        <v>-7677.45</v>
      </c>
      <c r="D107" s="126">
        <v>-14036.550000000001</v>
      </c>
      <c r="E107" s="126">
        <v>-7677.45</v>
      </c>
      <c r="F107" s="126">
        <v>-155.1</v>
      </c>
      <c r="G107" s="126">
        <v>-208066.65</v>
      </c>
      <c r="H107" s="126">
        <v>-211523.07</v>
      </c>
      <c r="I107" s="126">
        <v>60498.048507430183</v>
      </c>
      <c r="J107" s="37">
        <v>492687.57054870838</v>
      </c>
      <c r="K107" s="37">
        <v>-225696.60654681738</v>
      </c>
      <c r="L107" s="37">
        <v>-112848.30327340869</v>
      </c>
      <c r="M107" s="260">
        <f>SUM(LisäyksetVähennykset[[#This Row],[Kuntien yhdistymisavustus (-1,00 €/as)]:[Vos-lisäsiirron huomioiminen takautuvasti vuoden 2023 osalta (50 %)]])</f>
        <v>-234495.56076408754</v>
      </c>
      <c r="N107" s="117"/>
    </row>
    <row r="108" spans="1:14" s="50" customFormat="1">
      <c r="A108" s="248">
        <v>291</v>
      </c>
      <c r="B108" s="248" t="s">
        <v>117</v>
      </c>
      <c r="C108" s="338">
        <v>-2097.81</v>
      </c>
      <c r="D108" s="126">
        <v>-3835.3900000000003</v>
      </c>
      <c r="E108" s="126">
        <v>-2097.81</v>
      </c>
      <c r="F108" s="126">
        <v>-42.38</v>
      </c>
      <c r="G108" s="126">
        <v>-56852.77</v>
      </c>
      <c r="H108" s="126">
        <v>-48432.53</v>
      </c>
      <c r="I108" s="126">
        <v>1048084.3780698027</v>
      </c>
      <c r="J108" s="37">
        <v>921712.79943115276</v>
      </c>
      <c r="K108" s="37">
        <v>-61670.033432973047</v>
      </c>
      <c r="L108" s="37">
        <v>-30835.016716486523</v>
      </c>
      <c r="M108" s="260">
        <f>SUM(LisäyksetVähennykset[[#This Row],[Kuntien yhdistymisavustus (-1,00 €/as)]:[Vos-lisäsiirron huomioiminen takautuvasti vuoden 2023 osalta (50 %)]])</f>
        <v>1763933.4373514957</v>
      </c>
      <c r="N108" s="117"/>
    </row>
    <row r="109" spans="1:14" s="50" customFormat="1">
      <c r="A109" s="248">
        <v>297</v>
      </c>
      <c r="B109" s="248" t="s">
        <v>118</v>
      </c>
      <c r="C109" s="338">
        <v>-121368.06</v>
      </c>
      <c r="D109" s="126">
        <v>-221895.14</v>
      </c>
      <c r="E109" s="126">
        <v>-121368.06</v>
      </c>
      <c r="F109" s="126">
        <v>-2451.88</v>
      </c>
      <c r="G109" s="126">
        <v>-3289197.02</v>
      </c>
      <c r="H109" s="126">
        <v>-9634600.9978500009</v>
      </c>
      <c r="I109" s="126">
        <v>-14628902.320090845</v>
      </c>
      <c r="J109" s="37">
        <v>-5397168.1322384905</v>
      </c>
      <c r="K109" s="37">
        <v>-3567898.1022566766</v>
      </c>
      <c r="L109" s="37">
        <v>-1783949.0511283383</v>
      </c>
      <c r="M109" s="260">
        <f>SUM(LisäyksetVähennykset[[#This Row],[Kuntien yhdistymisavustus (-1,00 €/as)]:[Vos-lisäsiirron huomioiminen takautuvasti vuoden 2023 osalta (50 %)]])</f>
        <v>-38768798.763564348</v>
      </c>
      <c r="N109" s="117"/>
    </row>
    <row r="110" spans="1:14" s="50" customFormat="1">
      <c r="A110" s="246">
        <v>300</v>
      </c>
      <c r="B110" s="248" t="s">
        <v>119</v>
      </c>
      <c r="C110" s="338">
        <v>-3402.63</v>
      </c>
      <c r="D110" s="126">
        <v>-6220.97</v>
      </c>
      <c r="E110" s="126">
        <v>-3402.63</v>
      </c>
      <c r="F110" s="126">
        <v>-68.739999999999995</v>
      </c>
      <c r="G110" s="126">
        <v>-92214.709999999992</v>
      </c>
      <c r="H110" s="126">
        <v>-51817.355000000003</v>
      </c>
      <c r="I110" s="126">
        <v>1356539.9367799582</v>
      </c>
      <c r="J110" s="126">
        <v>685896.22201573278</v>
      </c>
      <c r="K110" s="126">
        <v>-100028.27036768683</v>
      </c>
      <c r="L110" s="126">
        <v>-50014.135183843413</v>
      </c>
      <c r="M110" s="260">
        <f>SUM(LisäyksetVähennykset[[#This Row],[Kuntien yhdistymisavustus (-1,00 €/as)]:[Vos-lisäsiirron huomioiminen takautuvasti vuoden 2023 osalta (50 %)]])</f>
        <v>1735266.7182441608</v>
      </c>
      <c r="N110" s="117"/>
    </row>
    <row r="111" spans="1:14" s="50" customFormat="1">
      <c r="A111" s="248">
        <v>301</v>
      </c>
      <c r="B111" s="248" t="s">
        <v>120</v>
      </c>
      <c r="C111" s="338">
        <v>-19691.099999999999</v>
      </c>
      <c r="D111" s="126">
        <v>-36000.9</v>
      </c>
      <c r="E111" s="126">
        <v>-19691.099999999999</v>
      </c>
      <c r="F111" s="126">
        <v>-397.8</v>
      </c>
      <c r="G111" s="126">
        <v>-533648.69999999995</v>
      </c>
      <c r="H111" s="126">
        <v>-550234.91500000004</v>
      </c>
      <c r="I111" s="126">
        <v>-3278223.9324743892</v>
      </c>
      <c r="J111" s="37">
        <v>-3069994.8261702443</v>
      </c>
      <c r="K111" s="37">
        <v>-578865.95799048326</v>
      </c>
      <c r="L111" s="37">
        <v>-289432.97899524163</v>
      </c>
      <c r="M111" s="260">
        <f>SUM(LisäyksetVähennykset[[#This Row],[Kuntien yhdistymisavustus (-1,00 €/as)]:[Vos-lisäsiirron huomioiminen takautuvasti vuoden 2023 osalta (50 %)]])</f>
        <v>-8376182.2106303582</v>
      </c>
      <c r="N111" s="117"/>
    </row>
    <row r="112" spans="1:14" s="109" customFormat="1">
      <c r="A112" s="246">
        <v>304</v>
      </c>
      <c r="B112" s="248" t="s">
        <v>121</v>
      </c>
      <c r="C112" s="338">
        <v>-940.5</v>
      </c>
      <c r="D112" s="126">
        <v>-1719.5</v>
      </c>
      <c r="E112" s="126">
        <v>-940.5</v>
      </c>
      <c r="F112" s="126">
        <v>-19</v>
      </c>
      <c r="G112" s="126">
        <v>-25488.5</v>
      </c>
      <c r="H112" s="126">
        <v>-17014.224999999999</v>
      </c>
      <c r="I112" s="126">
        <v>-288000.97719419369</v>
      </c>
      <c r="J112" s="126">
        <v>-27043.948038605402</v>
      </c>
      <c r="K112" s="126">
        <v>-27648.198094065312</v>
      </c>
      <c r="L112" s="126">
        <v>-13824.099047032656</v>
      </c>
      <c r="M112" s="260">
        <f>SUM(LisäyksetVähennykset[[#This Row],[Kuntien yhdistymisavustus (-1,00 €/as)]:[Vos-lisäsiirron huomioiminen takautuvasti vuoden 2023 osalta (50 %)]])</f>
        <v>-402639.44737389701</v>
      </c>
      <c r="N112" s="65"/>
    </row>
    <row r="113" spans="1:14" s="50" customFormat="1">
      <c r="A113" s="248">
        <v>305</v>
      </c>
      <c r="B113" s="248" t="s">
        <v>122</v>
      </c>
      <c r="C113" s="338">
        <v>-14994.539999999999</v>
      </c>
      <c r="D113" s="126">
        <v>-27414.260000000002</v>
      </c>
      <c r="E113" s="126">
        <v>-14994.539999999999</v>
      </c>
      <c r="F113" s="126">
        <v>-302.92</v>
      </c>
      <c r="G113" s="126">
        <v>-406367.18</v>
      </c>
      <c r="H113" s="126">
        <v>-356724.84499999997</v>
      </c>
      <c r="I113" s="126">
        <v>994957.87147110235</v>
      </c>
      <c r="J113" s="37">
        <v>1477643.2205859201</v>
      </c>
      <c r="K113" s="37">
        <v>-440799.58771864552</v>
      </c>
      <c r="L113" s="37">
        <v>-220399.79385932276</v>
      </c>
      <c r="M113" s="260">
        <f>SUM(LisäyksetVähennykset[[#This Row],[Kuntien yhdistymisavustus (-1,00 €/as)]:[Vos-lisäsiirron huomioiminen takautuvasti vuoden 2023 osalta (50 %)]])</f>
        <v>990603.42547905422</v>
      </c>
      <c r="N113" s="117"/>
    </row>
    <row r="114" spans="1:14" s="50" customFormat="1">
      <c r="A114" s="248">
        <v>309</v>
      </c>
      <c r="B114" s="248" t="s">
        <v>123</v>
      </c>
      <c r="C114" s="338">
        <v>-6392.43</v>
      </c>
      <c r="D114" s="126">
        <v>-11687.17</v>
      </c>
      <c r="E114" s="126">
        <v>-6392.43</v>
      </c>
      <c r="F114" s="126">
        <v>-129.14000000000001</v>
      </c>
      <c r="G114" s="126">
        <v>-173241.31</v>
      </c>
      <c r="H114" s="126">
        <v>-501924.01240000001</v>
      </c>
      <c r="I114" s="126">
        <v>-1539833.7131683042</v>
      </c>
      <c r="J114" s="37">
        <v>-1118219.3508889517</v>
      </c>
      <c r="K114" s="37">
        <v>-187920.4369403997</v>
      </c>
      <c r="L114" s="37">
        <v>-93960.218470199849</v>
      </c>
      <c r="M114" s="260">
        <f>SUM(LisäyksetVähennykset[[#This Row],[Kuntien yhdistymisavustus (-1,00 €/as)]:[Vos-lisäsiirron huomioiminen takautuvasti vuoden 2023 osalta (50 %)]])</f>
        <v>-3639700.2118678559</v>
      </c>
      <c r="N114" s="117"/>
    </row>
    <row r="115" spans="1:14" s="50" customFormat="1">
      <c r="A115" s="248">
        <v>312</v>
      </c>
      <c r="B115" s="248" t="s">
        <v>124</v>
      </c>
      <c r="C115" s="338">
        <v>-1184.04</v>
      </c>
      <c r="D115" s="126">
        <v>-2164.7600000000002</v>
      </c>
      <c r="E115" s="126">
        <v>-1184.04</v>
      </c>
      <c r="F115" s="126">
        <v>-23.92</v>
      </c>
      <c r="G115" s="126">
        <v>-32088.679999999997</v>
      </c>
      <c r="H115" s="126">
        <v>-26550.51</v>
      </c>
      <c r="I115" s="126">
        <v>-56176.698112860642</v>
      </c>
      <c r="J115" s="37">
        <v>-102123.53079777288</v>
      </c>
      <c r="K115" s="37">
        <v>-34807.62623210749</v>
      </c>
      <c r="L115" s="37">
        <v>-17403.813116053745</v>
      </c>
      <c r="M115" s="260">
        <f>SUM(LisäyksetVähennykset[[#This Row],[Kuntien yhdistymisavustus (-1,00 €/as)]:[Vos-lisäsiirron huomioiminen takautuvasti vuoden 2023 osalta (50 %)]])</f>
        <v>-273707.61825879477</v>
      </c>
      <c r="N115" s="117"/>
    </row>
    <row r="116" spans="1:14" s="50" customFormat="1">
      <c r="A116" s="248">
        <v>316</v>
      </c>
      <c r="B116" s="248" t="s">
        <v>125</v>
      </c>
      <c r="C116" s="338">
        <v>-4156.0199999999995</v>
      </c>
      <c r="D116" s="126">
        <v>-7598.38</v>
      </c>
      <c r="E116" s="126">
        <v>-4156.0199999999995</v>
      </c>
      <c r="F116" s="126">
        <v>-83.960000000000008</v>
      </c>
      <c r="G116" s="126">
        <v>-112632.34</v>
      </c>
      <c r="H116" s="126">
        <v>-305407.67</v>
      </c>
      <c r="I116" s="126">
        <v>-245532.84358190524</v>
      </c>
      <c r="J116" s="37">
        <v>-194494.40667569017</v>
      </c>
      <c r="K116" s="37">
        <v>-122175.93220935388</v>
      </c>
      <c r="L116" s="37">
        <v>-61087.96610467694</v>
      </c>
      <c r="M116" s="260">
        <f>SUM(LisäyksetVähennykset[[#This Row],[Kuntien yhdistymisavustus (-1,00 €/as)]:[Vos-lisäsiirron huomioiminen takautuvasti vuoden 2023 osalta (50 %)]])</f>
        <v>-1057325.5385716262</v>
      </c>
      <c r="N116" s="117"/>
    </row>
    <row r="117" spans="1:14" s="50" customFormat="1">
      <c r="A117" s="248">
        <v>317</v>
      </c>
      <c r="B117" s="248" t="s">
        <v>126</v>
      </c>
      <c r="C117" s="338">
        <v>-2449.2599999999998</v>
      </c>
      <c r="D117" s="126">
        <v>-4477.9400000000005</v>
      </c>
      <c r="E117" s="126">
        <v>-2449.2599999999998</v>
      </c>
      <c r="F117" s="126">
        <v>-49.480000000000004</v>
      </c>
      <c r="G117" s="126">
        <v>-66377.42</v>
      </c>
      <c r="H117" s="126">
        <v>-65554.464999999997</v>
      </c>
      <c r="I117" s="126">
        <v>820875.3197560932</v>
      </c>
      <c r="J117" s="37">
        <v>372925.37180545321</v>
      </c>
      <c r="K117" s="37">
        <v>-72001.728510229033</v>
      </c>
      <c r="L117" s="37">
        <v>-36000.864255114517</v>
      </c>
      <c r="M117" s="260">
        <f>SUM(LisäyksetVähennykset[[#This Row],[Kuntien yhdistymisavustus (-1,00 €/as)]:[Vos-lisäsiirron huomioiminen takautuvasti vuoden 2023 osalta (50 %)]])</f>
        <v>944440.27379620285</v>
      </c>
      <c r="N117" s="117"/>
    </row>
    <row r="118" spans="1:14" s="50" customFormat="1">
      <c r="A118" s="248">
        <v>320</v>
      </c>
      <c r="B118" s="248" t="s">
        <v>127</v>
      </c>
      <c r="C118" s="338">
        <v>-6926.04</v>
      </c>
      <c r="D118" s="126">
        <v>-12662.76</v>
      </c>
      <c r="E118" s="126">
        <v>-6926.04</v>
      </c>
      <c r="F118" s="126">
        <v>-139.92000000000002</v>
      </c>
      <c r="G118" s="126">
        <v>-187702.68</v>
      </c>
      <c r="H118" s="126">
        <v>-203968.27499999999</v>
      </c>
      <c r="I118" s="126">
        <v>323770.66625699226</v>
      </c>
      <c r="J118" s="37">
        <v>660519.3304196134</v>
      </c>
      <c r="K118" s="37">
        <v>-203607.15143797992</v>
      </c>
      <c r="L118" s="37">
        <v>-101803.57571898996</v>
      </c>
      <c r="M118" s="260">
        <f>SUM(LisäyksetVähennykset[[#This Row],[Kuntien yhdistymisavustus (-1,00 €/as)]:[Vos-lisäsiirron huomioiminen takautuvasti vuoden 2023 osalta (50 %)]])</f>
        <v>260553.55451963586</v>
      </c>
      <c r="N118" s="117"/>
    </row>
    <row r="119" spans="1:14" s="50" customFormat="1">
      <c r="A119" s="248">
        <v>322</v>
      </c>
      <c r="B119" s="248" t="s">
        <v>128</v>
      </c>
      <c r="C119" s="338">
        <v>-6483.51</v>
      </c>
      <c r="D119" s="126">
        <v>-11853.69</v>
      </c>
      <c r="E119" s="126">
        <v>-6483.51</v>
      </c>
      <c r="F119" s="126">
        <v>-130.97999999999999</v>
      </c>
      <c r="G119" s="126">
        <v>-175709.66999999998</v>
      </c>
      <c r="H119" s="126">
        <v>-168457.81</v>
      </c>
      <c r="I119" s="126">
        <v>1045250.9413045773</v>
      </c>
      <c r="J119" s="37">
        <v>976895.005264465</v>
      </c>
      <c r="K119" s="37">
        <v>-190597.94665056182</v>
      </c>
      <c r="L119" s="37">
        <v>-95298.973325280909</v>
      </c>
      <c r="M119" s="260">
        <f>SUM(LisäyksetVähennykset[[#This Row],[Kuntien yhdistymisavustus (-1,00 €/as)]:[Vos-lisäsiirron huomioiminen takautuvasti vuoden 2023 osalta (50 %)]])</f>
        <v>1367129.8565931995</v>
      </c>
      <c r="N119" s="117"/>
    </row>
    <row r="120" spans="1:14" s="50" customFormat="1">
      <c r="A120" s="248">
        <v>398</v>
      </c>
      <c r="B120" s="248" t="s">
        <v>129</v>
      </c>
      <c r="C120" s="338">
        <v>-118973.25</v>
      </c>
      <c r="D120" s="126">
        <v>-217516.75</v>
      </c>
      <c r="E120" s="126">
        <v>-118973.25</v>
      </c>
      <c r="F120" s="126">
        <v>-2403.5</v>
      </c>
      <c r="G120" s="126">
        <v>-3224295.25</v>
      </c>
      <c r="H120" s="126">
        <v>-11503541.45875</v>
      </c>
      <c r="I120" s="126">
        <v>12430375.928444372</v>
      </c>
      <c r="J120" s="37">
        <v>16266917.320651926</v>
      </c>
      <c r="K120" s="37">
        <v>-3497497.058899262</v>
      </c>
      <c r="L120" s="37">
        <v>-1748748.529449631</v>
      </c>
      <c r="M120" s="260">
        <f>SUM(LisäyksetVähennykset[[#This Row],[Kuntien yhdistymisavustus (-1,00 €/as)]:[Vos-lisäsiirron huomioiminen takautuvasti vuoden 2023 osalta (50 %)]])</f>
        <v>8265344.2019974068</v>
      </c>
      <c r="N120" s="117"/>
    </row>
    <row r="121" spans="1:14" s="109" customFormat="1">
      <c r="A121" s="246">
        <v>399</v>
      </c>
      <c r="B121" s="248" t="s">
        <v>130</v>
      </c>
      <c r="C121" s="338">
        <v>-7738.83</v>
      </c>
      <c r="D121" s="126">
        <v>-14148.77</v>
      </c>
      <c r="E121" s="126">
        <v>-7738.83</v>
      </c>
      <c r="F121" s="126">
        <v>-156.34</v>
      </c>
      <c r="G121" s="126">
        <v>-209730.11</v>
      </c>
      <c r="H121" s="126">
        <v>-171381.715</v>
      </c>
      <c r="I121" s="126">
        <v>-1556014.5039341326</v>
      </c>
      <c r="J121" s="126">
        <v>-1697921.6028652068</v>
      </c>
      <c r="K121" s="126">
        <v>-227501.01526453532</v>
      </c>
      <c r="L121" s="126">
        <v>-113750.50763226766</v>
      </c>
      <c r="M121" s="260">
        <f>SUM(LisäyksetVähennykset[[#This Row],[Kuntien yhdistymisavustus (-1,00 €/as)]:[Vos-lisäsiirron huomioiminen takautuvasti vuoden 2023 osalta (50 %)]])</f>
        <v>-4006082.2246961426</v>
      </c>
      <c r="N121" s="65"/>
    </row>
    <row r="122" spans="1:14" s="50" customFormat="1">
      <c r="A122" s="248">
        <v>400</v>
      </c>
      <c r="B122" s="248" t="s">
        <v>131</v>
      </c>
      <c r="C122" s="338">
        <v>-8282.34</v>
      </c>
      <c r="D122" s="126">
        <v>-15142.460000000001</v>
      </c>
      <c r="E122" s="126">
        <v>-8282.34</v>
      </c>
      <c r="F122" s="126">
        <v>-167.32</v>
      </c>
      <c r="G122" s="126">
        <v>-224459.78</v>
      </c>
      <c r="H122" s="126">
        <v>-173197.495</v>
      </c>
      <c r="I122" s="126">
        <v>1688371.2327173345</v>
      </c>
      <c r="J122" s="37">
        <v>1195405.5125777712</v>
      </c>
      <c r="K122" s="37">
        <v>-243478.76342626358</v>
      </c>
      <c r="L122" s="37">
        <v>-121739.38171313179</v>
      </c>
      <c r="M122" s="260">
        <f>SUM(LisäyksetVähennykset[[#This Row],[Kuntien yhdistymisavustus (-1,00 €/as)]:[Vos-lisäsiirron huomioiminen takautuvasti vuoden 2023 osalta (50 %)]])</f>
        <v>2089026.8651557104</v>
      </c>
      <c r="N122" s="117"/>
    </row>
    <row r="123" spans="1:14" s="50" customFormat="1">
      <c r="A123" s="248">
        <v>402</v>
      </c>
      <c r="B123" s="248" t="s">
        <v>132</v>
      </c>
      <c r="C123" s="338">
        <v>-9008.01</v>
      </c>
      <c r="D123" s="126">
        <v>-16469.189999999999</v>
      </c>
      <c r="E123" s="126">
        <v>-9008.01</v>
      </c>
      <c r="F123" s="126">
        <v>-181.98</v>
      </c>
      <c r="G123" s="126">
        <v>-244126.16999999998</v>
      </c>
      <c r="H123" s="126">
        <v>-364921.51500000001</v>
      </c>
      <c r="I123" s="126">
        <v>-1966695.4914481973</v>
      </c>
      <c r="J123" s="37">
        <v>-1639724.031517213</v>
      </c>
      <c r="K123" s="37">
        <v>-264811.53100831609</v>
      </c>
      <c r="L123" s="37">
        <v>-132405.76550415804</v>
      </c>
      <c r="M123" s="260">
        <f>SUM(LisäyksetVähennykset[[#This Row],[Kuntien yhdistymisavustus (-1,00 €/as)]:[Vos-lisäsiirron huomioiminen takautuvasti vuoden 2023 osalta (50 %)]])</f>
        <v>-4647351.694477885</v>
      </c>
      <c r="N123" s="117"/>
    </row>
    <row r="124" spans="1:14" s="50" customFormat="1">
      <c r="A124" s="248">
        <v>403</v>
      </c>
      <c r="B124" s="248" t="s">
        <v>133</v>
      </c>
      <c r="C124" s="338">
        <v>-2791.8</v>
      </c>
      <c r="D124" s="126">
        <v>-5104.2</v>
      </c>
      <c r="E124" s="126">
        <v>-2791.8</v>
      </c>
      <c r="F124" s="126">
        <v>-56.4</v>
      </c>
      <c r="G124" s="126">
        <v>-75660.599999999991</v>
      </c>
      <c r="H124" s="126">
        <v>-49586.425000000003</v>
      </c>
      <c r="I124" s="126">
        <v>-1734.569427687959</v>
      </c>
      <c r="J124" s="37">
        <v>-188000.75651835027</v>
      </c>
      <c r="K124" s="37">
        <v>-82071.493289751772</v>
      </c>
      <c r="L124" s="37">
        <v>-41035.746644875886</v>
      </c>
      <c r="M124" s="260">
        <f>SUM(LisäyksetVähennykset[[#This Row],[Kuntien yhdistymisavustus (-1,00 €/as)]:[Vos-lisäsiirron huomioiminen takautuvasti vuoden 2023 osalta (50 %)]])</f>
        <v>-448833.79088066588</v>
      </c>
      <c r="N124" s="117"/>
    </row>
    <row r="125" spans="1:14" s="50" customFormat="1">
      <c r="A125" s="248">
        <v>405</v>
      </c>
      <c r="B125" s="248" t="s">
        <v>134</v>
      </c>
      <c r="C125" s="338">
        <v>-71923.5</v>
      </c>
      <c r="D125" s="126">
        <v>-131496.5</v>
      </c>
      <c r="E125" s="126">
        <v>-71923.5</v>
      </c>
      <c r="F125" s="126">
        <v>-1453</v>
      </c>
      <c r="G125" s="126">
        <v>-1949199.4999999998</v>
      </c>
      <c r="H125" s="126">
        <v>-4549494.0915000001</v>
      </c>
      <c r="I125" s="126">
        <v>-616082.66338247596</v>
      </c>
      <c r="J125" s="37">
        <v>2646291.5862014415</v>
      </c>
      <c r="K125" s="37">
        <v>-2114359.5700356262</v>
      </c>
      <c r="L125" s="37">
        <v>-1057179.7850178131</v>
      </c>
      <c r="M125" s="260">
        <f>SUM(LisäyksetVähennykset[[#This Row],[Kuntien yhdistymisavustus (-1,00 €/as)]:[Vos-lisäsiirron huomioiminen takautuvasti vuoden 2023 osalta (50 %)]])</f>
        <v>-7916820.5237344746</v>
      </c>
      <c r="N125" s="117"/>
    </row>
    <row r="126" spans="1:14" s="50" customFormat="1">
      <c r="A126" s="248">
        <v>407</v>
      </c>
      <c r="B126" s="248" t="s">
        <v>135</v>
      </c>
      <c r="C126" s="338">
        <v>-2492.8200000000002</v>
      </c>
      <c r="D126" s="126">
        <v>-4557.58</v>
      </c>
      <c r="E126" s="126">
        <v>-2492.8200000000002</v>
      </c>
      <c r="F126" s="126">
        <v>-50.36</v>
      </c>
      <c r="G126" s="126">
        <v>-67557.94</v>
      </c>
      <c r="H126" s="126">
        <v>-100673.985</v>
      </c>
      <c r="I126" s="126">
        <v>238680.55645978486</v>
      </c>
      <c r="J126" s="37">
        <v>69989.139584945049</v>
      </c>
      <c r="K126" s="37">
        <v>-73282.276632480483</v>
      </c>
      <c r="L126" s="37">
        <v>-36641.138316240242</v>
      </c>
      <c r="M126" s="260">
        <f>SUM(LisäyksetVähennykset[[#This Row],[Kuntien yhdistymisavustus (-1,00 €/as)]:[Vos-lisäsiirron huomioiminen takautuvasti vuoden 2023 osalta (50 %)]])</f>
        <v>20920.776096009176</v>
      </c>
      <c r="N126" s="117"/>
    </row>
    <row r="127" spans="1:14" s="50" customFormat="1">
      <c r="A127" s="248">
        <v>408</v>
      </c>
      <c r="B127" s="248" t="s">
        <v>136</v>
      </c>
      <c r="C127" s="338">
        <v>-13958.01</v>
      </c>
      <c r="D127" s="126">
        <v>-25519.190000000002</v>
      </c>
      <c r="E127" s="126">
        <v>-13958.01</v>
      </c>
      <c r="F127" s="126">
        <v>-281.98</v>
      </c>
      <c r="G127" s="126">
        <v>-378276.17</v>
      </c>
      <c r="H127" s="126">
        <v>-497929.39</v>
      </c>
      <c r="I127" s="126">
        <v>186743.99033681533</v>
      </c>
      <c r="J127" s="37">
        <v>-390908.9906828028</v>
      </c>
      <c r="K127" s="37">
        <v>-410328.36308234406</v>
      </c>
      <c r="L127" s="37">
        <v>-205164.18154117203</v>
      </c>
      <c r="M127" s="260">
        <f>SUM(LisäyksetVähennykset[[#This Row],[Kuntien yhdistymisavustus (-1,00 €/as)]:[Vos-lisäsiirron huomioiminen takautuvasti vuoden 2023 osalta (50 %)]])</f>
        <v>-1749580.2949695035</v>
      </c>
      <c r="N127" s="117"/>
    </row>
    <row r="128" spans="1:14" s="50" customFormat="1">
      <c r="A128" s="248">
        <v>410</v>
      </c>
      <c r="B128" s="248" t="s">
        <v>137</v>
      </c>
      <c r="C128" s="338">
        <v>-18587.25</v>
      </c>
      <c r="D128" s="126">
        <v>-33982.75</v>
      </c>
      <c r="E128" s="126">
        <v>-18587.25</v>
      </c>
      <c r="F128" s="126">
        <v>-375.5</v>
      </c>
      <c r="G128" s="126">
        <v>-503733.24999999994</v>
      </c>
      <c r="H128" s="126">
        <v>-679201.03625</v>
      </c>
      <c r="I128" s="126">
        <v>-3199093.3276624191</v>
      </c>
      <c r="J128" s="37">
        <v>-2467102.7671592962</v>
      </c>
      <c r="K128" s="37">
        <v>-546415.70443797496</v>
      </c>
      <c r="L128" s="37">
        <v>-273207.85221898748</v>
      </c>
      <c r="M128" s="260">
        <f>SUM(LisäyksetVähennykset[[#This Row],[Kuntien yhdistymisavustus (-1,00 €/as)]:[Vos-lisäsiirron huomioiminen takautuvasti vuoden 2023 osalta (50 %)]])</f>
        <v>-7740286.6877286769</v>
      </c>
      <c r="N128" s="117"/>
    </row>
    <row r="129" spans="1:14" s="50" customFormat="1">
      <c r="A129" s="248">
        <v>416</v>
      </c>
      <c r="B129" s="248" t="s">
        <v>138</v>
      </c>
      <c r="C129" s="338">
        <v>-2857.14</v>
      </c>
      <c r="D129" s="126">
        <v>-5223.66</v>
      </c>
      <c r="E129" s="126">
        <v>-2857.14</v>
      </c>
      <c r="F129" s="126">
        <v>-57.72</v>
      </c>
      <c r="G129" s="126">
        <v>-77431.37999999999</v>
      </c>
      <c r="H129" s="126">
        <v>-93404.71</v>
      </c>
      <c r="I129" s="126">
        <v>-375483.45121920179</v>
      </c>
      <c r="J129" s="37">
        <v>-256981.76268253039</v>
      </c>
      <c r="K129" s="37">
        <v>-83992.31547312894</v>
      </c>
      <c r="L129" s="37">
        <v>-41996.15773656447</v>
      </c>
      <c r="M129" s="260">
        <f>SUM(LisäyksetVähennykset[[#This Row],[Kuntien yhdistymisavustus (-1,00 €/as)]:[Vos-lisäsiirron huomioiminen takautuvasti vuoden 2023 osalta (50 %)]])</f>
        <v>-940285.43711142556</v>
      </c>
      <c r="N129" s="117"/>
    </row>
    <row r="130" spans="1:14" s="50" customFormat="1">
      <c r="A130" s="248">
        <v>418</v>
      </c>
      <c r="B130" s="252" t="s">
        <v>139</v>
      </c>
      <c r="C130" s="338">
        <v>-24334.2</v>
      </c>
      <c r="D130" s="126">
        <v>-44489.8</v>
      </c>
      <c r="E130" s="126">
        <v>-24334.2</v>
      </c>
      <c r="F130" s="126">
        <v>-491.6</v>
      </c>
      <c r="G130" s="126">
        <v>-659481.39999999991</v>
      </c>
      <c r="H130" s="126">
        <v>-915684.04500000004</v>
      </c>
      <c r="I130" s="126">
        <v>505147.090106057</v>
      </c>
      <c r="J130" s="37">
        <v>88224.782289777955</v>
      </c>
      <c r="K130" s="37">
        <v>-715360.74647592148</v>
      </c>
      <c r="L130" s="37">
        <v>-357680.37323796074</v>
      </c>
      <c r="M130" s="260">
        <f>SUM(LisäyksetVähennykset[[#This Row],[Kuntien yhdistymisavustus (-1,00 €/as)]:[Vos-lisäsiirron huomioiminen takautuvasti vuoden 2023 osalta (50 %)]])</f>
        <v>-2148484.4923180472</v>
      </c>
      <c r="N130" s="117"/>
    </row>
    <row r="131" spans="1:14" s="50" customFormat="1">
      <c r="A131" s="248">
        <v>420</v>
      </c>
      <c r="B131" s="248" t="s">
        <v>140</v>
      </c>
      <c r="C131" s="338">
        <v>-9085.23</v>
      </c>
      <c r="D131" s="126">
        <v>-16610.37</v>
      </c>
      <c r="E131" s="126">
        <v>-9085.23</v>
      </c>
      <c r="F131" s="126">
        <v>-183.54</v>
      </c>
      <c r="G131" s="126">
        <v>-246218.90999999997</v>
      </c>
      <c r="H131" s="126">
        <v>-337236.94500000001</v>
      </c>
      <c r="I131" s="126">
        <v>-1590794.3760832108</v>
      </c>
      <c r="J131" s="37">
        <v>-1041007.7962603468</v>
      </c>
      <c r="K131" s="37">
        <v>-267081.59358867089</v>
      </c>
      <c r="L131" s="37">
        <v>-133540.79679433545</v>
      </c>
      <c r="M131" s="260">
        <f>SUM(LisäyksetVähennykset[[#This Row],[Kuntien yhdistymisavustus (-1,00 €/as)]:[Vos-lisäsiirron huomioiminen takautuvasti vuoden 2023 osalta (50 %)]])</f>
        <v>-3650844.7877265634</v>
      </c>
      <c r="N131" s="117"/>
    </row>
    <row r="132" spans="1:14" s="50" customFormat="1">
      <c r="A132" s="248">
        <v>421</v>
      </c>
      <c r="B132" s="248" t="s">
        <v>141</v>
      </c>
      <c r="C132" s="338">
        <v>-688.05</v>
      </c>
      <c r="D132" s="126">
        <v>-1257.95</v>
      </c>
      <c r="E132" s="126">
        <v>-688.05</v>
      </c>
      <c r="F132" s="126">
        <v>-13.9</v>
      </c>
      <c r="G132" s="126">
        <v>-18646.849999999999</v>
      </c>
      <c r="H132" s="126">
        <v>-25949.264999999999</v>
      </c>
      <c r="I132" s="126">
        <v>-242015.02502842923</v>
      </c>
      <c r="J132" s="37">
        <v>-243933.21210784581</v>
      </c>
      <c r="K132" s="37">
        <v>-20226.839658289886</v>
      </c>
      <c r="L132" s="37">
        <v>-10113.419829144943</v>
      </c>
      <c r="M132" s="260">
        <f>SUM(LisäyksetVähennykset[[#This Row],[Kuntien yhdistymisavustus (-1,00 €/as)]:[Vos-lisäsiirron huomioiminen takautuvasti vuoden 2023 osalta (50 %)]])</f>
        <v>-563532.56162370986</v>
      </c>
      <c r="N132" s="117"/>
    </row>
    <row r="133" spans="1:14" s="50" customFormat="1">
      <c r="A133" s="248">
        <v>422</v>
      </c>
      <c r="B133" s="248" t="s">
        <v>142</v>
      </c>
      <c r="C133" s="338">
        <v>-10268.280000000001</v>
      </c>
      <c r="D133" s="126">
        <v>-18773.32</v>
      </c>
      <c r="E133" s="126">
        <v>-10268.280000000001</v>
      </c>
      <c r="F133" s="126">
        <v>-207.44</v>
      </c>
      <c r="G133" s="126">
        <v>-278280.76</v>
      </c>
      <c r="H133" s="126">
        <v>-448113.4375</v>
      </c>
      <c r="I133" s="126">
        <v>-653435.19046852773</v>
      </c>
      <c r="J133" s="37">
        <v>11576.841898067818</v>
      </c>
      <c r="K133" s="37">
        <v>-301860.11645436363</v>
      </c>
      <c r="L133" s="37">
        <v>-150930.05822718181</v>
      </c>
      <c r="M133" s="260">
        <f>SUM(LisäyksetVähennykset[[#This Row],[Kuntien yhdistymisavustus (-1,00 €/as)]:[Vos-lisäsiirron huomioiminen takautuvasti vuoden 2023 osalta (50 %)]])</f>
        <v>-1860560.0407520055</v>
      </c>
      <c r="N133" s="117"/>
    </row>
    <row r="134" spans="1:14" s="50" customFormat="1">
      <c r="A134" s="248">
        <v>423</v>
      </c>
      <c r="B134" s="248" t="s">
        <v>143</v>
      </c>
      <c r="C134" s="338">
        <v>-20292.03</v>
      </c>
      <c r="D134" s="126">
        <v>-37099.57</v>
      </c>
      <c r="E134" s="126">
        <v>-20292.03</v>
      </c>
      <c r="F134" s="126">
        <v>-409.94</v>
      </c>
      <c r="G134" s="126">
        <v>-549934.51</v>
      </c>
      <c r="H134" s="126">
        <v>-422423.45500000002</v>
      </c>
      <c r="I134" s="126">
        <v>3102132.6518469034</v>
      </c>
      <c r="J134" s="37">
        <v>949604.26161912351</v>
      </c>
      <c r="K134" s="37">
        <v>-596531.70140427025</v>
      </c>
      <c r="L134" s="37">
        <v>-298265.85070213513</v>
      </c>
      <c r="M134" s="260">
        <f>SUM(LisäyksetVähennykset[[#This Row],[Kuntien yhdistymisavustus (-1,00 €/as)]:[Vos-lisäsiirron huomioiminen takautuvasti vuoden 2023 osalta (50 %)]])</f>
        <v>2106487.8263596212</v>
      </c>
      <c r="N134" s="117"/>
    </row>
    <row r="135" spans="1:14" s="50" customFormat="1">
      <c r="A135" s="246">
        <v>425</v>
      </c>
      <c r="B135" s="248" t="s">
        <v>144</v>
      </c>
      <c r="C135" s="338">
        <v>-10155.42</v>
      </c>
      <c r="D135" s="126">
        <v>-18566.98</v>
      </c>
      <c r="E135" s="126">
        <v>-10155.42</v>
      </c>
      <c r="F135" s="126">
        <v>-205.16</v>
      </c>
      <c r="G135" s="126">
        <v>-275222.13999999996</v>
      </c>
      <c r="H135" s="126">
        <v>-161887.19500000001</v>
      </c>
      <c r="I135" s="126">
        <v>-877994.57764340285</v>
      </c>
      <c r="J135" s="126">
        <v>-1590664.1689700584</v>
      </c>
      <c r="K135" s="126">
        <v>-298542.33268307574</v>
      </c>
      <c r="L135" s="126">
        <v>-149271.16634153787</v>
      </c>
      <c r="M135" s="260">
        <f>SUM(LisäyksetVähennykset[[#This Row],[Kuntien yhdistymisavustus (-1,00 €/as)]:[Vos-lisäsiirron huomioiminen takautuvasti vuoden 2023 osalta (50 %)]])</f>
        <v>-3392664.5606380748</v>
      </c>
      <c r="N135" s="117"/>
    </row>
    <row r="136" spans="1:14" s="50" customFormat="1">
      <c r="A136" s="248">
        <v>426</v>
      </c>
      <c r="B136" s="248" t="s">
        <v>145</v>
      </c>
      <c r="C136" s="338">
        <v>-11842.38</v>
      </c>
      <c r="D136" s="126">
        <v>-21651.22</v>
      </c>
      <c r="E136" s="126">
        <v>-11842.38</v>
      </c>
      <c r="F136" s="126">
        <v>-239.24</v>
      </c>
      <c r="G136" s="126">
        <v>-320940.45999999996</v>
      </c>
      <c r="H136" s="126">
        <v>-444060.19750000001</v>
      </c>
      <c r="I136" s="126">
        <v>-1641384.3675753432</v>
      </c>
      <c r="J136" s="37">
        <v>-1076010.0624908151</v>
      </c>
      <c r="K136" s="37">
        <v>-348134.46905390447</v>
      </c>
      <c r="L136" s="37">
        <v>-174067.23452695223</v>
      </c>
      <c r="M136" s="260">
        <f>SUM(LisäyksetVähennykset[[#This Row],[Kuntien yhdistymisavustus (-1,00 €/as)]:[Vos-lisäsiirron huomioiminen takautuvasti vuoden 2023 osalta (50 %)]])</f>
        <v>-4050172.0111470153</v>
      </c>
      <c r="N136" s="117"/>
    </row>
    <row r="137" spans="1:14" s="50" customFormat="1">
      <c r="A137" s="248">
        <v>430</v>
      </c>
      <c r="B137" s="248" t="s">
        <v>146</v>
      </c>
      <c r="C137" s="338">
        <v>-15238.08</v>
      </c>
      <c r="D137" s="126">
        <v>-27859.52</v>
      </c>
      <c r="E137" s="126">
        <v>-15238.08</v>
      </c>
      <c r="F137" s="126">
        <v>-307.84000000000003</v>
      </c>
      <c r="G137" s="126">
        <v>-412967.36</v>
      </c>
      <c r="H137" s="126">
        <v>-540747.29385000002</v>
      </c>
      <c r="I137" s="126">
        <v>626564.92325518245</v>
      </c>
      <c r="J137" s="37">
        <v>26383.950779307394</v>
      </c>
      <c r="K137" s="37">
        <v>-447959.01585668768</v>
      </c>
      <c r="L137" s="37">
        <v>-223979.50792834384</v>
      </c>
      <c r="M137" s="260">
        <f>SUM(LisäyksetVähennykset[[#This Row],[Kuntien yhdistymisavustus (-1,00 €/as)]:[Vos-lisäsiirron huomioiminen takautuvasti vuoden 2023 osalta (50 %)]])</f>
        <v>-1031347.8236005417</v>
      </c>
      <c r="N137" s="117"/>
    </row>
    <row r="138" spans="1:14" s="50" customFormat="1">
      <c r="A138" s="248">
        <v>433</v>
      </c>
      <c r="B138" s="248" t="s">
        <v>147</v>
      </c>
      <c r="C138" s="338">
        <v>-7671.51</v>
      </c>
      <c r="D138" s="126">
        <v>-14025.69</v>
      </c>
      <c r="E138" s="126">
        <v>-7671.51</v>
      </c>
      <c r="F138" s="126">
        <v>-154.97999999999999</v>
      </c>
      <c r="G138" s="126">
        <v>-207905.66999999998</v>
      </c>
      <c r="H138" s="126">
        <v>-257070.02</v>
      </c>
      <c r="I138" s="126">
        <v>392881.46313038148</v>
      </c>
      <c r="J138" s="37">
        <v>251454.09005444511</v>
      </c>
      <c r="K138" s="37">
        <v>-225521.98634832853</v>
      </c>
      <c r="L138" s="37">
        <v>-112760.99317416426</v>
      </c>
      <c r="M138" s="260">
        <f>SUM(LisäyksetVähennykset[[#This Row],[Kuntien yhdistymisavustus (-1,00 €/as)]:[Vos-lisäsiirron huomioiminen takautuvasti vuoden 2023 osalta (50 %)]])</f>
        <v>-188446.8063376662</v>
      </c>
      <c r="N138" s="117"/>
    </row>
    <row r="139" spans="1:14" s="50" customFormat="1">
      <c r="A139" s="248">
        <v>434</v>
      </c>
      <c r="B139" s="248" t="s">
        <v>148</v>
      </c>
      <c r="C139" s="338">
        <v>-14422.32</v>
      </c>
      <c r="D139" s="126">
        <v>-26368.080000000002</v>
      </c>
      <c r="E139" s="126">
        <v>-14422.32</v>
      </c>
      <c r="F139" s="126">
        <v>-291.36</v>
      </c>
      <c r="G139" s="126">
        <v>-390859.44</v>
      </c>
      <c r="H139" s="126">
        <v>-575741.23250000004</v>
      </c>
      <c r="I139" s="126">
        <v>2421501.2594438777</v>
      </c>
      <c r="J139" s="37">
        <v>1280407.0560148908</v>
      </c>
      <c r="K139" s="37">
        <v>-423977.84193088784</v>
      </c>
      <c r="L139" s="37">
        <v>-211988.92096544392</v>
      </c>
      <c r="M139" s="260">
        <f>SUM(LisäyksetVähennykset[[#This Row],[Kuntien yhdistymisavustus (-1,00 €/as)]:[Vos-lisäsiirron huomioiminen takautuvasti vuoden 2023 osalta (50 %)]])</f>
        <v>2043836.8000624371</v>
      </c>
      <c r="N139" s="117"/>
    </row>
    <row r="140" spans="1:14" s="50" customFormat="1">
      <c r="A140" s="248">
        <v>435</v>
      </c>
      <c r="B140" s="248" t="s">
        <v>149</v>
      </c>
      <c r="C140" s="338">
        <v>-685.08</v>
      </c>
      <c r="D140" s="126">
        <v>-1252.52</v>
      </c>
      <c r="E140" s="126">
        <v>-685.08</v>
      </c>
      <c r="F140" s="126">
        <v>-13.84</v>
      </c>
      <c r="G140" s="126">
        <v>-18566.36</v>
      </c>
      <c r="H140" s="126">
        <v>-12100.79</v>
      </c>
      <c r="I140" s="126">
        <v>261130.137094376</v>
      </c>
      <c r="J140" s="37">
        <v>315576.24777284556</v>
      </c>
      <c r="K140" s="37">
        <v>-20139.52955904547</v>
      </c>
      <c r="L140" s="37">
        <v>-10069.764779522735</v>
      </c>
      <c r="M140" s="260">
        <f>SUM(LisäyksetVähennykset[[#This Row],[Kuntien yhdistymisavustus (-1,00 €/as)]:[Vos-lisäsiirron huomioiminen takautuvasti vuoden 2023 osalta (50 %)]])</f>
        <v>513193.42052865337</v>
      </c>
      <c r="N140" s="117"/>
    </row>
    <row r="141" spans="1:14" s="50" customFormat="1">
      <c r="A141" s="248">
        <v>436</v>
      </c>
      <c r="B141" s="248" t="s">
        <v>150</v>
      </c>
      <c r="C141" s="338">
        <v>-1968.12</v>
      </c>
      <c r="D141" s="126">
        <v>-3598.28</v>
      </c>
      <c r="E141" s="126">
        <v>-1968.12</v>
      </c>
      <c r="F141" s="126">
        <v>-39.76</v>
      </c>
      <c r="G141" s="126">
        <v>-53338.039999999994</v>
      </c>
      <c r="H141" s="126">
        <v>-32828.67</v>
      </c>
      <c r="I141" s="126">
        <v>-32477.348924889327</v>
      </c>
      <c r="J141" s="37">
        <v>-155649.63933745009</v>
      </c>
      <c r="K141" s="37">
        <v>-57857.492432633517</v>
      </c>
      <c r="L141" s="37">
        <v>-28928.746216316758</v>
      </c>
      <c r="M141" s="260">
        <f>SUM(LisäyksetVähennykset[[#This Row],[Kuntien yhdistymisavustus (-1,00 €/as)]:[Vos-lisäsiirron huomioiminen takautuvasti vuoden 2023 osalta (50 %)]])</f>
        <v>-368654.21691128972</v>
      </c>
      <c r="N141" s="117"/>
    </row>
    <row r="142" spans="1:14" s="50" customFormat="1">
      <c r="A142" s="248">
        <v>440</v>
      </c>
      <c r="B142" s="248" t="s">
        <v>151</v>
      </c>
      <c r="C142" s="338">
        <v>-5674.68</v>
      </c>
      <c r="D142" s="126">
        <v>-10374.92</v>
      </c>
      <c r="E142" s="126">
        <v>-5674.68</v>
      </c>
      <c r="F142" s="126">
        <v>-114.64</v>
      </c>
      <c r="G142" s="126">
        <v>-153789.56</v>
      </c>
      <c r="H142" s="126">
        <v>-33531.86</v>
      </c>
      <c r="I142" s="126">
        <v>-795400.50521327171</v>
      </c>
      <c r="J142" s="37">
        <v>-961512.4475775382</v>
      </c>
      <c r="K142" s="37">
        <v>-166820.49628966567</v>
      </c>
      <c r="L142" s="37">
        <v>-83410.248144832833</v>
      </c>
      <c r="M142" s="260">
        <f>SUM(LisäyksetVähennykset[[#This Row],[Kuntien yhdistymisavustus (-1,00 €/as)]:[Vos-lisäsiirron huomioiminen takautuvasti vuoden 2023 osalta (50 %)]])</f>
        <v>-2216304.0372253084</v>
      </c>
      <c r="N142" s="117"/>
    </row>
    <row r="143" spans="1:14" s="50" customFormat="1">
      <c r="A143" s="248">
        <v>441</v>
      </c>
      <c r="B143" s="248" t="s">
        <v>152</v>
      </c>
      <c r="C143" s="338">
        <v>-4376.79</v>
      </c>
      <c r="D143" s="126">
        <v>-8002.01</v>
      </c>
      <c r="E143" s="126">
        <v>-4376.79</v>
      </c>
      <c r="F143" s="126">
        <v>-88.42</v>
      </c>
      <c r="G143" s="126">
        <v>-118615.43</v>
      </c>
      <c r="H143" s="126">
        <v>-181562.26</v>
      </c>
      <c r="I143" s="126">
        <v>-783616.46493395884</v>
      </c>
      <c r="J143" s="37">
        <v>-213198.57342847617</v>
      </c>
      <c r="K143" s="37">
        <v>-128665.98291985552</v>
      </c>
      <c r="L143" s="37">
        <v>-64332.991459927762</v>
      </c>
      <c r="M143" s="260">
        <f>SUM(LisäyksetVähennykset[[#This Row],[Kuntien yhdistymisavustus (-1,00 €/as)]:[Vos-lisäsiirron huomioiminen takautuvasti vuoden 2023 osalta (50 %)]])</f>
        <v>-1506835.7127422183</v>
      </c>
      <c r="N143" s="117"/>
    </row>
    <row r="144" spans="1:14" s="50" customFormat="1">
      <c r="A144" s="248">
        <v>444</v>
      </c>
      <c r="B144" s="248" t="s">
        <v>153</v>
      </c>
      <c r="C144" s="338">
        <v>-45352.89</v>
      </c>
      <c r="D144" s="126">
        <v>-82917.91</v>
      </c>
      <c r="E144" s="126">
        <v>-45352.89</v>
      </c>
      <c r="F144" s="126">
        <v>-916.22</v>
      </c>
      <c r="G144" s="126">
        <v>-1229109.1299999999</v>
      </c>
      <c r="H144" s="126">
        <v>-2657114.5649999999</v>
      </c>
      <c r="I144" s="126">
        <v>1884661.4536771185</v>
      </c>
      <c r="J144" s="37">
        <v>3208071.0808292539</v>
      </c>
      <c r="K144" s="37">
        <v>-1333254.3188286589</v>
      </c>
      <c r="L144" s="37">
        <v>-666627.15941432945</v>
      </c>
      <c r="M144" s="260">
        <f>SUM(LisäyksetVähennykset[[#This Row],[Kuntien yhdistymisavustus (-1,00 €/as)]:[Vos-lisäsiirron huomioiminen takautuvasti vuoden 2023 osalta (50 %)]])</f>
        <v>-967912.54873661522</v>
      </c>
      <c r="N144" s="117"/>
    </row>
    <row r="145" spans="1:14" s="50" customFormat="1">
      <c r="A145" s="248">
        <v>445</v>
      </c>
      <c r="B145" s="248" t="s">
        <v>154</v>
      </c>
      <c r="C145" s="338">
        <v>-14841.09</v>
      </c>
      <c r="D145" s="126">
        <v>-27133.71</v>
      </c>
      <c r="E145" s="126">
        <v>-14841.09</v>
      </c>
      <c r="F145" s="126">
        <v>-299.82</v>
      </c>
      <c r="G145" s="126">
        <v>-402208.52999999997</v>
      </c>
      <c r="H145" s="126">
        <v>-331528.68</v>
      </c>
      <c r="I145" s="126">
        <v>-4341360.2286292827</v>
      </c>
      <c r="J145" s="37">
        <v>-677766.58839980676</v>
      </c>
      <c r="K145" s="37">
        <v>-436288.56592435064</v>
      </c>
      <c r="L145" s="37">
        <v>-218144.28296217532</v>
      </c>
      <c r="M145" s="260">
        <f>SUM(LisäyksetVähennykset[[#This Row],[Kuntien yhdistymisavustus (-1,00 €/as)]:[Vos-lisäsiirron huomioiminen takautuvasti vuoden 2023 osalta (50 %)]])</f>
        <v>-6464412.5859156158</v>
      </c>
      <c r="N145" s="117"/>
    </row>
    <row r="146" spans="1:14" s="50" customFormat="1">
      <c r="A146" s="248">
        <v>475</v>
      </c>
      <c r="B146" s="248" t="s">
        <v>155</v>
      </c>
      <c r="C146" s="338">
        <v>-5424.21</v>
      </c>
      <c r="D146" s="126">
        <v>-9916.99</v>
      </c>
      <c r="E146" s="126">
        <v>-5424.21</v>
      </c>
      <c r="F146" s="126">
        <v>-109.58</v>
      </c>
      <c r="G146" s="126">
        <v>-147001.56999999998</v>
      </c>
      <c r="H146" s="126">
        <v>-53528.464999999997</v>
      </c>
      <c r="I146" s="126">
        <v>-1059104.0087166179</v>
      </c>
      <c r="J146" s="37">
        <v>-771693.43198370142</v>
      </c>
      <c r="K146" s="37">
        <v>-159457.34458671985</v>
      </c>
      <c r="L146" s="37">
        <v>-79728.672293359923</v>
      </c>
      <c r="M146" s="260">
        <f>SUM(LisäyksetVähennykset[[#This Row],[Kuntien yhdistymisavustus (-1,00 €/as)]:[Vos-lisäsiirron huomioiminen takautuvasti vuoden 2023 osalta (50 %)]])</f>
        <v>-2291388.4825803991</v>
      </c>
      <c r="N146" s="117"/>
    </row>
    <row r="147" spans="1:14" s="50" customFormat="1">
      <c r="A147" s="248">
        <v>480</v>
      </c>
      <c r="B147" s="248" t="s">
        <v>156</v>
      </c>
      <c r="C147" s="338">
        <v>-1958.22</v>
      </c>
      <c r="D147" s="126">
        <v>-3580.1800000000003</v>
      </c>
      <c r="E147" s="126">
        <v>-1958.22</v>
      </c>
      <c r="F147" s="126">
        <v>-39.56</v>
      </c>
      <c r="G147" s="126">
        <v>-53069.74</v>
      </c>
      <c r="H147" s="126">
        <v>-34075.519999999997</v>
      </c>
      <c r="I147" s="126">
        <v>248751.01016083293</v>
      </c>
      <c r="J147" s="37">
        <v>29751.941640652589</v>
      </c>
      <c r="K147" s="37">
        <v>-57566.458768485463</v>
      </c>
      <c r="L147" s="37">
        <v>-28783.229384242732</v>
      </c>
      <c r="M147" s="260">
        <f>SUM(LisäyksetVähennykset[[#This Row],[Kuntien yhdistymisavustus (-1,00 €/as)]:[Vos-lisäsiirron huomioiminen takautuvasti vuoden 2023 osalta (50 %)]])</f>
        <v>97471.82364875733</v>
      </c>
      <c r="N147" s="117"/>
    </row>
    <row r="148" spans="1:14" s="50" customFormat="1">
      <c r="A148" s="248">
        <v>481</v>
      </c>
      <c r="B148" s="248" t="s">
        <v>157</v>
      </c>
      <c r="C148" s="338">
        <v>-9545.58</v>
      </c>
      <c r="D148" s="126">
        <v>-17452.02</v>
      </c>
      <c r="E148" s="126">
        <v>-9545.58</v>
      </c>
      <c r="F148" s="126">
        <v>-192.84</v>
      </c>
      <c r="G148" s="126">
        <v>-258694.86</v>
      </c>
      <c r="H148" s="126">
        <v>-96933.797500000001</v>
      </c>
      <c r="I148" s="126">
        <v>88608.866246997146</v>
      </c>
      <c r="J148" s="37">
        <v>11070.240569674756</v>
      </c>
      <c r="K148" s="37">
        <v>-280614.65897155553</v>
      </c>
      <c r="L148" s="37">
        <v>-140307.32948577777</v>
      </c>
      <c r="M148" s="260">
        <f>SUM(LisäyksetVähennykset[[#This Row],[Kuntien yhdistymisavustus (-1,00 €/as)]:[Vos-lisäsiirron huomioiminen takautuvasti vuoden 2023 osalta (50 %)]])</f>
        <v>-713607.55914066138</v>
      </c>
      <c r="N148" s="117"/>
    </row>
    <row r="149" spans="1:14" s="50" customFormat="1">
      <c r="A149" s="248">
        <v>483</v>
      </c>
      <c r="B149" s="248" t="s">
        <v>158</v>
      </c>
      <c r="C149" s="338">
        <v>-1056.33</v>
      </c>
      <c r="D149" s="126">
        <v>-1931.27</v>
      </c>
      <c r="E149" s="126">
        <v>-1056.33</v>
      </c>
      <c r="F149" s="126">
        <v>-21.34</v>
      </c>
      <c r="G149" s="126">
        <v>-28627.609999999997</v>
      </c>
      <c r="H149" s="126">
        <v>-36982.695</v>
      </c>
      <c r="I149" s="126">
        <v>-243882.08160656228</v>
      </c>
      <c r="J149" s="37">
        <v>-295978.40536839882</v>
      </c>
      <c r="K149" s="37">
        <v>-31053.291964597567</v>
      </c>
      <c r="L149" s="37">
        <v>-15526.645982298784</v>
      </c>
      <c r="M149" s="260">
        <f>SUM(LisäyksetVähennykset[[#This Row],[Kuntien yhdistymisavustus (-1,00 €/as)]:[Vos-lisäsiirron huomioiminen takautuvasti vuoden 2023 osalta (50 %)]])</f>
        <v>-656115.99992185738</v>
      </c>
      <c r="N149" s="117"/>
    </row>
    <row r="150" spans="1:14" s="50" customFormat="1">
      <c r="A150" s="248">
        <v>484</v>
      </c>
      <c r="B150" s="248" t="s">
        <v>159</v>
      </c>
      <c r="C150" s="338">
        <v>-2937.33</v>
      </c>
      <c r="D150" s="126">
        <v>-5370.27</v>
      </c>
      <c r="E150" s="126">
        <v>-2937.33</v>
      </c>
      <c r="F150" s="126">
        <v>-59.34</v>
      </c>
      <c r="G150" s="126">
        <v>-79604.61</v>
      </c>
      <c r="H150" s="126">
        <v>-41013.089999999997</v>
      </c>
      <c r="I150" s="126">
        <v>-272832.24364521436</v>
      </c>
      <c r="J150" s="37">
        <v>135942.96340259895</v>
      </c>
      <c r="K150" s="37">
        <v>-86349.688152728195</v>
      </c>
      <c r="L150" s="37">
        <v>-43174.844076364097</v>
      </c>
      <c r="M150" s="260">
        <f>SUM(LisäyksetVähennykset[[#This Row],[Kuntien yhdistymisavustus (-1,00 €/as)]:[Vos-lisäsiirron huomioiminen takautuvasti vuoden 2023 osalta (50 %)]])</f>
        <v>-398335.78247170767</v>
      </c>
      <c r="N150" s="117"/>
    </row>
    <row r="151" spans="1:14" s="50" customFormat="1">
      <c r="A151" s="248">
        <v>489</v>
      </c>
      <c r="B151" s="248" t="s">
        <v>160</v>
      </c>
      <c r="C151" s="338">
        <v>-1773.09</v>
      </c>
      <c r="D151" s="126">
        <v>-3241.71</v>
      </c>
      <c r="E151" s="126">
        <v>-1773.09</v>
      </c>
      <c r="F151" s="126">
        <v>-35.82</v>
      </c>
      <c r="G151" s="126">
        <v>-48052.53</v>
      </c>
      <c r="H151" s="126">
        <v>-34666.76</v>
      </c>
      <c r="I151" s="126">
        <v>576999.10091449495</v>
      </c>
      <c r="J151" s="37">
        <v>293664.61728990654</v>
      </c>
      <c r="K151" s="37">
        <v>-52124.129248916812</v>
      </c>
      <c r="L151" s="37">
        <v>-26062.064624458406</v>
      </c>
      <c r="M151" s="260">
        <f>SUM(LisäyksetVähennykset[[#This Row],[Kuntien yhdistymisavustus (-1,00 €/as)]:[Vos-lisäsiirron huomioiminen takautuvasti vuoden 2023 osalta (50 %)]])</f>
        <v>702934.52433102613</v>
      </c>
      <c r="N151" s="117"/>
    </row>
    <row r="152" spans="1:14" s="50" customFormat="1">
      <c r="A152" s="248">
        <v>491</v>
      </c>
      <c r="B152" s="248" t="s">
        <v>161</v>
      </c>
      <c r="C152" s="338">
        <v>-51460.2</v>
      </c>
      <c r="D152" s="126">
        <v>-94083.8</v>
      </c>
      <c r="E152" s="126">
        <v>-51460.2</v>
      </c>
      <c r="F152" s="126">
        <v>-1039.5999999999999</v>
      </c>
      <c r="G152" s="126">
        <v>-1394623.4</v>
      </c>
      <c r="H152" s="126">
        <v>-2821299.0830000001</v>
      </c>
      <c r="I152" s="126">
        <v>-12156636.199275194</v>
      </c>
      <c r="J152" s="37">
        <v>-5016869.5845917985</v>
      </c>
      <c r="K152" s="37">
        <v>-1512792.9862415947</v>
      </c>
      <c r="L152" s="37">
        <v>-756396.49312079733</v>
      </c>
      <c r="M152" s="260">
        <f>SUM(LisäyksetVähennykset[[#This Row],[Kuntien yhdistymisavustus (-1,00 €/as)]:[Vos-lisäsiirron huomioiminen takautuvasti vuoden 2023 osalta (50 %)]])</f>
        <v>-23856661.546229385</v>
      </c>
      <c r="N152" s="117"/>
    </row>
    <row r="153" spans="1:14" s="50" customFormat="1">
      <c r="A153" s="248">
        <v>494</v>
      </c>
      <c r="B153" s="248" t="s">
        <v>162</v>
      </c>
      <c r="C153" s="338">
        <v>-8793.18</v>
      </c>
      <c r="D153" s="126">
        <v>-16076.42</v>
      </c>
      <c r="E153" s="126">
        <v>-8793.18</v>
      </c>
      <c r="F153" s="126">
        <v>-177.64000000000001</v>
      </c>
      <c r="G153" s="126">
        <v>-238304.06</v>
      </c>
      <c r="H153" s="126">
        <v>-270538.83500000002</v>
      </c>
      <c r="I153" s="126">
        <v>-1896165.6464686755</v>
      </c>
      <c r="J153" s="37">
        <v>-2076020.9021043726</v>
      </c>
      <c r="K153" s="37">
        <v>-258496.10049630326</v>
      </c>
      <c r="L153" s="37">
        <v>-129248.05024815163</v>
      </c>
      <c r="M153" s="260">
        <f>SUM(LisäyksetVähennykset[[#This Row],[Kuntien yhdistymisavustus (-1,00 €/as)]:[Vos-lisäsiirron huomioiminen takautuvasti vuoden 2023 osalta (50 %)]])</f>
        <v>-4902614.0143175032</v>
      </c>
      <c r="N153" s="117"/>
    </row>
    <row r="154" spans="1:14" s="50" customFormat="1">
      <c r="A154" s="248">
        <v>495</v>
      </c>
      <c r="B154" s="248" t="s">
        <v>163</v>
      </c>
      <c r="C154" s="338">
        <v>-1462.23</v>
      </c>
      <c r="D154" s="126">
        <v>-2673.37</v>
      </c>
      <c r="E154" s="126">
        <v>-1462.23</v>
      </c>
      <c r="F154" s="126">
        <v>-29.54</v>
      </c>
      <c r="G154" s="126">
        <v>-39627.909999999996</v>
      </c>
      <c r="H154" s="126">
        <v>-61190.69</v>
      </c>
      <c r="I154" s="126">
        <v>10372.702048117093</v>
      </c>
      <c r="J154" s="37">
        <v>15251.231962124821</v>
      </c>
      <c r="K154" s="37">
        <v>-42985.672194667859</v>
      </c>
      <c r="L154" s="37">
        <v>-21492.83609733393</v>
      </c>
      <c r="M154" s="260">
        <f>SUM(LisäyksetVähennykset[[#This Row],[Kuntien yhdistymisavustus (-1,00 €/as)]:[Vos-lisäsiirron huomioiminen takautuvasti vuoden 2023 osalta (50 %)]])</f>
        <v>-145300.54428175988</v>
      </c>
      <c r="N154" s="117"/>
    </row>
    <row r="155" spans="1:14" s="50" customFormat="1">
      <c r="A155" s="248">
        <v>498</v>
      </c>
      <c r="B155" s="248" t="s">
        <v>164</v>
      </c>
      <c r="C155" s="338">
        <v>-2258.19</v>
      </c>
      <c r="D155" s="126">
        <v>-4128.6099999999997</v>
      </c>
      <c r="E155" s="126">
        <v>-2258.19</v>
      </c>
      <c r="F155" s="126">
        <v>-45.62</v>
      </c>
      <c r="G155" s="126">
        <v>-61199.229999999996</v>
      </c>
      <c r="H155" s="126">
        <v>-22698.26</v>
      </c>
      <c r="I155" s="126">
        <v>-149615.10894360224</v>
      </c>
      <c r="J155" s="37">
        <v>434163.01673834049</v>
      </c>
      <c r="K155" s="37">
        <v>-66384.77879217155</v>
      </c>
      <c r="L155" s="37">
        <v>-33192.389396085775</v>
      </c>
      <c r="M155" s="260">
        <f>SUM(LisäyksetVähennykset[[#This Row],[Kuntien yhdistymisavustus (-1,00 €/as)]:[Vos-lisäsiirron huomioiminen takautuvasti vuoden 2023 osalta (50 %)]])</f>
        <v>92382.639606480952</v>
      </c>
      <c r="N155" s="117"/>
    </row>
    <row r="156" spans="1:14" s="50" customFormat="1">
      <c r="A156" s="248">
        <v>499</v>
      </c>
      <c r="B156" s="248" t="s">
        <v>165</v>
      </c>
      <c r="C156" s="338">
        <v>-19465.38</v>
      </c>
      <c r="D156" s="126">
        <v>-35588.22</v>
      </c>
      <c r="E156" s="126">
        <v>-19465.38</v>
      </c>
      <c r="F156" s="126">
        <v>-393.24</v>
      </c>
      <c r="G156" s="126">
        <v>-527531.46</v>
      </c>
      <c r="H156" s="126">
        <v>-249149.9425</v>
      </c>
      <c r="I156" s="126">
        <v>1141046.1133504813</v>
      </c>
      <c r="J156" s="37">
        <v>22574.473146748085</v>
      </c>
      <c r="K156" s="37">
        <v>-572230.3904479075</v>
      </c>
      <c r="L156" s="37">
        <v>-286115.19522395375</v>
      </c>
      <c r="M156" s="260">
        <f>SUM(LisäyksetVähennykset[[#This Row],[Kuntien yhdistymisavustus (-1,00 €/as)]:[Vos-lisäsiirron huomioiminen takautuvasti vuoden 2023 osalta (50 %)]])</f>
        <v>-546318.62167463184</v>
      </c>
      <c r="N156" s="117"/>
    </row>
    <row r="157" spans="1:14" s="50" customFormat="1">
      <c r="A157" s="248">
        <v>500</v>
      </c>
      <c r="B157" s="248" t="s">
        <v>166</v>
      </c>
      <c r="C157" s="338">
        <v>-10381.14</v>
      </c>
      <c r="D157" s="126">
        <v>-18979.66</v>
      </c>
      <c r="E157" s="126">
        <v>-10381.14</v>
      </c>
      <c r="F157" s="126">
        <v>-209.72</v>
      </c>
      <c r="G157" s="126">
        <v>-281339.38</v>
      </c>
      <c r="H157" s="126">
        <v>-200837.83499999999</v>
      </c>
      <c r="I157" s="126">
        <v>2893926.1840446638</v>
      </c>
      <c r="J157" s="37">
        <v>1418404.0560450109</v>
      </c>
      <c r="K157" s="37">
        <v>-305177.90022565145</v>
      </c>
      <c r="L157" s="37">
        <v>-152588.95011282573</v>
      </c>
      <c r="M157" s="260">
        <f>SUM(LisäyksetVähennykset[[#This Row],[Kuntien yhdistymisavustus (-1,00 €/as)]:[Vos-lisäsiirron huomioiminen takautuvasti vuoden 2023 osalta (50 %)]])</f>
        <v>3332434.5147511973</v>
      </c>
      <c r="N157" s="117"/>
    </row>
    <row r="158" spans="1:14" s="50" customFormat="1">
      <c r="A158" s="248">
        <v>503</v>
      </c>
      <c r="B158" s="248" t="s">
        <v>167</v>
      </c>
      <c r="C158" s="338">
        <v>-7463.61</v>
      </c>
      <c r="D158" s="126">
        <v>-13645.59</v>
      </c>
      <c r="E158" s="126">
        <v>-7463.61</v>
      </c>
      <c r="F158" s="126">
        <v>-150.78</v>
      </c>
      <c r="G158" s="126">
        <v>-202271.37</v>
      </c>
      <c r="H158" s="126">
        <v>-152616.57500000001</v>
      </c>
      <c r="I158" s="126">
        <v>-269127.05533204752</v>
      </c>
      <c r="J158" s="37">
        <v>-514689.20662975922</v>
      </c>
      <c r="K158" s="37">
        <v>-219410.27940121936</v>
      </c>
      <c r="L158" s="37">
        <v>-109705.13970060968</v>
      </c>
      <c r="M158" s="260">
        <f>SUM(LisäyksetVähennykset[[#This Row],[Kuntien yhdistymisavustus (-1,00 €/as)]:[Vos-lisäsiirron huomioiminen takautuvasti vuoden 2023 osalta (50 %)]])</f>
        <v>-1496543.2160636359</v>
      </c>
      <c r="N158" s="117"/>
    </row>
    <row r="159" spans="1:14" s="50" customFormat="1">
      <c r="A159" s="248">
        <v>504</v>
      </c>
      <c r="B159" s="248" t="s">
        <v>168</v>
      </c>
      <c r="C159" s="338">
        <v>-1746.36</v>
      </c>
      <c r="D159" s="126">
        <v>-3192.84</v>
      </c>
      <c r="E159" s="126">
        <v>-1746.36</v>
      </c>
      <c r="F159" s="126">
        <v>-35.28</v>
      </c>
      <c r="G159" s="126">
        <v>-47328.119999999995</v>
      </c>
      <c r="H159" s="126">
        <v>-63438.855000000003</v>
      </c>
      <c r="I159" s="126">
        <v>-364959.62436226802</v>
      </c>
      <c r="J159" s="37">
        <v>-96305.302495306692</v>
      </c>
      <c r="K159" s="37">
        <v>-51338.338355717067</v>
      </c>
      <c r="L159" s="37">
        <v>-25669.169177858534</v>
      </c>
      <c r="M159" s="260">
        <f>SUM(LisäyksetVähennykset[[#This Row],[Kuntien yhdistymisavustus (-1,00 €/as)]:[Vos-lisäsiirron huomioiminen takautuvasti vuoden 2023 osalta (50 %)]])</f>
        <v>-655760.2493911502</v>
      </c>
      <c r="N159" s="117"/>
    </row>
    <row r="160" spans="1:14" s="50" customFormat="1">
      <c r="A160" s="248">
        <v>505</v>
      </c>
      <c r="B160" s="248" t="s">
        <v>169</v>
      </c>
      <c r="C160" s="338">
        <v>-20702.88</v>
      </c>
      <c r="D160" s="126">
        <v>-37850.720000000001</v>
      </c>
      <c r="E160" s="126">
        <v>-20702.88</v>
      </c>
      <c r="F160" s="126">
        <v>-418.24</v>
      </c>
      <c r="G160" s="126">
        <v>-561068.96</v>
      </c>
      <c r="H160" s="126">
        <v>-805752.06030000001</v>
      </c>
      <c r="I160" s="126">
        <v>26419.770464792044</v>
      </c>
      <c r="J160" s="37">
        <v>24009.631901373003</v>
      </c>
      <c r="K160" s="37">
        <v>-608609.59846641449</v>
      </c>
      <c r="L160" s="37">
        <v>-304304.79923320725</v>
      </c>
      <c r="M160" s="260">
        <f>SUM(LisäyksetVähennykset[[#This Row],[Kuntien yhdistymisavustus (-1,00 €/as)]:[Vos-lisäsiirron huomioiminen takautuvasti vuoden 2023 osalta (50 %)]])</f>
        <v>-2308980.7356334566</v>
      </c>
      <c r="N160" s="117"/>
    </row>
    <row r="161" spans="1:14" s="50" customFormat="1">
      <c r="A161" s="248">
        <v>507</v>
      </c>
      <c r="B161" s="248" t="s">
        <v>170</v>
      </c>
      <c r="C161" s="338">
        <v>-5508.36</v>
      </c>
      <c r="D161" s="126">
        <v>-10070.84</v>
      </c>
      <c r="E161" s="126">
        <v>-5508.36</v>
      </c>
      <c r="F161" s="126">
        <v>-111.28</v>
      </c>
      <c r="G161" s="126">
        <v>-149282.12</v>
      </c>
      <c r="H161" s="126">
        <v>-210707.63500000001</v>
      </c>
      <c r="I161" s="126">
        <v>-1060976.853015742</v>
      </c>
      <c r="J161" s="37">
        <v>-260595.21491342495</v>
      </c>
      <c r="K161" s="37">
        <v>-161931.13073197831</v>
      </c>
      <c r="L161" s="37">
        <v>-80965.565365989154</v>
      </c>
      <c r="M161" s="260">
        <f>SUM(LisäyksetVähennykset[[#This Row],[Kuntien yhdistymisavustus (-1,00 €/as)]:[Vos-lisäsiirron huomioiminen takautuvasti vuoden 2023 osalta (50 %)]])</f>
        <v>-1945657.3590271345</v>
      </c>
      <c r="N161" s="117"/>
    </row>
    <row r="162" spans="1:14" s="50" customFormat="1">
      <c r="A162" s="248">
        <v>508</v>
      </c>
      <c r="B162" s="248" t="s">
        <v>171</v>
      </c>
      <c r="C162" s="338">
        <v>-9266.4</v>
      </c>
      <c r="D162" s="126">
        <v>-16941.600000000002</v>
      </c>
      <c r="E162" s="126">
        <v>-9266.4</v>
      </c>
      <c r="F162" s="126">
        <v>-187.20000000000002</v>
      </c>
      <c r="G162" s="126">
        <v>-251128.8</v>
      </c>
      <c r="H162" s="126">
        <v>-505410.18910000002</v>
      </c>
      <c r="I162" s="126">
        <v>-601802.44865164103</v>
      </c>
      <c r="J162" s="37">
        <v>-328589.54535696929</v>
      </c>
      <c r="K162" s="37">
        <v>-272407.50964258035</v>
      </c>
      <c r="L162" s="37">
        <v>-136203.75482129017</v>
      </c>
      <c r="M162" s="260">
        <f>SUM(LisäyksetVähennykset[[#This Row],[Kuntien yhdistymisavustus (-1,00 €/as)]:[Vos-lisäsiirron huomioiminen takautuvasti vuoden 2023 osalta (50 %)]])</f>
        <v>-2131203.8475724808</v>
      </c>
      <c r="N162" s="117"/>
    </row>
    <row r="163" spans="1:14" s="50" customFormat="1">
      <c r="A163" s="248">
        <v>529</v>
      </c>
      <c r="B163" s="248" t="s">
        <v>172</v>
      </c>
      <c r="C163" s="338">
        <v>-19651.5</v>
      </c>
      <c r="D163" s="126">
        <v>-35928.5</v>
      </c>
      <c r="E163" s="126">
        <v>-19651.5</v>
      </c>
      <c r="F163" s="126">
        <v>-397</v>
      </c>
      <c r="G163" s="126">
        <v>-532575.5</v>
      </c>
      <c r="H163" s="126">
        <v>-554322.26249999995</v>
      </c>
      <c r="I163" s="126">
        <v>4105217.0350178806</v>
      </c>
      <c r="J163" s="37">
        <v>818583.04767532065</v>
      </c>
      <c r="K163" s="37">
        <v>-577701.82333389099</v>
      </c>
      <c r="L163" s="37">
        <v>-288850.9116669455</v>
      </c>
      <c r="M163" s="260">
        <f>SUM(LisäyksetVähennykset[[#This Row],[Kuntien yhdistymisavustus (-1,00 €/as)]:[Vos-lisäsiirron huomioiminen takautuvasti vuoden 2023 osalta (50 %)]])</f>
        <v>2894721.0851923646</v>
      </c>
      <c r="N163" s="117"/>
    </row>
    <row r="164" spans="1:14" s="50" customFormat="1">
      <c r="A164" s="248">
        <v>531</v>
      </c>
      <c r="B164" s="248" t="s">
        <v>173</v>
      </c>
      <c r="C164" s="338">
        <v>-5021.28</v>
      </c>
      <c r="D164" s="126">
        <v>-9180.32</v>
      </c>
      <c r="E164" s="126">
        <v>-5021.28</v>
      </c>
      <c r="F164" s="126">
        <v>-101.44</v>
      </c>
      <c r="G164" s="126">
        <v>-136081.75999999998</v>
      </c>
      <c r="H164" s="126">
        <v>-143782.83749999999</v>
      </c>
      <c r="I164" s="126">
        <v>-1005929.5607249625</v>
      </c>
      <c r="J164" s="37">
        <v>-918183.07146140025</v>
      </c>
      <c r="K164" s="37">
        <v>-147612.27445589396</v>
      </c>
      <c r="L164" s="37">
        <v>-73806.13722794698</v>
      </c>
      <c r="M164" s="260">
        <f>SUM(LisäyksetVähennykset[[#This Row],[Kuntien yhdistymisavustus (-1,00 €/as)]:[Vos-lisäsiirron huomioiminen takautuvasti vuoden 2023 osalta (50 %)]])</f>
        <v>-2444719.9613702036</v>
      </c>
      <c r="N164" s="117"/>
    </row>
    <row r="165" spans="1:14" s="50" customFormat="1">
      <c r="A165" s="248">
        <v>535</v>
      </c>
      <c r="B165" s="248" t="s">
        <v>174</v>
      </c>
      <c r="C165" s="338">
        <v>-10314.81</v>
      </c>
      <c r="D165" s="126">
        <v>-18858.39</v>
      </c>
      <c r="E165" s="126">
        <v>-10314.81</v>
      </c>
      <c r="F165" s="126">
        <v>-208.38</v>
      </c>
      <c r="G165" s="126">
        <v>-279541.76999999996</v>
      </c>
      <c r="H165" s="126">
        <v>-235103.72500000001</v>
      </c>
      <c r="I165" s="126">
        <v>410312.30065606942</v>
      </c>
      <c r="J165" s="37">
        <v>-367132.26240443962</v>
      </c>
      <c r="K165" s="37">
        <v>-303227.97467585944</v>
      </c>
      <c r="L165" s="37">
        <v>-151613.98733792972</v>
      </c>
      <c r="M165" s="260">
        <f>SUM(LisäyksetVähennykset[[#This Row],[Kuntien yhdistymisavustus (-1,00 €/as)]:[Vos-lisäsiirron huomioiminen takautuvasti vuoden 2023 osalta (50 %)]])</f>
        <v>-966003.80876215943</v>
      </c>
      <c r="N165" s="117"/>
    </row>
    <row r="166" spans="1:14" s="50" customFormat="1">
      <c r="A166" s="248">
        <v>536</v>
      </c>
      <c r="B166" s="248" t="s">
        <v>175</v>
      </c>
      <c r="C166" s="338">
        <v>-34992.54</v>
      </c>
      <c r="D166" s="126">
        <v>-63976.26</v>
      </c>
      <c r="E166" s="126">
        <v>-34992.54</v>
      </c>
      <c r="F166" s="126">
        <v>-706.92</v>
      </c>
      <c r="G166" s="126">
        <v>-948333.17999999993</v>
      </c>
      <c r="H166" s="126">
        <v>-1643810.3174999999</v>
      </c>
      <c r="I166" s="126">
        <v>-2060360.4963072585</v>
      </c>
      <c r="J166" s="37">
        <v>-1233342.6699138377</v>
      </c>
      <c r="K166" s="37">
        <v>-1028687.5892977185</v>
      </c>
      <c r="L166" s="37">
        <v>-514343.79464885924</v>
      </c>
      <c r="M166" s="260">
        <f>SUM(LisäyksetVähennykset[[#This Row],[Kuntien yhdistymisavustus (-1,00 €/as)]:[Vos-lisäsiirron huomioiminen takautuvasti vuoden 2023 osalta (50 %)]])</f>
        <v>-7563546.3076676736</v>
      </c>
      <c r="N166" s="117"/>
    </row>
    <row r="167" spans="1:14" s="50" customFormat="1">
      <c r="A167" s="248">
        <v>538</v>
      </c>
      <c r="B167" s="248" t="s">
        <v>176</v>
      </c>
      <c r="C167" s="338">
        <v>-4597.5600000000004</v>
      </c>
      <c r="D167" s="126">
        <v>-8405.64</v>
      </c>
      <c r="E167" s="126">
        <v>-4597.5600000000004</v>
      </c>
      <c r="F167" s="126">
        <v>-92.88</v>
      </c>
      <c r="G167" s="126">
        <v>-124598.51999999999</v>
      </c>
      <c r="H167" s="126">
        <v>-51360.747499999998</v>
      </c>
      <c r="I167" s="126">
        <v>-20470.384929660016</v>
      </c>
      <c r="J167" s="37">
        <v>-219612.88066358905</v>
      </c>
      <c r="K167" s="37">
        <v>-135156.03363035718</v>
      </c>
      <c r="L167" s="37">
        <v>-67578.016815178591</v>
      </c>
      <c r="M167" s="260">
        <f>SUM(LisäyksetVähennykset[[#This Row],[Kuntien yhdistymisavustus (-1,00 €/as)]:[Vos-lisäsiirron huomioiminen takautuvasti vuoden 2023 osalta (50 %)]])</f>
        <v>-636470.22353878478</v>
      </c>
      <c r="N167" s="117"/>
    </row>
    <row r="168" spans="1:14" s="50" customFormat="1">
      <c r="A168" s="248">
        <v>541</v>
      </c>
      <c r="B168" s="248" t="s">
        <v>177</v>
      </c>
      <c r="C168" s="338">
        <v>-9150.57</v>
      </c>
      <c r="D168" s="126">
        <v>-16729.830000000002</v>
      </c>
      <c r="E168" s="126">
        <v>-9150.57</v>
      </c>
      <c r="F168" s="126">
        <v>-184.86</v>
      </c>
      <c r="G168" s="126">
        <v>-247989.68999999997</v>
      </c>
      <c r="H168" s="126">
        <v>-328769.23499999999</v>
      </c>
      <c r="I168" s="126">
        <v>2185373.2369700479</v>
      </c>
      <c r="J168" s="37">
        <v>1493883.0583851691</v>
      </c>
      <c r="K168" s="37">
        <v>-269002.41577204806</v>
      </c>
      <c r="L168" s="37">
        <v>-134501.20788602403</v>
      </c>
      <c r="M168" s="260">
        <f>SUM(LisäyksetVähennykset[[#This Row],[Kuntien yhdistymisavustus (-1,00 €/as)]:[Vos-lisäsiirron huomioiminen takautuvasti vuoden 2023 osalta (50 %)]])</f>
        <v>2663777.916697145</v>
      </c>
      <c r="N168" s="117"/>
    </row>
    <row r="169" spans="1:14" s="50" customFormat="1">
      <c r="A169" s="248">
        <v>543</v>
      </c>
      <c r="B169" s="248" t="s">
        <v>178</v>
      </c>
      <c r="C169" s="338">
        <v>-44013.42</v>
      </c>
      <c r="D169" s="126">
        <v>-80468.98</v>
      </c>
      <c r="E169" s="126">
        <v>-44013.42</v>
      </c>
      <c r="F169" s="126">
        <v>-889.16</v>
      </c>
      <c r="G169" s="126">
        <v>-1192808.1399999999</v>
      </c>
      <c r="H169" s="126">
        <v>-1773385.575</v>
      </c>
      <c r="I169" s="126">
        <v>5907625.994499363</v>
      </c>
      <c r="J169" s="37">
        <v>3472556.1372462576</v>
      </c>
      <c r="K169" s="37">
        <v>-1293877.464069427</v>
      </c>
      <c r="L169" s="37">
        <v>-646938.7320347135</v>
      </c>
      <c r="M169" s="260">
        <f>SUM(LisäyksetVähennykset[[#This Row],[Kuntien yhdistymisavustus (-1,00 €/as)]:[Vos-lisäsiirron huomioiminen takautuvasti vuoden 2023 osalta (50 %)]])</f>
        <v>4303787.2406414803</v>
      </c>
      <c r="N169" s="117"/>
    </row>
    <row r="170" spans="1:14" s="50" customFormat="1">
      <c r="A170" s="248">
        <v>545</v>
      </c>
      <c r="B170" s="248" t="s">
        <v>179</v>
      </c>
      <c r="C170" s="338">
        <v>-9488.16</v>
      </c>
      <c r="D170" s="126">
        <v>-17347.04</v>
      </c>
      <c r="E170" s="126">
        <v>-9488.16</v>
      </c>
      <c r="F170" s="126">
        <v>-191.68</v>
      </c>
      <c r="G170" s="126">
        <v>-257138.71999999997</v>
      </c>
      <c r="H170" s="126">
        <v>-79379.12</v>
      </c>
      <c r="I170" s="126">
        <v>1675760.1126260478</v>
      </c>
      <c r="J170" s="37">
        <v>1319772.7601550405</v>
      </c>
      <c r="K170" s="37">
        <v>-278926.66371949681</v>
      </c>
      <c r="L170" s="37">
        <v>-139463.3318597484</v>
      </c>
      <c r="M170" s="260">
        <f>SUM(LisäyksetVähennykset[[#This Row],[Kuntien yhdistymisavustus (-1,00 €/as)]:[Vos-lisäsiirron huomioiminen takautuvasti vuoden 2023 osalta (50 %)]])</f>
        <v>2204109.9972018437</v>
      </c>
      <c r="N170" s="117"/>
    </row>
    <row r="171" spans="1:14" s="50" customFormat="1">
      <c r="A171" s="248">
        <v>560</v>
      </c>
      <c r="B171" s="248" t="s">
        <v>180</v>
      </c>
      <c r="C171" s="338">
        <v>-15577.65</v>
      </c>
      <c r="D171" s="126">
        <v>-28480.350000000002</v>
      </c>
      <c r="E171" s="126">
        <v>-15577.65</v>
      </c>
      <c r="F171" s="126">
        <v>-314.7</v>
      </c>
      <c r="G171" s="126">
        <v>-422170.05</v>
      </c>
      <c r="H171" s="126">
        <v>-709485.97499999998</v>
      </c>
      <c r="I171" s="126">
        <v>575077.6428344422</v>
      </c>
      <c r="J171" s="37">
        <v>41393.642349432746</v>
      </c>
      <c r="K171" s="37">
        <v>-457941.47053696599</v>
      </c>
      <c r="L171" s="37">
        <v>-228970.735268483</v>
      </c>
      <c r="M171" s="260">
        <f>SUM(LisäyksetVähennykset[[#This Row],[Kuntien yhdistymisavustus (-1,00 €/as)]:[Vos-lisäsiirron huomioiminen takautuvasti vuoden 2023 osalta (50 %)]])</f>
        <v>-1262047.2956215742</v>
      </c>
      <c r="N171" s="117"/>
    </row>
    <row r="172" spans="1:14" s="50" customFormat="1">
      <c r="A172" s="248">
        <v>561</v>
      </c>
      <c r="B172" s="248" t="s">
        <v>181</v>
      </c>
      <c r="C172" s="338">
        <v>-1303.83</v>
      </c>
      <c r="D172" s="126">
        <v>-2383.77</v>
      </c>
      <c r="E172" s="126">
        <v>-1303.83</v>
      </c>
      <c r="F172" s="126">
        <v>-26.34</v>
      </c>
      <c r="G172" s="126">
        <v>-35335.11</v>
      </c>
      <c r="H172" s="126">
        <v>-19956.45</v>
      </c>
      <c r="I172" s="126">
        <v>450825.56534838409</v>
      </c>
      <c r="J172" s="37">
        <v>352214.65138440504</v>
      </c>
      <c r="K172" s="37">
        <v>-38329.133568298967</v>
      </c>
      <c r="L172" s="37">
        <v>-19164.566784149483</v>
      </c>
      <c r="M172" s="260">
        <f>SUM(LisäyksetVähennykset[[#This Row],[Kuntien yhdistymisavustus (-1,00 €/as)]:[Vos-lisäsiirron huomioiminen takautuvasti vuoden 2023 osalta (50 %)]])</f>
        <v>685237.1863803406</v>
      </c>
      <c r="N172" s="117"/>
    </row>
    <row r="173" spans="1:14" s="50" customFormat="1">
      <c r="A173" s="248">
        <v>562</v>
      </c>
      <c r="B173" s="248" t="s">
        <v>182</v>
      </c>
      <c r="C173" s="338">
        <v>-8845.65</v>
      </c>
      <c r="D173" s="126">
        <v>-16172.35</v>
      </c>
      <c r="E173" s="126">
        <v>-8845.65</v>
      </c>
      <c r="F173" s="126">
        <v>-178.70000000000002</v>
      </c>
      <c r="G173" s="126">
        <v>-239726.05</v>
      </c>
      <c r="H173" s="126">
        <v>-271039.6225</v>
      </c>
      <c r="I173" s="126">
        <v>-360295.99720420444</v>
      </c>
      <c r="J173" s="37">
        <v>-228402.12861593821</v>
      </c>
      <c r="K173" s="37">
        <v>-260038.57891628795</v>
      </c>
      <c r="L173" s="37">
        <v>-130019.28945814398</v>
      </c>
      <c r="M173" s="260">
        <f>SUM(LisäyksetVähennykset[[#This Row],[Kuntien yhdistymisavustus (-1,00 €/as)]:[Vos-lisäsiirron huomioiminen takautuvasti vuoden 2023 osalta (50 %)]])</f>
        <v>-1523564.0166945746</v>
      </c>
      <c r="N173" s="117"/>
    </row>
    <row r="174" spans="1:14" s="50" customFormat="1">
      <c r="A174" s="248">
        <v>563</v>
      </c>
      <c r="B174" s="248" t="s">
        <v>183</v>
      </c>
      <c r="C174" s="338">
        <v>-6954.75</v>
      </c>
      <c r="D174" s="126">
        <v>-12715.25</v>
      </c>
      <c r="E174" s="126">
        <v>-6954.75</v>
      </c>
      <c r="F174" s="126">
        <v>-140.5</v>
      </c>
      <c r="G174" s="126">
        <v>-188480.75</v>
      </c>
      <c r="H174" s="126">
        <v>-202190.71</v>
      </c>
      <c r="I174" s="126">
        <v>268242.8762147766</v>
      </c>
      <c r="J174" s="37">
        <v>-373841.65293674421</v>
      </c>
      <c r="K174" s="37">
        <v>-204451.14906400928</v>
      </c>
      <c r="L174" s="37">
        <v>-102225.57453200464</v>
      </c>
      <c r="M174" s="260">
        <f>SUM(LisäyksetVähennykset[[#This Row],[Kuntien yhdistymisavustus (-1,00 €/as)]:[Vos-lisäsiirron huomioiminen takautuvasti vuoden 2023 osalta (50 %)]])</f>
        <v>-829712.21031798155</v>
      </c>
      <c r="N174" s="117"/>
    </row>
    <row r="175" spans="1:14" s="50" customFormat="1">
      <c r="A175" s="248">
        <v>564</v>
      </c>
      <c r="B175" s="248" t="s">
        <v>184</v>
      </c>
      <c r="C175" s="338">
        <v>-209729.52</v>
      </c>
      <c r="D175" s="126">
        <v>-383444.88</v>
      </c>
      <c r="E175" s="126">
        <v>-209729.52</v>
      </c>
      <c r="F175" s="126">
        <v>-4236.96</v>
      </c>
      <c r="G175" s="126">
        <v>-5683881.8399999999</v>
      </c>
      <c r="H175" s="126">
        <v>-11371140.5185</v>
      </c>
      <c r="I175" s="126">
        <v>-12366375.192438386</v>
      </c>
      <c r="J175" s="37">
        <v>-3372723.6584028285</v>
      </c>
      <c r="K175" s="37">
        <v>-6165489.9682437349</v>
      </c>
      <c r="L175" s="37">
        <v>-3082744.9841218675</v>
      </c>
      <c r="M175" s="260">
        <f>SUM(LisäyksetVähennykset[[#This Row],[Kuntien yhdistymisavustus (-1,00 €/as)]:[Vos-lisäsiirron huomioiminen takautuvasti vuoden 2023 osalta (50 %)]])</f>
        <v>-42849497.041706815</v>
      </c>
      <c r="N175" s="117"/>
    </row>
    <row r="176" spans="1:14" s="50" customFormat="1">
      <c r="A176" s="248">
        <v>576</v>
      </c>
      <c r="B176" s="248" t="s">
        <v>185</v>
      </c>
      <c r="C176" s="338">
        <v>-2722.5</v>
      </c>
      <c r="D176" s="126">
        <v>-4977.5</v>
      </c>
      <c r="E176" s="126">
        <v>-2722.5</v>
      </c>
      <c r="F176" s="126">
        <v>-55</v>
      </c>
      <c r="G176" s="126">
        <v>-73782.5</v>
      </c>
      <c r="H176" s="126">
        <v>-79106.404999999999</v>
      </c>
      <c r="I176" s="126">
        <v>542428.54064623767</v>
      </c>
      <c r="J176" s="37">
        <v>488947.7624504586</v>
      </c>
      <c r="K176" s="37">
        <v>-80034.257640715383</v>
      </c>
      <c r="L176" s="37">
        <v>-40017.128820357691</v>
      </c>
      <c r="M176" s="260">
        <f>SUM(LisäyksetVähennykset[[#This Row],[Kuntien yhdistymisavustus (-1,00 €/as)]:[Vos-lisäsiirron huomioiminen takautuvasti vuoden 2023 osalta (50 %)]])</f>
        <v>747958.51163562317</v>
      </c>
      <c r="N176" s="117"/>
    </row>
    <row r="177" spans="1:14" s="50" customFormat="1">
      <c r="A177" s="248">
        <v>577</v>
      </c>
      <c r="B177" s="248" t="s">
        <v>186</v>
      </c>
      <c r="C177" s="338">
        <v>-11026.62</v>
      </c>
      <c r="D177" s="126">
        <v>-20159.78</v>
      </c>
      <c r="E177" s="126">
        <v>-11026.62</v>
      </c>
      <c r="F177" s="126">
        <v>-222.76</v>
      </c>
      <c r="G177" s="126">
        <v>-298832.53999999998</v>
      </c>
      <c r="H177" s="126">
        <v>-375507.49</v>
      </c>
      <c r="I177" s="126">
        <v>489120.82064579474</v>
      </c>
      <c r="J177" s="37">
        <v>12787.838567209856</v>
      </c>
      <c r="K177" s="37">
        <v>-324153.29512810468</v>
      </c>
      <c r="L177" s="37">
        <v>-162076.64756405234</v>
      </c>
      <c r="M177" s="260">
        <f>SUM(LisäyksetVähennykset[[#This Row],[Kuntien yhdistymisavustus (-1,00 €/as)]:[Vos-lisäsiirron huomioiminen takautuvasti vuoden 2023 osalta (50 %)]])</f>
        <v>-701097.09347915254</v>
      </c>
      <c r="N177" s="117"/>
    </row>
    <row r="178" spans="1:14" s="50" customFormat="1">
      <c r="A178" s="248">
        <v>578</v>
      </c>
      <c r="B178" s="248" t="s">
        <v>187</v>
      </c>
      <c r="C178" s="338">
        <v>-3069</v>
      </c>
      <c r="D178" s="126">
        <v>-5611</v>
      </c>
      <c r="E178" s="126">
        <v>-3069</v>
      </c>
      <c r="F178" s="126">
        <v>-62</v>
      </c>
      <c r="G178" s="126">
        <v>-83173</v>
      </c>
      <c r="H178" s="126">
        <v>-119593.35</v>
      </c>
      <c r="I178" s="126">
        <v>-290900.41572442633</v>
      </c>
      <c r="J178" s="37">
        <v>-218363.65710533515</v>
      </c>
      <c r="K178" s="37">
        <v>-90220.435885897328</v>
      </c>
      <c r="L178" s="37">
        <v>-45110.217942948664</v>
      </c>
      <c r="M178" s="260">
        <f>SUM(LisäyksetVähennykset[[#This Row],[Kuntien yhdistymisavustus (-1,00 €/as)]:[Vos-lisäsiirron huomioiminen takautuvasti vuoden 2023 osalta (50 %)]])</f>
        <v>-859172.07665860758</v>
      </c>
      <c r="N178" s="117"/>
    </row>
    <row r="179" spans="1:14" s="50" customFormat="1">
      <c r="A179" s="248">
        <v>580</v>
      </c>
      <c r="B179" s="248" t="s">
        <v>188</v>
      </c>
      <c r="C179" s="338">
        <v>-4393.62</v>
      </c>
      <c r="D179" s="126">
        <v>-8032.7800000000007</v>
      </c>
      <c r="E179" s="126">
        <v>-4393.62</v>
      </c>
      <c r="F179" s="126">
        <v>-88.76</v>
      </c>
      <c r="G179" s="126">
        <v>-119071.54</v>
      </c>
      <c r="H179" s="126">
        <v>-127250.505</v>
      </c>
      <c r="I179" s="126">
        <v>-504900.56676241627</v>
      </c>
      <c r="J179" s="37">
        <v>-42912.983635524812</v>
      </c>
      <c r="K179" s="37">
        <v>-129160.74014890722</v>
      </c>
      <c r="L179" s="37">
        <v>-64580.370074453611</v>
      </c>
      <c r="M179" s="260">
        <f>SUM(LisäyksetVähennykset[[#This Row],[Kuntien yhdistymisavustus (-1,00 €/as)]:[Vos-lisäsiirron huomioiminen takautuvasti vuoden 2023 osalta (50 %)]])</f>
        <v>-1004785.4856213019</v>
      </c>
      <c r="N179" s="117"/>
    </row>
    <row r="180" spans="1:14" s="50" customFormat="1">
      <c r="A180" s="248">
        <v>581</v>
      </c>
      <c r="B180" s="248" t="s">
        <v>189</v>
      </c>
      <c r="C180" s="338">
        <v>-6177.6</v>
      </c>
      <c r="D180" s="126">
        <v>-11294.4</v>
      </c>
      <c r="E180" s="126">
        <v>-6177.6</v>
      </c>
      <c r="F180" s="126">
        <v>-124.8</v>
      </c>
      <c r="G180" s="126">
        <v>-167419.19999999998</v>
      </c>
      <c r="H180" s="126">
        <v>-208326.95499999999</v>
      </c>
      <c r="I180" s="126">
        <v>-110430.20908119342</v>
      </c>
      <c r="J180" s="37">
        <v>-82910.725130793522</v>
      </c>
      <c r="K180" s="37">
        <v>-181605.0064283869</v>
      </c>
      <c r="L180" s="37">
        <v>-90802.50321419345</v>
      </c>
      <c r="M180" s="260">
        <f>SUM(LisäyksetVähennykset[[#This Row],[Kuntien yhdistymisavustus (-1,00 €/as)]:[Vos-lisäsiirron huomioiminen takautuvasti vuoden 2023 osalta (50 %)]])</f>
        <v>-865268.9988545673</v>
      </c>
      <c r="N180" s="117"/>
    </row>
    <row r="181" spans="1:14" s="50" customFormat="1">
      <c r="A181" s="248">
        <v>583</v>
      </c>
      <c r="B181" s="248" t="s">
        <v>190</v>
      </c>
      <c r="C181" s="338">
        <v>-937.53</v>
      </c>
      <c r="D181" s="126">
        <v>-1714.0700000000002</v>
      </c>
      <c r="E181" s="126">
        <v>-937.53</v>
      </c>
      <c r="F181" s="126">
        <v>-18.940000000000001</v>
      </c>
      <c r="G181" s="126">
        <v>-25408.01</v>
      </c>
      <c r="H181" s="126">
        <v>-11595.81</v>
      </c>
      <c r="I181" s="126">
        <v>-629030.17722693109</v>
      </c>
      <c r="J181" s="37">
        <v>250239.88698130535</v>
      </c>
      <c r="K181" s="37">
        <v>-27560.887994820896</v>
      </c>
      <c r="L181" s="37">
        <v>-13780.443997410448</v>
      </c>
      <c r="M181" s="260">
        <f>SUM(LisäyksetVähennykset[[#This Row],[Kuntien yhdistymisavustus (-1,00 €/as)]:[Vos-lisäsiirron huomioiminen takautuvasti vuoden 2023 osalta (50 %)]])</f>
        <v>-460743.51223785715</v>
      </c>
      <c r="N181" s="117"/>
    </row>
    <row r="182" spans="1:14" s="50" customFormat="1">
      <c r="A182" s="248">
        <v>584</v>
      </c>
      <c r="B182" s="248" t="s">
        <v>191</v>
      </c>
      <c r="C182" s="338">
        <v>-2626.47</v>
      </c>
      <c r="D182" s="126">
        <v>-4801.93</v>
      </c>
      <c r="E182" s="126">
        <v>-2626.47</v>
      </c>
      <c r="F182" s="126">
        <v>-53.06</v>
      </c>
      <c r="G182" s="126">
        <v>-71179.989999999991</v>
      </c>
      <c r="H182" s="126">
        <v>-39412.205000000002</v>
      </c>
      <c r="I182" s="126">
        <v>-485502.29660352558</v>
      </c>
      <c r="J182" s="37">
        <v>-455333.54653111566</v>
      </c>
      <c r="K182" s="37">
        <v>-77211.231098479242</v>
      </c>
      <c r="L182" s="37">
        <v>-38605.615549239621</v>
      </c>
      <c r="M182" s="260">
        <f>SUM(LisäyksetVähennykset[[#This Row],[Kuntien yhdistymisavustus (-1,00 €/as)]:[Vos-lisäsiirron huomioiminen takautuvasti vuoden 2023 osalta (50 %)]])</f>
        <v>-1177352.8147823599</v>
      </c>
      <c r="N182" s="117"/>
    </row>
    <row r="183" spans="1:14" s="50" customFormat="1">
      <c r="A183" s="248">
        <v>588</v>
      </c>
      <c r="B183" s="248" t="s">
        <v>192</v>
      </c>
      <c r="C183" s="338">
        <v>-1584</v>
      </c>
      <c r="D183" s="126">
        <v>-2896</v>
      </c>
      <c r="E183" s="126">
        <v>-1584</v>
      </c>
      <c r="F183" s="126">
        <v>-32</v>
      </c>
      <c r="G183" s="126">
        <v>-42928</v>
      </c>
      <c r="H183" s="126">
        <v>-45103.695</v>
      </c>
      <c r="I183" s="126">
        <v>-721788.82450356137</v>
      </c>
      <c r="J183" s="37">
        <v>-407723.57448289101</v>
      </c>
      <c r="K183" s="37">
        <v>-46565.386263688946</v>
      </c>
      <c r="L183" s="37">
        <v>-23282.693131844473</v>
      </c>
      <c r="M183" s="260">
        <f>SUM(LisäyksetVähennykset[[#This Row],[Kuntien yhdistymisavustus (-1,00 €/as)]:[Vos-lisäsiirron huomioiminen takautuvasti vuoden 2023 osalta (50 %)]])</f>
        <v>-1293488.1733819859</v>
      </c>
      <c r="N183" s="117"/>
    </row>
    <row r="184" spans="1:14" s="50" customFormat="1">
      <c r="A184" s="248">
        <v>592</v>
      </c>
      <c r="B184" s="248" t="s">
        <v>193</v>
      </c>
      <c r="C184" s="338">
        <v>-3614.49</v>
      </c>
      <c r="D184" s="126">
        <v>-6608.31</v>
      </c>
      <c r="E184" s="126">
        <v>-3614.49</v>
      </c>
      <c r="F184" s="126">
        <v>-73.02</v>
      </c>
      <c r="G184" s="126">
        <v>-97956.329999999987</v>
      </c>
      <c r="H184" s="126">
        <v>-114209.13250000001</v>
      </c>
      <c r="I184" s="126">
        <v>-241310.5960531543</v>
      </c>
      <c r="J184" s="37">
        <v>-181389.073818623</v>
      </c>
      <c r="K184" s="37">
        <v>-106256.39078045521</v>
      </c>
      <c r="L184" s="37">
        <v>-53128.195390227607</v>
      </c>
      <c r="M184" s="260">
        <f>SUM(LisäyksetVähennykset[[#This Row],[Kuntien yhdistymisavustus (-1,00 €/as)]:[Vos-lisäsiirron huomioiminen takautuvasti vuoden 2023 osalta (50 %)]])</f>
        <v>-808160.02854246006</v>
      </c>
      <c r="N184" s="117"/>
    </row>
    <row r="185" spans="1:14" s="50" customFormat="1">
      <c r="A185" s="248">
        <v>593</v>
      </c>
      <c r="B185" s="248" t="s">
        <v>194</v>
      </c>
      <c r="C185" s="338">
        <v>-16906.23</v>
      </c>
      <c r="D185" s="126">
        <v>-30909.370000000003</v>
      </c>
      <c r="E185" s="126">
        <v>-16906.23</v>
      </c>
      <c r="F185" s="126">
        <v>-341.54</v>
      </c>
      <c r="G185" s="126">
        <v>-458175.91</v>
      </c>
      <c r="H185" s="126">
        <v>-836614.88425</v>
      </c>
      <c r="I185" s="126">
        <v>-1911299.8023453685</v>
      </c>
      <c r="J185" s="37">
        <v>-1687653.2875908348</v>
      </c>
      <c r="K185" s="37">
        <v>-496998.18826563511</v>
      </c>
      <c r="L185" s="37">
        <v>-248499.09413281755</v>
      </c>
      <c r="M185" s="260">
        <f>SUM(LisäyksetVähennykset[[#This Row],[Kuntien yhdistymisavustus (-1,00 €/as)]:[Vos-lisäsiirron huomioiminen takautuvasti vuoden 2023 osalta (50 %)]])</f>
        <v>-5704304.5365846558</v>
      </c>
      <c r="N185" s="117"/>
    </row>
    <row r="186" spans="1:14" s="50" customFormat="1">
      <c r="A186" s="248">
        <v>595</v>
      </c>
      <c r="B186" s="248" t="s">
        <v>195</v>
      </c>
      <c r="C186" s="338">
        <v>-4098.6000000000004</v>
      </c>
      <c r="D186" s="126">
        <v>-7493.4000000000005</v>
      </c>
      <c r="E186" s="126">
        <v>-4098.6000000000004</v>
      </c>
      <c r="F186" s="126">
        <v>-82.8</v>
      </c>
      <c r="G186" s="126">
        <v>-111076.2</v>
      </c>
      <c r="H186" s="126">
        <v>-141915.08499999999</v>
      </c>
      <c r="I186" s="126">
        <v>911577.66748930363</v>
      </c>
      <c r="J186" s="37">
        <v>250952.35053971657</v>
      </c>
      <c r="K186" s="37">
        <v>-120487.93695729515</v>
      </c>
      <c r="L186" s="37">
        <v>-60243.968478647577</v>
      </c>
      <c r="M186" s="260">
        <f>SUM(LisäyksetVähennykset[[#This Row],[Kuntien yhdistymisavustus (-1,00 €/as)]:[Vos-lisäsiirron huomioiminen takautuvasti vuoden 2023 osalta (50 %)]])</f>
        <v>713033.42759307753</v>
      </c>
      <c r="N186" s="117"/>
    </row>
    <row r="187" spans="1:14" s="50" customFormat="1">
      <c r="A187" s="248">
        <v>598</v>
      </c>
      <c r="B187" s="248" t="s">
        <v>196</v>
      </c>
      <c r="C187" s="338">
        <v>-19014.93</v>
      </c>
      <c r="D187" s="126">
        <v>-34764.67</v>
      </c>
      <c r="E187" s="126">
        <v>-19014.93</v>
      </c>
      <c r="F187" s="126">
        <v>-384.14</v>
      </c>
      <c r="G187" s="126">
        <v>-515323.80999999994</v>
      </c>
      <c r="H187" s="126">
        <v>-952106.79700000002</v>
      </c>
      <c r="I187" s="126">
        <v>-7303298.7805607188</v>
      </c>
      <c r="J187" s="37">
        <v>-3779709.8022297504</v>
      </c>
      <c r="K187" s="37">
        <v>-558988.35872917098</v>
      </c>
      <c r="L187" s="37">
        <v>-279494.17936458549</v>
      </c>
      <c r="M187" s="260">
        <f>SUM(LisäyksetVähennykset[[#This Row],[Kuntien yhdistymisavustus (-1,00 €/as)]:[Vos-lisäsiirron huomioiminen takautuvasti vuoden 2023 osalta (50 %)]])</f>
        <v>-13462100.397884227</v>
      </c>
      <c r="N187" s="117"/>
    </row>
    <row r="188" spans="1:14" s="50" customFormat="1">
      <c r="A188" s="248">
        <v>599</v>
      </c>
      <c r="B188" s="248" t="s">
        <v>197</v>
      </c>
      <c r="C188" s="338">
        <v>-11093.94</v>
      </c>
      <c r="D188" s="126">
        <v>-20282.86</v>
      </c>
      <c r="E188" s="126">
        <v>-11093.94</v>
      </c>
      <c r="F188" s="126">
        <v>-224.12</v>
      </c>
      <c r="G188" s="126">
        <v>-300656.98</v>
      </c>
      <c r="H188" s="126">
        <v>-93152.381450000001</v>
      </c>
      <c r="I188" s="126">
        <v>-2253755.0919483542</v>
      </c>
      <c r="J188" s="37">
        <v>-1949520.6773163578</v>
      </c>
      <c r="K188" s="37">
        <v>-326132.32404431148</v>
      </c>
      <c r="L188" s="37">
        <v>-163066.16202215574</v>
      </c>
      <c r="M188" s="260">
        <f>SUM(LisäyksetVähennykset[[#This Row],[Kuntien yhdistymisavustus (-1,00 €/as)]:[Vos-lisäsiirron huomioiminen takautuvasti vuoden 2023 osalta (50 %)]])</f>
        <v>-5128978.4767811792</v>
      </c>
      <c r="N188" s="117"/>
    </row>
    <row r="189" spans="1:14" s="50" customFormat="1">
      <c r="A189" s="248">
        <v>601</v>
      </c>
      <c r="B189" s="248" t="s">
        <v>198</v>
      </c>
      <c r="C189" s="338">
        <v>-3748.14</v>
      </c>
      <c r="D189" s="126">
        <v>-6852.66</v>
      </c>
      <c r="E189" s="126">
        <v>-3748.14</v>
      </c>
      <c r="F189" s="126">
        <v>-75.72</v>
      </c>
      <c r="G189" s="126">
        <v>-101578.37999999999</v>
      </c>
      <c r="H189" s="126">
        <v>-102081.715</v>
      </c>
      <c r="I189" s="126">
        <v>650087.80183864944</v>
      </c>
      <c r="J189" s="37">
        <v>304904.63496101322</v>
      </c>
      <c r="K189" s="37">
        <v>-110185.34524645397</v>
      </c>
      <c r="L189" s="37">
        <v>-55092.672623226987</v>
      </c>
      <c r="M189" s="260">
        <f>SUM(LisäyksetVähennykset[[#This Row],[Kuntien yhdistymisavustus (-1,00 €/as)]:[Vos-lisäsiirron huomioiminen takautuvasti vuoden 2023 osalta (50 %)]])</f>
        <v>571629.66392998165</v>
      </c>
      <c r="N189" s="117"/>
    </row>
    <row r="190" spans="1:14" s="50" customFormat="1">
      <c r="A190" s="248">
        <v>604</v>
      </c>
      <c r="B190" s="248" t="s">
        <v>199</v>
      </c>
      <c r="C190" s="338">
        <v>-20200.95</v>
      </c>
      <c r="D190" s="126">
        <v>-36933.050000000003</v>
      </c>
      <c r="E190" s="126">
        <v>-20200.95</v>
      </c>
      <c r="F190" s="126">
        <v>-408.1</v>
      </c>
      <c r="G190" s="126">
        <v>-547466.15</v>
      </c>
      <c r="H190" s="126">
        <v>-654006.495</v>
      </c>
      <c r="I190" s="126">
        <v>3666734.012272377</v>
      </c>
      <c r="J190" s="37">
        <v>1645895.0361722582</v>
      </c>
      <c r="K190" s="37">
        <v>-593854.19169410807</v>
      </c>
      <c r="L190" s="37">
        <v>-296927.09584705404</v>
      </c>
      <c r="M190" s="260">
        <f>SUM(LisäyksetVähennykset[[#This Row],[Kuntien yhdistymisavustus (-1,00 €/as)]:[Vos-lisäsiirron huomioiminen takautuvasti vuoden 2023 osalta (50 %)]])</f>
        <v>3142632.0659034732</v>
      </c>
      <c r="N190" s="117"/>
    </row>
    <row r="191" spans="1:14" s="50" customFormat="1">
      <c r="A191" s="248">
        <v>607</v>
      </c>
      <c r="B191" s="248" t="s">
        <v>200</v>
      </c>
      <c r="C191" s="338">
        <v>-4043.16</v>
      </c>
      <c r="D191" s="126">
        <v>-7392.04</v>
      </c>
      <c r="E191" s="126">
        <v>-4043.16</v>
      </c>
      <c r="F191" s="126">
        <v>-81.680000000000007</v>
      </c>
      <c r="G191" s="126">
        <v>-109573.71999999999</v>
      </c>
      <c r="H191" s="126">
        <v>-153895.74</v>
      </c>
      <c r="I191" s="126">
        <v>-790078.04205226956</v>
      </c>
      <c r="J191" s="37">
        <v>-283432.09626483062</v>
      </c>
      <c r="K191" s="37">
        <v>-118858.14843806604</v>
      </c>
      <c r="L191" s="37">
        <v>-59429.07421903302</v>
      </c>
      <c r="M191" s="260">
        <f>SUM(LisäyksetVähennykset[[#This Row],[Kuntien yhdistymisavustus (-1,00 €/as)]:[Vos-lisäsiirron huomioiminen takautuvasti vuoden 2023 osalta (50 %)]])</f>
        <v>-1530826.8609741991</v>
      </c>
      <c r="N191" s="117"/>
    </row>
    <row r="192" spans="1:14" s="50" customFormat="1">
      <c r="A192" s="248">
        <v>608</v>
      </c>
      <c r="B192" s="248" t="s">
        <v>201</v>
      </c>
      <c r="C192" s="338">
        <v>-1960.2</v>
      </c>
      <c r="D192" s="126">
        <v>-3583.8</v>
      </c>
      <c r="E192" s="126">
        <v>-1960.2</v>
      </c>
      <c r="F192" s="126">
        <v>-39.6</v>
      </c>
      <c r="G192" s="126">
        <v>-53123.399999999994</v>
      </c>
      <c r="H192" s="126">
        <v>-38206.934999999998</v>
      </c>
      <c r="I192" s="126">
        <v>-220993.47422349593</v>
      </c>
      <c r="J192" s="37">
        <v>-153031.67725784329</v>
      </c>
      <c r="K192" s="37">
        <v>-57624.665501315074</v>
      </c>
      <c r="L192" s="37">
        <v>-28812.332750657537</v>
      </c>
      <c r="M192" s="260">
        <f>SUM(LisäyksetVähennykset[[#This Row],[Kuntien yhdistymisavustus (-1,00 €/as)]:[Vos-lisäsiirron huomioiminen takautuvasti vuoden 2023 osalta (50 %)]])</f>
        <v>-559336.28473331186</v>
      </c>
      <c r="N192" s="117"/>
    </row>
    <row r="193" spans="1:14" s="50" customFormat="1">
      <c r="A193" s="248">
        <v>609</v>
      </c>
      <c r="B193" s="248" t="s">
        <v>202</v>
      </c>
      <c r="C193" s="338">
        <v>-82372.95</v>
      </c>
      <c r="D193" s="126">
        <v>-150601.05000000002</v>
      </c>
      <c r="E193" s="126">
        <v>-82372.95</v>
      </c>
      <c r="F193" s="126">
        <v>-1664.1000000000001</v>
      </c>
      <c r="G193" s="126">
        <v>-2232390.15</v>
      </c>
      <c r="H193" s="126">
        <v>-4534034.6824500002</v>
      </c>
      <c r="I193" s="126">
        <v>-15663153.056943299</v>
      </c>
      <c r="J193" s="37">
        <v>-4080360.2766251843</v>
      </c>
      <c r="K193" s="37">
        <v>-2421545.6025438993</v>
      </c>
      <c r="L193" s="37">
        <v>-1210772.8012719497</v>
      </c>
      <c r="M193" s="260">
        <f>SUM(LisäyksetVähennykset[[#This Row],[Kuntien yhdistymisavustus (-1,00 €/as)]:[Vos-lisäsiirron huomioiminen takautuvasti vuoden 2023 osalta (50 %)]])</f>
        <v>-30459267.61983433</v>
      </c>
      <c r="N193" s="117"/>
    </row>
    <row r="194" spans="1:14" s="50" customFormat="1">
      <c r="A194" s="246">
        <v>611</v>
      </c>
      <c r="B194" s="248" t="s">
        <v>203</v>
      </c>
      <c r="C194" s="338">
        <v>-4960.8900000000003</v>
      </c>
      <c r="D194" s="126">
        <v>-9069.91</v>
      </c>
      <c r="E194" s="126">
        <v>-4960.8900000000003</v>
      </c>
      <c r="F194" s="126">
        <v>-100.22</v>
      </c>
      <c r="G194" s="126">
        <v>-134445.13</v>
      </c>
      <c r="H194" s="126">
        <v>-106489.645</v>
      </c>
      <c r="I194" s="126">
        <v>543302.01269001409</v>
      </c>
      <c r="J194" s="126">
        <v>172299.96346384526</v>
      </c>
      <c r="K194" s="126">
        <v>-145836.96910459083</v>
      </c>
      <c r="L194" s="126">
        <v>-72918.484552295413</v>
      </c>
      <c r="M194" s="260">
        <f>SUM(LisäyksetVähennykset[[#This Row],[Kuntien yhdistymisavustus (-1,00 €/as)]:[Vos-lisäsiirron huomioiminen takautuvasti vuoden 2023 osalta (50 %)]])</f>
        <v>236819.83749697311</v>
      </c>
      <c r="N194" s="117"/>
    </row>
    <row r="195" spans="1:14" s="50" customFormat="1">
      <c r="A195" s="248">
        <v>614</v>
      </c>
      <c r="B195" s="248" t="s">
        <v>204</v>
      </c>
      <c r="C195" s="338">
        <v>-2969.0099999999998</v>
      </c>
      <c r="D195" s="126">
        <v>-5428.1900000000005</v>
      </c>
      <c r="E195" s="126">
        <v>-2969.0099999999998</v>
      </c>
      <c r="F195" s="126">
        <v>-59.980000000000004</v>
      </c>
      <c r="G195" s="126">
        <v>-80463.17</v>
      </c>
      <c r="H195" s="126">
        <v>-40823.815000000002</v>
      </c>
      <c r="I195" s="126">
        <v>-475724.19454908639</v>
      </c>
      <c r="J195" s="37">
        <v>-271173.54270744126</v>
      </c>
      <c r="K195" s="37">
        <v>-87280.995878001966</v>
      </c>
      <c r="L195" s="37">
        <v>-43640.497939000983</v>
      </c>
      <c r="M195" s="260">
        <f>SUM(LisäyksetVähennykset[[#This Row],[Kuntien yhdistymisavustus (-1,00 €/as)]:[Vos-lisäsiirron huomioiminen takautuvasti vuoden 2023 osalta (50 %)]])</f>
        <v>-1010532.4060735306</v>
      </c>
      <c r="N195" s="117"/>
    </row>
    <row r="196" spans="1:14" s="50" customFormat="1">
      <c r="A196" s="248">
        <v>615</v>
      </c>
      <c r="B196" s="248" t="s">
        <v>205</v>
      </c>
      <c r="C196" s="338">
        <v>-7526.97</v>
      </c>
      <c r="D196" s="126">
        <v>-13761.43</v>
      </c>
      <c r="E196" s="126">
        <v>-7526.97</v>
      </c>
      <c r="F196" s="126">
        <v>-152.06</v>
      </c>
      <c r="G196" s="126">
        <v>-203988.49</v>
      </c>
      <c r="H196" s="126">
        <v>-260506.4215</v>
      </c>
      <c r="I196" s="126">
        <v>2110305.120086058</v>
      </c>
      <c r="J196" s="37">
        <v>397188.0517099112</v>
      </c>
      <c r="K196" s="37">
        <v>-221272.89485176691</v>
      </c>
      <c r="L196" s="37">
        <v>-110636.44742588345</v>
      </c>
      <c r="M196" s="260">
        <f>SUM(LisäyksetVähennykset[[#This Row],[Kuntien yhdistymisavustus (-1,00 €/as)]:[Vos-lisäsiirron huomioiminen takautuvasti vuoden 2023 osalta (50 %)]])</f>
        <v>1682121.4880183188</v>
      </c>
      <c r="N196" s="117"/>
    </row>
    <row r="197" spans="1:14" s="50" customFormat="1">
      <c r="A197" s="248">
        <v>616</v>
      </c>
      <c r="B197" s="248" t="s">
        <v>206</v>
      </c>
      <c r="C197" s="338">
        <v>-1788.93</v>
      </c>
      <c r="D197" s="126">
        <v>-3270.67</v>
      </c>
      <c r="E197" s="126">
        <v>-1788.93</v>
      </c>
      <c r="F197" s="126">
        <v>-36.14</v>
      </c>
      <c r="G197" s="126">
        <v>-48481.81</v>
      </c>
      <c r="H197" s="126">
        <v>-46000.584999999999</v>
      </c>
      <c r="I197" s="126">
        <v>-32611.852366617819</v>
      </c>
      <c r="J197" s="37">
        <v>-29343.126982180012</v>
      </c>
      <c r="K197" s="37">
        <v>-52589.783111553705</v>
      </c>
      <c r="L197" s="37">
        <v>-26294.891555776852</v>
      </c>
      <c r="M197" s="260">
        <f>SUM(LisäyksetVähennykset[[#This Row],[Kuntien yhdistymisavustus (-1,00 €/as)]:[Vos-lisäsiirron huomioiminen takautuvasti vuoden 2023 osalta (50 %)]])</f>
        <v>-242206.71901612839</v>
      </c>
      <c r="N197" s="117"/>
    </row>
    <row r="198" spans="1:14" s="50" customFormat="1">
      <c r="A198" s="248">
        <v>619</v>
      </c>
      <c r="B198" s="248" t="s">
        <v>207</v>
      </c>
      <c r="C198" s="338">
        <v>-2648.25</v>
      </c>
      <c r="D198" s="126">
        <v>-4841.75</v>
      </c>
      <c r="E198" s="126">
        <v>-2648.25</v>
      </c>
      <c r="F198" s="126">
        <v>-53.5</v>
      </c>
      <c r="G198" s="126">
        <v>-71770.25</v>
      </c>
      <c r="H198" s="126">
        <v>-103190.68</v>
      </c>
      <c r="I198" s="126">
        <v>696069.42958401155</v>
      </c>
      <c r="J198" s="37">
        <v>335769.06612667517</v>
      </c>
      <c r="K198" s="37">
        <v>-77851.50515960496</v>
      </c>
      <c r="L198" s="37">
        <v>-38925.75257980248</v>
      </c>
      <c r="M198" s="260">
        <f>SUM(LisäyksetVähennykset[[#This Row],[Kuntien yhdistymisavustus (-1,00 €/as)]:[Vos-lisäsiirron huomioiminen takautuvasti vuoden 2023 osalta (50 %)]])</f>
        <v>729908.55797127925</v>
      </c>
      <c r="N198" s="117"/>
    </row>
    <row r="199" spans="1:14" s="50" customFormat="1">
      <c r="A199" s="248">
        <v>620</v>
      </c>
      <c r="B199" s="252" t="s">
        <v>208</v>
      </c>
      <c r="C199" s="338">
        <v>-2356.1999999999998</v>
      </c>
      <c r="D199" s="126">
        <v>-4307.8</v>
      </c>
      <c r="E199" s="126">
        <v>-2356.1999999999998</v>
      </c>
      <c r="F199" s="126">
        <v>-47.6</v>
      </c>
      <c r="G199" s="126">
        <v>-63855.399999999994</v>
      </c>
      <c r="H199" s="126">
        <v>-53154.83</v>
      </c>
      <c r="I199" s="126">
        <v>354792.00390288467</v>
      </c>
      <c r="J199" s="37">
        <v>386360.38850784634</v>
      </c>
      <c r="K199" s="37">
        <v>-69266.012067237316</v>
      </c>
      <c r="L199" s="37">
        <v>-34633.006033618658</v>
      </c>
      <c r="M199" s="260">
        <f>SUM(LisäyksetVähennykset[[#This Row],[Kuntien yhdistymisavustus (-1,00 €/as)]:[Vos-lisäsiirron huomioiminen takautuvasti vuoden 2023 osalta (50 %)]])</f>
        <v>511175.3443098751</v>
      </c>
      <c r="N199" s="117"/>
    </row>
    <row r="200" spans="1:14" s="50" customFormat="1">
      <c r="A200" s="248">
        <v>623</v>
      </c>
      <c r="B200" s="248" t="s">
        <v>209</v>
      </c>
      <c r="C200" s="338">
        <v>-2085.9299999999998</v>
      </c>
      <c r="D200" s="126">
        <v>-3813.67</v>
      </c>
      <c r="E200" s="126">
        <v>-2085.9299999999998</v>
      </c>
      <c r="F200" s="126">
        <v>-42.14</v>
      </c>
      <c r="G200" s="126">
        <v>-56530.81</v>
      </c>
      <c r="H200" s="126">
        <v>-44494.63</v>
      </c>
      <c r="I200" s="126">
        <v>431093.14905713272</v>
      </c>
      <c r="J200" s="37">
        <v>53073.327275768337</v>
      </c>
      <c r="K200" s="37">
        <v>-61320.793035995383</v>
      </c>
      <c r="L200" s="37">
        <v>-30660.396517997691</v>
      </c>
      <c r="M200" s="260">
        <f>SUM(LisäyksetVähennykset[[#This Row],[Kuntien yhdistymisavustus (-1,00 €/as)]:[Vos-lisäsiirron huomioiminen takautuvasti vuoden 2023 osalta (50 %)]])</f>
        <v>283132.176778908</v>
      </c>
      <c r="N200" s="117"/>
    </row>
    <row r="201" spans="1:14" s="50" customFormat="1">
      <c r="A201" s="248">
        <v>624</v>
      </c>
      <c r="B201" s="248" t="s">
        <v>210</v>
      </c>
      <c r="C201" s="338">
        <v>-5065.83</v>
      </c>
      <c r="D201" s="126">
        <v>-9261.77</v>
      </c>
      <c r="E201" s="126">
        <v>-5065.83</v>
      </c>
      <c r="F201" s="126">
        <v>-102.34</v>
      </c>
      <c r="G201" s="126">
        <v>-137289.10999999999</v>
      </c>
      <c r="H201" s="126">
        <v>-138170.23999999999</v>
      </c>
      <c r="I201" s="126">
        <v>785470.21242668992</v>
      </c>
      <c r="J201" s="37">
        <v>850843.21914438263</v>
      </c>
      <c r="K201" s="37">
        <v>-148921.92594456021</v>
      </c>
      <c r="L201" s="37">
        <v>-74460.962972280104</v>
      </c>
      <c r="M201" s="260">
        <f>SUM(LisäyksetVähennykset[[#This Row],[Kuntien yhdistymisavustus (-1,00 €/as)]:[Vos-lisäsiirron huomioiminen takautuvasti vuoden 2023 osalta (50 %)]])</f>
        <v>1117975.4226542322</v>
      </c>
      <c r="N201" s="117"/>
    </row>
    <row r="202" spans="1:14" s="50" customFormat="1">
      <c r="A202" s="248">
        <v>625</v>
      </c>
      <c r="B202" s="248" t="s">
        <v>211</v>
      </c>
      <c r="C202" s="338">
        <v>-2961.09</v>
      </c>
      <c r="D202" s="126">
        <v>-5413.71</v>
      </c>
      <c r="E202" s="126">
        <v>-2961.09</v>
      </c>
      <c r="F202" s="126">
        <v>-59.82</v>
      </c>
      <c r="G202" s="126">
        <v>-80248.53</v>
      </c>
      <c r="H202" s="126">
        <v>-42655.72</v>
      </c>
      <c r="I202" s="126">
        <v>1064664.6545939166</v>
      </c>
      <c r="J202" s="37">
        <v>661125.40457138326</v>
      </c>
      <c r="K202" s="37">
        <v>-87048.168946683523</v>
      </c>
      <c r="L202" s="37">
        <v>-43524.084473341762</v>
      </c>
      <c r="M202" s="260">
        <f>SUM(LisäyksetVähennykset[[#This Row],[Kuntien yhdistymisavustus (-1,00 €/as)]:[Vos-lisäsiirron huomioiminen takautuvasti vuoden 2023 osalta (50 %)]])</f>
        <v>1460917.8457452748</v>
      </c>
      <c r="N202" s="117"/>
    </row>
    <row r="203" spans="1:14" s="50" customFormat="1">
      <c r="A203" s="248">
        <v>626</v>
      </c>
      <c r="B203" s="248" t="s">
        <v>212</v>
      </c>
      <c r="C203" s="338">
        <v>-4786.6499999999996</v>
      </c>
      <c r="D203" s="126">
        <v>-8751.35</v>
      </c>
      <c r="E203" s="126">
        <v>-4786.6499999999996</v>
      </c>
      <c r="F203" s="126">
        <v>-96.7</v>
      </c>
      <c r="G203" s="126">
        <v>-129723.04999999999</v>
      </c>
      <c r="H203" s="126">
        <v>-169729.86499999999</v>
      </c>
      <c r="I203" s="126">
        <v>-427284.07714175939</v>
      </c>
      <c r="J203" s="37">
        <v>-375747.19100981514</v>
      </c>
      <c r="K203" s="37">
        <v>-140714.77661558503</v>
      </c>
      <c r="L203" s="37">
        <v>-70357.388307792513</v>
      </c>
      <c r="M203" s="260">
        <f>SUM(LisäyksetVähennykset[[#This Row],[Kuntien yhdistymisavustus (-1,00 €/as)]:[Vos-lisäsiirron huomioiminen takautuvasti vuoden 2023 osalta (50 %)]])</f>
        <v>-1331977.698074952</v>
      </c>
      <c r="N203" s="117"/>
    </row>
    <row r="204" spans="1:14" s="50" customFormat="1">
      <c r="A204" s="248">
        <v>630</v>
      </c>
      <c r="B204" s="248" t="s">
        <v>213</v>
      </c>
      <c r="C204" s="338">
        <v>-1618.65</v>
      </c>
      <c r="D204" s="126">
        <v>-2959.35</v>
      </c>
      <c r="E204" s="126">
        <v>-1618.65</v>
      </c>
      <c r="F204" s="126">
        <v>-32.700000000000003</v>
      </c>
      <c r="G204" s="126">
        <v>-43867.049999999996</v>
      </c>
      <c r="H204" s="126">
        <v>-19969.455000000002</v>
      </c>
      <c r="I204" s="126">
        <v>-290146.03166584164</v>
      </c>
      <c r="J204" s="37">
        <v>-406773.62885711162</v>
      </c>
      <c r="K204" s="37">
        <v>-47584.004088207141</v>
      </c>
      <c r="L204" s="37">
        <v>-23792.00204410357</v>
      </c>
      <c r="M204" s="260">
        <f>SUM(LisäyksetVähennykset[[#This Row],[Kuntien yhdistymisavustus (-1,00 €/as)]:[Vos-lisäsiirron huomioiminen takautuvasti vuoden 2023 osalta (50 %)]])</f>
        <v>-838361.52165526396</v>
      </c>
      <c r="N204" s="117"/>
    </row>
    <row r="205" spans="1:14" s="50" customFormat="1">
      <c r="A205" s="248">
        <v>631</v>
      </c>
      <c r="B205" s="248" t="s">
        <v>214</v>
      </c>
      <c r="C205" s="338">
        <v>-1943.37</v>
      </c>
      <c r="D205" s="126">
        <v>-3553.03</v>
      </c>
      <c r="E205" s="126">
        <v>-1943.37</v>
      </c>
      <c r="F205" s="126">
        <v>-39.26</v>
      </c>
      <c r="G205" s="126">
        <v>-52667.289999999994</v>
      </c>
      <c r="H205" s="126">
        <v>-23593.154999999999</v>
      </c>
      <c r="I205" s="126">
        <v>581095.38561277138</v>
      </c>
      <c r="J205" s="37">
        <v>529214.87250251952</v>
      </c>
      <c r="K205" s="37">
        <v>-57129.908272263376</v>
      </c>
      <c r="L205" s="37">
        <v>-28564.954136131688</v>
      </c>
      <c r="M205" s="260">
        <f>SUM(LisäyksetVähennykset[[#This Row],[Kuntien yhdistymisavustus (-1,00 €/as)]:[Vos-lisäsiirron huomioiminen takautuvasti vuoden 2023 osalta (50 %)]])</f>
        <v>940875.92070689588</v>
      </c>
      <c r="N205" s="117"/>
    </row>
    <row r="206" spans="1:14" s="50" customFormat="1">
      <c r="A206" s="248">
        <v>635</v>
      </c>
      <c r="B206" s="248" t="s">
        <v>215</v>
      </c>
      <c r="C206" s="338">
        <v>-6283.53</v>
      </c>
      <c r="D206" s="126">
        <v>-11488.07</v>
      </c>
      <c r="E206" s="126">
        <v>-6283.53</v>
      </c>
      <c r="F206" s="126">
        <v>-126.94</v>
      </c>
      <c r="G206" s="126">
        <v>-170290.00999999998</v>
      </c>
      <c r="H206" s="126">
        <v>-186009.51</v>
      </c>
      <c r="I206" s="126">
        <v>26026.752907096139</v>
      </c>
      <c r="J206" s="37">
        <v>7287.162092483476</v>
      </c>
      <c r="K206" s="37">
        <v>-184719.06663477109</v>
      </c>
      <c r="L206" s="37">
        <v>-92359.533317385547</v>
      </c>
      <c r="M206" s="260">
        <f>SUM(LisäyksetVähennykset[[#This Row],[Kuntien yhdistymisavustus (-1,00 €/as)]:[Vos-lisäsiirron huomioiminen takautuvasti vuoden 2023 osalta (50 %)]])</f>
        <v>-624246.27495257708</v>
      </c>
      <c r="N206" s="117"/>
    </row>
    <row r="207" spans="1:14" s="50" customFormat="1">
      <c r="A207" s="248">
        <v>636</v>
      </c>
      <c r="B207" s="248" t="s">
        <v>216</v>
      </c>
      <c r="C207" s="338">
        <v>-8072.46</v>
      </c>
      <c r="D207" s="126">
        <v>-14758.74</v>
      </c>
      <c r="E207" s="126">
        <v>-8072.46</v>
      </c>
      <c r="F207" s="126">
        <v>-163.08000000000001</v>
      </c>
      <c r="G207" s="126">
        <v>-218771.81999999998</v>
      </c>
      <c r="H207" s="126">
        <v>-247718.72</v>
      </c>
      <c r="I207" s="126">
        <v>943617.18598741898</v>
      </c>
      <c r="J207" s="37">
        <v>340896.32063456852</v>
      </c>
      <c r="K207" s="37">
        <v>-237308.84974632479</v>
      </c>
      <c r="L207" s="37">
        <v>-118654.4248731624</v>
      </c>
      <c r="M207" s="260">
        <f>SUM(LisäyksetVähennykset[[#This Row],[Kuntien yhdistymisavustus (-1,00 €/as)]:[Vos-lisäsiirron huomioiminen takautuvasti vuoden 2023 osalta (50 %)]])</f>
        <v>430992.9520025003</v>
      </c>
      <c r="N207" s="117"/>
    </row>
    <row r="208" spans="1:14" s="50" customFormat="1">
      <c r="A208" s="248">
        <v>638</v>
      </c>
      <c r="B208" s="248" t="s">
        <v>217</v>
      </c>
      <c r="C208" s="338">
        <v>-50719.68</v>
      </c>
      <c r="D208" s="126">
        <v>-92729.919999999998</v>
      </c>
      <c r="E208" s="126">
        <v>-50719.68</v>
      </c>
      <c r="F208" s="126">
        <v>-1024.6400000000001</v>
      </c>
      <c r="G208" s="126">
        <v>-1374554.5599999998</v>
      </c>
      <c r="H208" s="126">
        <v>-2424821.0253499998</v>
      </c>
      <c r="I208" s="126">
        <v>16187510.997418774</v>
      </c>
      <c r="J208" s="37">
        <v>6547585.267454098</v>
      </c>
      <c r="K208" s="37">
        <v>-1491023.66816332</v>
      </c>
      <c r="L208" s="37">
        <v>-745511.83408166002</v>
      </c>
      <c r="M208" s="260">
        <f>SUM(LisäyksetVähennykset[[#This Row],[Kuntien yhdistymisavustus (-1,00 €/as)]:[Vos-lisäsiirron huomioiminen takautuvasti vuoden 2023 osalta (50 %)]])</f>
        <v>16503991.257277895</v>
      </c>
      <c r="N208" s="117"/>
    </row>
    <row r="209" spans="1:14" s="50" customFormat="1">
      <c r="A209" s="248">
        <v>678</v>
      </c>
      <c r="B209" s="248" t="s">
        <v>218</v>
      </c>
      <c r="C209" s="338">
        <v>-23832.27</v>
      </c>
      <c r="D209" s="126">
        <v>-43572.130000000005</v>
      </c>
      <c r="E209" s="126">
        <v>-23832.27</v>
      </c>
      <c r="F209" s="126">
        <v>-481.46000000000004</v>
      </c>
      <c r="G209" s="126">
        <v>-645878.59</v>
      </c>
      <c r="H209" s="126">
        <v>-971435.07200000004</v>
      </c>
      <c r="I209" s="126">
        <v>559705.87200659746</v>
      </c>
      <c r="J209" s="37">
        <v>27638.861360068491</v>
      </c>
      <c r="K209" s="37">
        <v>-700605.33970361506</v>
      </c>
      <c r="L209" s="37">
        <v>-350302.66985180753</v>
      </c>
      <c r="M209" s="260">
        <f>SUM(LisäyksetVähennykset[[#This Row],[Kuntien yhdistymisavustus (-1,00 €/as)]:[Vos-lisäsiirron huomioiminen takautuvasti vuoden 2023 osalta (50 %)]])</f>
        <v>-2172595.0681887567</v>
      </c>
      <c r="N209" s="117"/>
    </row>
    <row r="210" spans="1:14" s="50" customFormat="1">
      <c r="A210" s="248">
        <v>680</v>
      </c>
      <c r="B210" s="248" t="s">
        <v>219</v>
      </c>
      <c r="C210" s="338">
        <v>-24692.579999999998</v>
      </c>
      <c r="D210" s="126">
        <v>-45145.020000000004</v>
      </c>
      <c r="E210" s="126">
        <v>-24692.579999999998</v>
      </c>
      <c r="F210" s="126">
        <v>-498.84000000000003</v>
      </c>
      <c r="G210" s="126">
        <v>-669193.86</v>
      </c>
      <c r="H210" s="126">
        <v>-1315812.9959499999</v>
      </c>
      <c r="I210" s="126">
        <v>1167156.6830482229</v>
      </c>
      <c r="J210" s="37">
        <v>986475.02359984559</v>
      </c>
      <c r="K210" s="37">
        <v>-725896.16511808103</v>
      </c>
      <c r="L210" s="37">
        <v>-362948.08255904051</v>
      </c>
      <c r="M210" s="260">
        <f>SUM(LisäyksetVähennykset[[#This Row],[Kuntien yhdistymisavustus (-1,00 €/as)]:[Vos-lisäsiirron huomioiminen takautuvasti vuoden 2023 osalta (50 %)]])</f>
        <v>-1015248.4169790528</v>
      </c>
      <c r="N210" s="117"/>
    </row>
    <row r="211" spans="1:14" s="50" customFormat="1">
      <c r="A211" s="248">
        <v>681</v>
      </c>
      <c r="B211" s="248" t="s">
        <v>220</v>
      </c>
      <c r="C211" s="338">
        <v>-3274.92</v>
      </c>
      <c r="D211" s="126">
        <v>-5987.4800000000005</v>
      </c>
      <c r="E211" s="126">
        <v>-3274.92</v>
      </c>
      <c r="F211" s="126">
        <v>-66.16</v>
      </c>
      <c r="G211" s="126">
        <v>-88753.64</v>
      </c>
      <c r="H211" s="126">
        <v>-136612.31</v>
      </c>
      <c r="I211" s="126">
        <v>302614.42046989128</v>
      </c>
      <c r="J211" s="37">
        <v>266796.18499568588</v>
      </c>
      <c r="K211" s="37">
        <v>-96273.936100176899</v>
      </c>
      <c r="L211" s="37">
        <v>-48136.96805008845</v>
      </c>
      <c r="M211" s="260">
        <f>SUM(LisäyksetVähennykset[[#This Row],[Kuntien yhdistymisavustus (-1,00 €/as)]:[Vos-lisäsiirron huomioiminen takautuvasti vuoden 2023 osalta (50 %)]])</f>
        <v>187030.27131531184</v>
      </c>
      <c r="N211" s="117"/>
    </row>
    <row r="212" spans="1:14" s="50" customFormat="1">
      <c r="A212" s="248">
        <v>683</v>
      </c>
      <c r="B212" s="248" t="s">
        <v>221</v>
      </c>
      <c r="C212" s="338">
        <v>-3581.82</v>
      </c>
      <c r="D212" s="126">
        <v>-6548.58</v>
      </c>
      <c r="E212" s="126">
        <v>-3581.82</v>
      </c>
      <c r="F212" s="126">
        <v>-72.36</v>
      </c>
      <c r="G212" s="126">
        <v>-97070.939999999988</v>
      </c>
      <c r="H212" s="126">
        <v>-106915.67</v>
      </c>
      <c r="I212" s="126">
        <v>-104141.67003917198</v>
      </c>
      <c r="J212" s="37">
        <v>162112.58088583272</v>
      </c>
      <c r="K212" s="37">
        <v>-105295.97968876663</v>
      </c>
      <c r="L212" s="37">
        <v>-52647.989844383315</v>
      </c>
      <c r="M212" s="260">
        <f>SUM(LisäyksetVähennykset[[#This Row],[Kuntien yhdistymisavustus (-1,00 €/as)]:[Vos-lisäsiirron huomioiminen takautuvasti vuoden 2023 osalta (50 %)]])</f>
        <v>-317744.24868648924</v>
      </c>
      <c r="N212" s="117"/>
    </row>
    <row r="213" spans="1:14" s="50" customFormat="1">
      <c r="A213" s="248">
        <v>684</v>
      </c>
      <c r="B213" s="248" t="s">
        <v>222</v>
      </c>
      <c r="C213" s="338">
        <v>-38280.33</v>
      </c>
      <c r="D213" s="126">
        <v>-69987.27</v>
      </c>
      <c r="E213" s="126">
        <v>-38280.33</v>
      </c>
      <c r="F213" s="126">
        <v>-773.34</v>
      </c>
      <c r="G213" s="126">
        <v>-1037435.61</v>
      </c>
      <c r="H213" s="126">
        <v>-1365045.99</v>
      </c>
      <c r="I213" s="126">
        <v>1966136.1182143104</v>
      </c>
      <c r="J213" s="37">
        <v>2363625.2545991242</v>
      </c>
      <c r="K213" s="37">
        <v>-1125339.8691612878</v>
      </c>
      <c r="L213" s="37">
        <v>-562669.93458064389</v>
      </c>
      <c r="M213" s="260">
        <f>SUM(LisäyksetVähennykset[[#This Row],[Kuntien yhdistymisavustus (-1,00 €/as)]:[Vos-lisäsiirron huomioiminen takautuvasti vuoden 2023 osalta (50 %)]])</f>
        <v>91948.699071502779</v>
      </c>
      <c r="N213" s="117"/>
    </row>
    <row r="214" spans="1:14" s="50" customFormat="1">
      <c r="A214" s="248">
        <v>686</v>
      </c>
      <c r="B214" s="248" t="s">
        <v>223</v>
      </c>
      <c r="C214" s="338">
        <v>-2934.36</v>
      </c>
      <c r="D214" s="126">
        <v>-5364.84</v>
      </c>
      <c r="E214" s="126">
        <v>-2934.36</v>
      </c>
      <c r="F214" s="126">
        <v>-59.28</v>
      </c>
      <c r="G214" s="126">
        <v>-79524.12</v>
      </c>
      <c r="H214" s="126">
        <v>-127397.83500000001</v>
      </c>
      <c r="I214" s="126">
        <v>-550250.80010664917</v>
      </c>
      <c r="J214" s="37">
        <v>-468144.38522897626</v>
      </c>
      <c r="K214" s="37">
        <v>-86262.378053483772</v>
      </c>
      <c r="L214" s="37">
        <v>-43131.189026741886</v>
      </c>
      <c r="M214" s="260">
        <f>SUM(LisäyksetVähennykset[[#This Row],[Kuntien yhdistymisavustus (-1,00 €/as)]:[Vos-lisäsiirron huomioiminen takautuvasti vuoden 2023 osalta (50 %)]])</f>
        <v>-1366003.5474158509</v>
      </c>
      <c r="N214" s="117"/>
    </row>
    <row r="215" spans="1:14" s="50" customFormat="1">
      <c r="A215" s="248">
        <v>687</v>
      </c>
      <c r="B215" s="248" t="s">
        <v>224</v>
      </c>
      <c r="C215" s="338">
        <v>-1462.23</v>
      </c>
      <c r="D215" s="126">
        <v>-2673.37</v>
      </c>
      <c r="E215" s="126">
        <v>-1462.23</v>
      </c>
      <c r="F215" s="126">
        <v>-29.54</v>
      </c>
      <c r="G215" s="126">
        <v>-39627.909999999996</v>
      </c>
      <c r="H215" s="126">
        <v>-62384.264999999999</v>
      </c>
      <c r="I215" s="126">
        <v>2219.9846201406631</v>
      </c>
      <c r="J215" s="37">
        <v>-139207.24505791767</v>
      </c>
      <c r="K215" s="37">
        <v>-42985.672194667859</v>
      </c>
      <c r="L215" s="37">
        <v>-21492.83609733393</v>
      </c>
      <c r="M215" s="260">
        <f>SUM(LisäyksetVähennykset[[#This Row],[Kuntien yhdistymisavustus (-1,00 €/as)]:[Vos-lisäsiirron huomioiminen takautuvasti vuoden 2023 osalta (50 %)]])</f>
        <v>-309105.31372977881</v>
      </c>
      <c r="N215" s="117"/>
    </row>
    <row r="216" spans="1:14" s="50" customFormat="1">
      <c r="A216" s="248">
        <v>689</v>
      </c>
      <c r="B216" s="248" t="s">
        <v>225</v>
      </c>
      <c r="C216" s="338">
        <v>-3062.07</v>
      </c>
      <c r="D216" s="126">
        <v>-5598.33</v>
      </c>
      <c r="E216" s="126">
        <v>-3062.07</v>
      </c>
      <c r="F216" s="126">
        <v>-61.86</v>
      </c>
      <c r="G216" s="126">
        <v>-82985.189999999988</v>
      </c>
      <c r="H216" s="126">
        <v>-106432.575</v>
      </c>
      <c r="I216" s="126">
        <v>1168315.8547469308</v>
      </c>
      <c r="J216" s="37">
        <v>758484.26899521041</v>
      </c>
      <c r="K216" s="37">
        <v>-90016.712320993698</v>
      </c>
      <c r="L216" s="37">
        <v>-45008.356160496849</v>
      </c>
      <c r="M216" s="260">
        <f>SUM(LisäyksetVähennykset[[#This Row],[Kuntien yhdistymisavustus (-1,00 €/as)]:[Vos-lisäsiirron huomioiminen takautuvasti vuoden 2023 osalta (50 %)]])</f>
        <v>1590572.9602606506</v>
      </c>
      <c r="N216" s="117"/>
    </row>
    <row r="217" spans="1:14" s="50" customFormat="1">
      <c r="A217" s="248">
        <v>691</v>
      </c>
      <c r="B217" s="248" t="s">
        <v>226</v>
      </c>
      <c r="C217" s="338">
        <v>-2609.64</v>
      </c>
      <c r="D217" s="126">
        <v>-4771.16</v>
      </c>
      <c r="E217" s="126">
        <v>-2609.64</v>
      </c>
      <c r="F217" s="126">
        <v>-52.72</v>
      </c>
      <c r="G217" s="126">
        <v>-70723.87999999999</v>
      </c>
      <c r="H217" s="126">
        <v>-52217.06</v>
      </c>
      <c r="I217" s="126">
        <v>637420.58128441451</v>
      </c>
      <c r="J217" s="37">
        <v>72500.780496682753</v>
      </c>
      <c r="K217" s="37">
        <v>-76716.473869427544</v>
      </c>
      <c r="L217" s="37">
        <v>-38358.236934713772</v>
      </c>
      <c r="M217" s="260">
        <f>SUM(LisäyksetVähennykset[[#This Row],[Kuntien yhdistymisavustus (-1,00 €/as)]:[Vos-lisäsiirron huomioiminen takautuvasti vuoden 2023 osalta (50 %)]])</f>
        <v>461862.55097695591</v>
      </c>
      <c r="N217" s="117"/>
    </row>
    <row r="218" spans="1:14" s="50" customFormat="1">
      <c r="A218" s="248">
        <v>694</v>
      </c>
      <c r="B218" s="248" t="s">
        <v>227</v>
      </c>
      <c r="C218" s="338">
        <v>-28065.51</v>
      </c>
      <c r="D218" s="126">
        <v>-51311.69</v>
      </c>
      <c r="E218" s="126">
        <v>-28065.51</v>
      </c>
      <c r="F218" s="126">
        <v>-566.98</v>
      </c>
      <c r="G218" s="126">
        <v>-760603.66999999993</v>
      </c>
      <c r="H218" s="126">
        <v>-2106374.716</v>
      </c>
      <c r="I218" s="126">
        <v>-1026335.2150063083</v>
      </c>
      <c r="J218" s="37">
        <v>373994.17577466095</v>
      </c>
      <c r="K218" s="37">
        <v>-825051.33449332369</v>
      </c>
      <c r="L218" s="37">
        <v>-412525.66724666185</v>
      </c>
      <c r="M218" s="260">
        <f>SUM(LisäyksetVähennykset[[#This Row],[Kuntien yhdistymisavustus (-1,00 €/as)]:[Vos-lisäsiirron huomioiminen takautuvasti vuoden 2023 osalta (50 %)]])</f>
        <v>-4864906.1169716325</v>
      </c>
      <c r="N218" s="117"/>
    </row>
    <row r="219" spans="1:14" s="50" customFormat="1">
      <c r="A219" s="248">
        <v>697</v>
      </c>
      <c r="B219" s="248" t="s">
        <v>228</v>
      </c>
      <c r="C219" s="338">
        <v>-1162.26</v>
      </c>
      <c r="D219" s="126">
        <v>-2124.94</v>
      </c>
      <c r="E219" s="126">
        <v>-1162.26</v>
      </c>
      <c r="F219" s="126">
        <v>-23.48</v>
      </c>
      <c r="G219" s="126">
        <v>-31498.42</v>
      </c>
      <c r="H219" s="126">
        <v>-14097.73</v>
      </c>
      <c r="I219" s="126">
        <v>-109522.89187456362</v>
      </c>
      <c r="J219" s="37">
        <v>-47975.289874421745</v>
      </c>
      <c r="K219" s="37">
        <v>-34167.352170981765</v>
      </c>
      <c r="L219" s="37">
        <v>-17083.676085490883</v>
      </c>
      <c r="M219" s="260">
        <f>SUM(LisäyksetVähennykset[[#This Row],[Kuntien yhdistymisavustus (-1,00 €/as)]:[Vos-lisäsiirron huomioiminen takautuvasti vuoden 2023 osalta (50 %)]])</f>
        <v>-258818.300005458</v>
      </c>
      <c r="N219" s="117"/>
    </row>
    <row r="220" spans="1:14" s="50" customFormat="1">
      <c r="A220" s="248">
        <v>698</v>
      </c>
      <c r="B220" s="248" t="s">
        <v>229</v>
      </c>
      <c r="C220" s="338">
        <v>-63889.65</v>
      </c>
      <c r="D220" s="126">
        <v>-116808.35</v>
      </c>
      <c r="E220" s="126">
        <v>-63889.65</v>
      </c>
      <c r="F220" s="126">
        <v>-1290.7</v>
      </c>
      <c r="G220" s="126">
        <v>-1731474.0499999998</v>
      </c>
      <c r="H220" s="126">
        <v>-2888568.1074999999</v>
      </c>
      <c r="I220" s="126">
        <v>-21050866.220237911</v>
      </c>
      <c r="J220" s="37">
        <v>-12946345.526888374</v>
      </c>
      <c r="K220" s="37">
        <v>-1878185.7515794788</v>
      </c>
      <c r="L220" s="37">
        <v>-939092.87578973942</v>
      </c>
      <c r="M220" s="260">
        <f>SUM(LisäyksetVähennykset[[#This Row],[Kuntien yhdistymisavustus (-1,00 €/as)]:[Vos-lisäsiirron huomioiminen takautuvasti vuoden 2023 osalta (50 %)]])</f>
        <v>-41680410.881995507</v>
      </c>
      <c r="N220" s="117"/>
    </row>
    <row r="221" spans="1:14" s="50" customFormat="1">
      <c r="A221" s="248">
        <v>700</v>
      </c>
      <c r="B221" s="248" t="s">
        <v>230</v>
      </c>
      <c r="C221" s="338">
        <v>-4793.58</v>
      </c>
      <c r="D221" s="126">
        <v>-8764.02</v>
      </c>
      <c r="E221" s="126">
        <v>-4793.58</v>
      </c>
      <c r="F221" s="126">
        <v>-96.84</v>
      </c>
      <c r="G221" s="126">
        <v>-129910.85999999999</v>
      </c>
      <c r="H221" s="126">
        <v>-118292.075</v>
      </c>
      <c r="I221" s="126">
        <v>150130.40342345473</v>
      </c>
      <c r="J221" s="37">
        <v>357248.48174724606</v>
      </c>
      <c r="K221" s="37">
        <v>-140918.50018048869</v>
      </c>
      <c r="L221" s="37">
        <v>-70459.250090244343</v>
      </c>
      <c r="M221" s="260">
        <f>SUM(LisäyksetVähennykset[[#This Row],[Kuntien yhdistymisavustus (-1,00 €/as)]:[Vos-lisäsiirron huomioiminen takautuvasti vuoden 2023 osalta (50 %)]])</f>
        <v>29350.179899967799</v>
      </c>
      <c r="N221" s="117"/>
    </row>
    <row r="222" spans="1:14" s="50" customFormat="1">
      <c r="A222" s="248">
        <v>702</v>
      </c>
      <c r="B222" s="248" t="s">
        <v>231</v>
      </c>
      <c r="C222" s="338">
        <v>-4072.86</v>
      </c>
      <c r="D222" s="126">
        <v>-7446.34</v>
      </c>
      <c r="E222" s="126">
        <v>-4072.86</v>
      </c>
      <c r="F222" s="126">
        <v>-82.28</v>
      </c>
      <c r="G222" s="126">
        <v>-110378.62</v>
      </c>
      <c r="H222" s="126">
        <v>-78637.425000000003</v>
      </c>
      <c r="I222" s="126">
        <v>726591.82922375575</v>
      </c>
      <c r="J222" s="37">
        <v>230364.94139681858</v>
      </c>
      <c r="K222" s="37">
        <v>-119731.2494305102</v>
      </c>
      <c r="L222" s="37">
        <v>-59865.6247152551</v>
      </c>
      <c r="M222" s="260">
        <f>SUM(LisäyksetVähennykset[[#This Row],[Kuntien yhdistymisavustus (-1,00 €/as)]:[Vos-lisäsiirron huomioiminen takautuvasti vuoden 2023 osalta (50 %)]])</f>
        <v>572669.51147480903</v>
      </c>
      <c r="N222" s="117"/>
    </row>
    <row r="223" spans="1:14" s="50" customFormat="1">
      <c r="A223" s="248">
        <v>704</v>
      </c>
      <c r="B223" s="248" t="s">
        <v>232</v>
      </c>
      <c r="C223" s="338">
        <v>-6363.72</v>
      </c>
      <c r="D223" s="126">
        <v>-11634.68</v>
      </c>
      <c r="E223" s="126">
        <v>-6363.72</v>
      </c>
      <c r="F223" s="126">
        <v>-128.56</v>
      </c>
      <c r="G223" s="126">
        <v>-172463.24</v>
      </c>
      <c r="H223" s="126">
        <v>-54889.96</v>
      </c>
      <c r="I223" s="126">
        <v>698817.25875291473</v>
      </c>
      <c r="J223" s="37">
        <v>38675.238515500772</v>
      </c>
      <c r="K223" s="37">
        <v>-187076.43931437033</v>
      </c>
      <c r="L223" s="37">
        <v>-93538.219657185167</v>
      </c>
      <c r="M223" s="260">
        <f>SUM(LisäyksetVähennykset[[#This Row],[Kuntien yhdistymisavustus (-1,00 €/as)]:[Vos-lisäsiirron huomioiminen takautuvasti vuoden 2023 osalta (50 %)]])</f>
        <v>205033.95829686002</v>
      </c>
      <c r="N223" s="117"/>
    </row>
    <row r="224" spans="1:14" s="50" customFormat="1">
      <c r="A224" s="248">
        <v>707</v>
      </c>
      <c r="B224" s="248" t="s">
        <v>233</v>
      </c>
      <c r="C224" s="338">
        <v>-1940.4</v>
      </c>
      <c r="D224" s="126">
        <v>-3547.6</v>
      </c>
      <c r="E224" s="126">
        <v>-1940.4</v>
      </c>
      <c r="F224" s="126">
        <v>-39.200000000000003</v>
      </c>
      <c r="G224" s="126">
        <v>-52586.799999999996</v>
      </c>
      <c r="H224" s="126">
        <v>-54778.428</v>
      </c>
      <c r="I224" s="126">
        <v>-270680.92151397717</v>
      </c>
      <c r="J224" s="37">
        <v>2250.3289272518691</v>
      </c>
      <c r="K224" s="37">
        <v>-57042.59817301896</v>
      </c>
      <c r="L224" s="37">
        <v>-28521.29908650948</v>
      </c>
      <c r="M224" s="260">
        <f>SUM(LisäyksetVähennykset[[#This Row],[Kuntien yhdistymisavustus (-1,00 €/as)]:[Vos-lisäsiirron huomioiminen takautuvasti vuoden 2023 osalta (50 %)]])</f>
        <v>-468827.31784625375</v>
      </c>
      <c r="N224" s="117"/>
    </row>
    <row r="225" spans="1:14" s="50" customFormat="1">
      <c r="A225" s="248">
        <v>710</v>
      </c>
      <c r="B225" s="248" t="s">
        <v>234</v>
      </c>
      <c r="C225" s="338">
        <v>-27032.94</v>
      </c>
      <c r="D225" s="126">
        <v>-49423.86</v>
      </c>
      <c r="E225" s="126">
        <v>-27032.94</v>
      </c>
      <c r="F225" s="126">
        <v>-546.12</v>
      </c>
      <c r="G225" s="126">
        <v>-732619.98</v>
      </c>
      <c r="H225" s="126">
        <v>-1139741.4950000001</v>
      </c>
      <c r="I225" s="126">
        <v>-1955816.9900684659</v>
      </c>
      <c r="J225" s="37">
        <v>31350.755963030373</v>
      </c>
      <c r="K225" s="37">
        <v>-794696.52332268155</v>
      </c>
      <c r="L225" s="37">
        <v>-397348.26166134077</v>
      </c>
      <c r="M225" s="260">
        <f>SUM(LisäyksetVähennykset[[#This Row],[Kuntien yhdistymisavustus (-1,00 €/as)]:[Vos-lisäsiirron huomioiminen takautuvasti vuoden 2023 osalta (50 %)]])</f>
        <v>-5092908.3540894575</v>
      </c>
      <c r="N225" s="117"/>
    </row>
    <row r="226" spans="1:14" s="50" customFormat="1">
      <c r="A226" s="248">
        <v>729</v>
      </c>
      <c r="B226" s="248" t="s">
        <v>235</v>
      </c>
      <c r="C226" s="338">
        <v>-8885.25</v>
      </c>
      <c r="D226" s="126">
        <v>-16244.75</v>
      </c>
      <c r="E226" s="126">
        <v>-8885.25</v>
      </c>
      <c r="F226" s="126">
        <v>-179.5</v>
      </c>
      <c r="G226" s="126">
        <v>-240799.24999999997</v>
      </c>
      <c r="H226" s="126">
        <v>-373498.14500000002</v>
      </c>
      <c r="I226" s="126">
        <v>-1205078.3296249185</v>
      </c>
      <c r="J226" s="37">
        <v>-499861.00404045597</v>
      </c>
      <c r="K226" s="37">
        <v>-261202.71357288019</v>
      </c>
      <c r="L226" s="37">
        <v>-130601.3567864401</v>
      </c>
      <c r="M226" s="260">
        <f>SUM(LisäyksetVähennykset[[#This Row],[Kuntien yhdistymisavustus (-1,00 €/as)]:[Vos-lisäsiirron huomioiminen takautuvasti vuoden 2023 osalta (50 %)]])</f>
        <v>-2745235.5490246951</v>
      </c>
      <c r="N226" s="117"/>
    </row>
    <row r="227" spans="1:14" s="50" customFormat="1">
      <c r="A227" s="248">
        <v>732</v>
      </c>
      <c r="B227" s="248" t="s">
        <v>236</v>
      </c>
      <c r="C227" s="338">
        <v>-3302.64</v>
      </c>
      <c r="D227" s="126">
        <v>-6038.16</v>
      </c>
      <c r="E227" s="126">
        <v>-3302.64</v>
      </c>
      <c r="F227" s="126">
        <v>-66.72</v>
      </c>
      <c r="G227" s="126">
        <v>-89504.87999999999</v>
      </c>
      <c r="H227" s="126">
        <v>-67389.922500000001</v>
      </c>
      <c r="I227" s="126">
        <v>-967616.47334999521</v>
      </c>
      <c r="J227" s="37">
        <v>275664.44140142488</v>
      </c>
      <c r="K227" s="37">
        <v>-97088.830359791449</v>
      </c>
      <c r="L227" s="37">
        <v>-48544.415179895725</v>
      </c>
      <c r="M227" s="260">
        <f>SUM(LisäyksetVähennykset[[#This Row],[Kuntien yhdistymisavustus (-1,00 €/as)]:[Vos-lisäsiirron huomioiminen takautuvasti vuoden 2023 osalta (50 %)]])</f>
        <v>-1007190.2399882574</v>
      </c>
      <c r="N227" s="117"/>
    </row>
    <row r="228" spans="1:14" s="50" customFormat="1">
      <c r="A228" s="248">
        <v>734</v>
      </c>
      <c r="B228" s="248" t="s">
        <v>237</v>
      </c>
      <c r="C228" s="338">
        <v>-50423.67</v>
      </c>
      <c r="D228" s="126">
        <v>-92188.73</v>
      </c>
      <c r="E228" s="126">
        <v>-50423.67</v>
      </c>
      <c r="F228" s="126">
        <v>-1018.66</v>
      </c>
      <c r="G228" s="126">
        <v>-1366532.39</v>
      </c>
      <c r="H228" s="126">
        <v>-2128654.1946999999</v>
      </c>
      <c r="I228" s="126">
        <v>-3323893.7556042294</v>
      </c>
      <c r="J228" s="37">
        <v>58477.552679448694</v>
      </c>
      <c r="K228" s="37">
        <v>-1482321.7616052933</v>
      </c>
      <c r="L228" s="37">
        <v>-741160.88080264663</v>
      </c>
      <c r="M228" s="260">
        <f>SUM(LisäyksetVähennykset[[#This Row],[Kuntien yhdistymisavustus (-1,00 €/as)]:[Vos-lisäsiirron huomioiminen takautuvasti vuoden 2023 osalta (50 %)]])</f>
        <v>-9178140.1600327212</v>
      </c>
      <c r="N228" s="117"/>
    </row>
    <row r="229" spans="1:14" s="50" customFormat="1">
      <c r="A229" s="248">
        <v>738</v>
      </c>
      <c r="B229" s="248" t="s">
        <v>238</v>
      </c>
      <c r="C229" s="338">
        <v>-2887.83</v>
      </c>
      <c r="D229" s="126">
        <v>-5279.77</v>
      </c>
      <c r="E229" s="126">
        <v>-2887.83</v>
      </c>
      <c r="F229" s="126">
        <v>-58.34</v>
      </c>
      <c r="G229" s="126">
        <v>-78263.11</v>
      </c>
      <c r="H229" s="126">
        <v>-53932.345000000001</v>
      </c>
      <c r="I229" s="126">
        <v>153589.40337547509</v>
      </c>
      <c r="J229" s="37">
        <v>10259.837461404391</v>
      </c>
      <c r="K229" s="37">
        <v>-84894.519831987913</v>
      </c>
      <c r="L229" s="37">
        <v>-42447.259915993956</v>
      </c>
      <c r="M229" s="260">
        <f>SUM(LisäyksetVähennykset[[#This Row],[Kuntien yhdistymisavustus (-1,00 €/as)]:[Vos-lisäsiirron huomioiminen takautuvasti vuoden 2023 osalta (50 %)]])</f>
        <v>-106801.7639111024</v>
      </c>
      <c r="N229" s="117"/>
    </row>
    <row r="230" spans="1:14" s="50" customFormat="1">
      <c r="A230" s="248">
        <v>739</v>
      </c>
      <c r="B230" s="248" t="s">
        <v>239</v>
      </c>
      <c r="C230" s="338">
        <v>-3223.44</v>
      </c>
      <c r="D230" s="126">
        <v>-5893.3600000000006</v>
      </c>
      <c r="E230" s="126">
        <v>-3223.44</v>
      </c>
      <c r="F230" s="126">
        <v>-65.12</v>
      </c>
      <c r="G230" s="126">
        <v>-87358.48</v>
      </c>
      <c r="H230" s="126">
        <v>-125900.505</v>
      </c>
      <c r="I230" s="126">
        <v>1097058.6218270541</v>
      </c>
      <c r="J230" s="37">
        <v>916564.19776559819</v>
      </c>
      <c r="K230" s="37">
        <v>-94760.561046607007</v>
      </c>
      <c r="L230" s="37">
        <v>-47380.280523303503</v>
      </c>
      <c r="M230" s="260">
        <f>SUM(LisäyksetVähennykset[[#This Row],[Kuntien yhdistymisavustus (-1,00 €/as)]:[Vos-lisäsiirron huomioiminen takautuvasti vuoden 2023 osalta (50 %)]])</f>
        <v>1645817.6330227416</v>
      </c>
      <c r="N230" s="117"/>
    </row>
    <row r="231" spans="1:14" s="50" customFormat="1">
      <c r="A231" s="248">
        <v>740</v>
      </c>
      <c r="B231" s="248" t="s">
        <v>240</v>
      </c>
      <c r="C231" s="338">
        <v>-31764.15</v>
      </c>
      <c r="D231" s="126">
        <v>-58073.85</v>
      </c>
      <c r="E231" s="126">
        <v>-31764.15</v>
      </c>
      <c r="F231" s="126">
        <v>-641.70000000000005</v>
      </c>
      <c r="G231" s="126">
        <v>-860840.54999999993</v>
      </c>
      <c r="H231" s="126">
        <v>-1710961.1025</v>
      </c>
      <c r="I231" s="126">
        <v>-5449767.2518127309</v>
      </c>
      <c r="J231" s="37">
        <v>-1689465.7464395578</v>
      </c>
      <c r="K231" s="37">
        <v>-933781.51141903747</v>
      </c>
      <c r="L231" s="37">
        <v>-466890.75570951874</v>
      </c>
      <c r="M231" s="260">
        <f>SUM(LisäyksetVähennykset[[#This Row],[Kuntien yhdistymisavustus (-1,00 €/as)]:[Vos-lisäsiirron huomioiminen takautuvasti vuoden 2023 osalta (50 %)]])</f>
        <v>-11233950.767880846</v>
      </c>
      <c r="N231" s="117"/>
    </row>
    <row r="232" spans="1:14" s="50" customFormat="1">
      <c r="A232" s="248">
        <v>742</v>
      </c>
      <c r="B232" s="248" t="s">
        <v>241</v>
      </c>
      <c r="C232" s="338">
        <v>-978.12</v>
      </c>
      <c r="D232" s="126">
        <v>-1788.28</v>
      </c>
      <c r="E232" s="126">
        <v>-978.12</v>
      </c>
      <c r="F232" s="126">
        <v>-19.760000000000002</v>
      </c>
      <c r="G232" s="126">
        <v>-26508.039999999997</v>
      </c>
      <c r="H232" s="126">
        <v>-24881.172500000001</v>
      </c>
      <c r="I232" s="126">
        <v>-207275.45199073342</v>
      </c>
      <c r="J232" s="37">
        <v>74620.02251973025</v>
      </c>
      <c r="K232" s="37">
        <v>-28754.126017827926</v>
      </c>
      <c r="L232" s="37">
        <v>-14377.063008913963</v>
      </c>
      <c r="M232" s="260">
        <f>SUM(LisäyksetVähennykset[[#This Row],[Kuntien yhdistymisavustus (-1,00 €/as)]:[Vos-lisäsiirron huomioiminen takautuvasti vuoden 2023 osalta (50 %)]])</f>
        <v>-230940.11099774507</v>
      </c>
      <c r="N232" s="117"/>
    </row>
    <row r="233" spans="1:14" s="50" customFormat="1">
      <c r="A233" s="248">
        <v>743</v>
      </c>
      <c r="B233" s="248" t="s">
        <v>242</v>
      </c>
      <c r="C233" s="338">
        <v>-64669.77</v>
      </c>
      <c r="D233" s="126">
        <v>-118234.63</v>
      </c>
      <c r="E233" s="126">
        <v>-64669.77</v>
      </c>
      <c r="F233" s="126">
        <v>-1306.46</v>
      </c>
      <c r="G233" s="126">
        <v>-1752616.0899999999</v>
      </c>
      <c r="H233" s="126">
        <v>-3182317.5425</v>
      </c>
      <c r="I233" s="126">
        <v>-2961304.6405599518</v>
      </c>
      <c r="J233" s="37">
        <v>-241158.14097140339</v>
      </c>
      <c r="K233" s="37">
        <v>-1901119.2043143457</v>
      </c>
      <c r="L233" s="37">
        <v>-950559.60215717286</v>
      </c>
      <c r="M233" s="260">
        <f>SUM(LisäyksetVähennykset[[#This Row],[Kuntien yhdistymisavustus (-1,00 €/as)]:[Vos-lisäsiirron huomioiminen takautuvasti vuoden 2023 osalta (50 %)]])</f>
        <v>-11237955.850502875</v>
      </c>
      <c r="N233" s="117"/>
    </row>
    <row r="234" spans="1:14" s="50" customFormat="1">
      <c r="A234" s="248">
        <v>746</v>
      </c>
      <c r="B234" s="248" t="s">
        <v>243</v>
      </c>
      <c r="C234" s="338">
        <v>-4687.6499999999996</v>
      </c>
      <c r="D234" s="126">
        <v>-8570.35</v>
      </c>
      <c r="E234" s="126">
        <v>-4687.6499999999996</v>
      </c>
      <c r="F234" s="126">
        <v>-94.7</v>
      </c>
      <c r="G234" s="126">
        <v>-127040.04999999999</v>
      </c>
      <c r="H234" s="126">
        <v>-110959.38</v>
      </c>
      <c r="I234" s="126">
        <v>-32214.32604018351</v>
      </c>
      <c r="J234" s="37">
        <v>-504385.32399230939</v>
      </c>
      <c r="K234" s="37">
        <v>-137804.43997410449</v>
      </c>
      <c r="L234" s="37">
        <v>-68902.219987052245</v>
      </c>
      <c r="M234" s="260">
        <f>SUM(LisäyksetVähennykset[[#This Row],[Kuntien yhdistymisavustus (-1,00 €/as)]:[Vos-lisäsiirron huomioiminen takautuvasti vuoden 2023 osalta (50 %)]])</f>
        <v>-999346.08999364963</v>
      </c>
      <c r="N234" s="117"/>
    </row>
    <row r="235" spans="1:14" s="50" customFormat="1">
      <c r="A235" s="248">
        <v>747</v>
      </c>
      <c r="B235" s="248" t="s">
        <v>244</v>
      </c>
      <c r="C235" s="338">
        <v>-1294.92</v>
      </c>
      <c r="D235" s="126">
        <v>-2367.48</v>
      </c>
      <c r="E235" s="126">
        <v>-1294.92</v>
      </c>
      <c r="F235" s="126">
        <v>-26.16</v>
      </c>
      <c r="G235" s="126">
        <v>-35093.64</v>
      </c>
      <c r="H235" s="126">
        <v>-31253.99</v>
      </c>
      <c r="I235" s="126">
        <v>278755.54878587439</v>
      </c>
      <c r="J235" s="37">
        <v>228303.94685286091</v>
      </c>
      <c r="K235" s="37">
        <v>-38067.203270565711</v>
      </c>
      <c r="L235" s="37">
        <v>-19033.601635282856</v>
      </c>
      <c r="M235" s="260">
        <f>SUM(LisäyksetVähennykset[[#This Row],[Kuntien yhdistymisavustus (-1,00 €/as)]:[Vos-lisäsiirron huomioiminen takautuvasti vuoden 2023 osalta (50 %)]])</f>
        <v>378627.58073288674</v>
      </c>
      <c r="N235" s="117"/>
    </row>
    <row r="236" spans="1:14" s="50" customFormat="1">
      <c r="A236" s="248">
        <v>748</v>
      </c>
      <c r="B236" s="248" t="s">
        <v>245</v>
      </c>
      <c r="C236" s="338">
        <v>-4848.03</v>
      </c>
      <c r="D236" s="126">
        <v>-8863.57</v>
      </c>
      <c r="E236" s="126">
        <v>-4848.03</v>
      </c>
      <c r="F236" s="126">
        <v>-97.94</v>
      </c>
      <c r="G236" s="126">
        <v>-131386.50999999998</v>
      </c>
      <c r="H236" s="126">
        <v>-76760.244999999995</v>
      </c>
      <c r="I236" s="126">
        <v>-732728.05348055356</v>
      </c>
      <c r="J236" s="37">
        <v>-824207.15212269221</v>
      </c>
      <c r="K236" s="37">
        <v>-142519.18533330297</v>
      </c>
      <c r="L236" s="37">
        <v>-71259.592666651486</v>
      </c>
      <c r="M236" s="260">
        <f>SUM(LisäyksetVähennykset[[#This Row],[Kuntien yhdistymisavustus (-1,00 €/as)]:[Vos-lisäsiirron huomioiminen takautuvasti vuoden 2023 osalta (50 %)]])</f>
        <v>-1997518.3086032004</v>
      </c>
      <c r="N236" s="117"/>
    </row>
    <row r="237" spans="1:14" s="50" customFormat="1">
      <c r="A237" s="248">
        <v>749</v>
      </c>
      <c r="B237" s="248" t="s">
        <v>246</v>
      </c>
      <c r="C237" s="338">
        <v>-21019.68</v>
      </c>
      <c r="D237" s="126">
        <v>-38429.919999999998</v>
      </c>
      <c r="E237" s="126">
        <v>-21019.68</v>
      </c>
      <c r="F237" s="126">
        <v>-424.64</v>
      </c>
      <c r="G237" s="126">
        <v>-569654.55999999994</v>
      </c>
      <c r="H237" s="126">
        <v>-877324.3</v>
      </c>
      <c r="I237" s="126">
        <v>-2221934.0482115787</v>
      </c>
      <c r="J237" s="37">
        <v>-2289841.8891813378</v>
      </c>
      <c r="K237" s="37">
        <v>-617922.67571915232</v>
      </c>
      <c r="L237" s="37">
        <v>-308961.33785957616</v>
      </c>
      <c r="M237" s="260">
        <f>SUM(LisäyksetVähennykset[[#This Row],[Kuntien yhdistymisavustus (-1,00 €/as)]:[Vos-lisäsiirron huomioiminen takautuvasti vuoden 2023 osalta (50 %)]])</f>
        <v>-6966532.7309716446</v>
      </c>
      <c r="N237" s="117"/>
    </row>
    <row r="238" spans="1:14" s="50" customFormat="1">
      <c r="A238" s="248">
        <v>751</v>
      </c>
      <c r="B238" s="248" t="s">
        <v>247</v>
      </c>
      <c r="C238" s="338">
        <v>-2848.23</v>
      </c>
      <c r="D238" s="126">
        <v>-5207.37</v>
      </c>
      <c r="E238" s="126">
        <v>-2848.23</v>
      </c>
      <c r="F238" s="126">
        <v>-57.54</v>
      </c>
      <c r="G238" s="126">
        <v>-77189.909999999989</v>
      </c>
      <c r="H238" s="126">
        <v>-43975.8</v>
      </c>
      <c r="I238" s="126">
        <v>183741.02812960971</v>
      </c>
      <c r="J238" s="37">
        <v>-130229.95206533236</v>
      </c>
      <c r="K238" s="37">
        <v>-83730.385175395684</v>
      </c>
      <c r="L238" s="37">
        <v>-41865.192587697842</v>
      </c>
      <c r="M238" s="260">
        <f>SUM(LisäyksetVähennykset[[#This Row],[Kuntien yhdistymisavustus (-1,00 €/as)]:[Vos-lisäsiirron huomioiminen takautuvasti vuoden 2023 osalta (50 %)]])</f>
        <v>-204211.58169881618</v>
      </c>
      <c r="N238" s="117"/>
    </row>
    <row r="239" spans="1:14" s="50" customFormat="1">
      <c r="A239" s="248">
        <v>753</v>
      </c>
      <c r="B239" s="248" t="s">
        <v>248</v>
      </c>
      <c r="C239" s="338">
        <v>-22096.799999999999</v>
      </c>
      <c r="D239" s="126">
        <v>-40399.200000000004</v>
      </c>
      <c r="E239" s="126">
        <v>-22096.799999999999</v>
      </c>
      <c r="F239" s="126">
        <v>-446.40000000000003</v>
      </c>
      <c r="G239" s="126">
        <v>-598845.6</v>
      </c>
      <c r="H239" s="126">
        <v>-754717.99404999998</v>
      </c>
      <c r="I239" s="126">
        <v>6666830.7533449782</v>
      </c>
      <c r="J239" s="37">
        <v>3654550.1186040235</v>
      </c>
      <c r="K239" s="37">
        <v>-649587.13837846078</v>
      </c>
      <c r="L239" s="37">
        <v>-324793.56918923039</v>
      </c>
      <c r="M239" s="260">
        <f>SUM(LisäyksetVähennykset[[#This Row],[Kuntien yhdistymisavustus (-1,00 €/as)]:[Vos-lisäsiirron huomioiminen takautuvasti vuoden 2023 osalta (50 %)]])</f>
        <v>7908397.3703313107</v>
      </c>
      <c r="N239" s="117"/>
    </row>
    <row r="240" spans="1:14" s="50" customFormat="1">
      <c r="A240" s="248">
        <v>755</v>
      </c>
      <c r="B240" s="248" t="s">
        <v>249</v>
      </c>
      <c r="C240" s="338">
        <v>-6154.83</v>
      </c>
      <c r="D240" s="126">
        <v>-11252.77</v>
      </c>
      <c r="E240" s="126">
        <v>-6154.83</v>
      </c>
      <c r="F240" s="126">
        <v>-124.34</v>
      </c>
      <c r="G240" s="126">
        <v>-166802.10999999999</v>
      </c>
      <c r="H240" s="126">
        <v>-175068.79</v>
      </c>
      <c r="I240" s="126">
        <v>1342390.4371549722</v>
      </c>
      <c r="J240" s="37">
        <v>1307646.9866461484</v>
      </c>
      <c r="K240" s="37">
        <v>-180935.62900084635</v>
      </c>
      <c r="L240" s="37">
        <v>-90467.814500423177</v>
      </c>
      <c r="M240" s="260">
        <f>SUM(LisäyksetVähennykset[[#This Row],[Kuntien yhdistymisavustus (-1,00 €/as)]:[Vos-lisäsiirron huomioiminen takautuvasti vuoden 2023 osalta (50 %)]])</f>
        <v>2013076.310299851</v>
      </c>
      <c r="N240" s="117"/>
    </row>
    <row r="241" spans="1:14" s="50" customFormat="1">
      <c r="A241" s="248">
        <v>758</v>
      </c>
      <c r="B241" s="248" t="s">
        <v>250</v>
      </c>
      <c r="C241" s="338">
        <v>-8052.66</v>
      </c>
      <c r="D241" s="126">
        <v>-14722.54</v>
      </c>
      <c r="E241" s="126">
        <v>-8052.66</v>
      </c>
      <c r="F241" s="126">
        <v>-162.68</v>
      </c>
      <c r="G241" s="126">
        <v>-218235.21999999997</v>
      </c>
      <c r="H241" s="126">
        <v>-173586.4675</v>
      </c>
      <c r="I241" s="126">
        <v>-2528039.9506406114</v>
      </c>
      <c r="J241" s="37">
        <v>-1008236.6314581968</v>
      </c>
      <c r="K241" s="37">
        <v>-236726.78241802868</v>
      </c>
      <c r="L241" s="37">
        <v>-118363.39120901434</v>
      </c>
      <c r="M241" s="260">
        <f>SUM(LisäyksetVähennykset[[#This Row],[Kuntien yhdistymisavustus (-1,00 €/as)]:[Vos-lisäsiirron huomioiminen takautuvasti vuoden 2023 osalta (50 %)]])</f>
        <v>-4314178.9832258513</v>
      </c>
      <c r="N241" s="117"/>
    </row>
    <row r="242" spans="1:14" s="50" customFormat="1">
      <c r="A242" s="248">
        <v>759</v>
      </c>
      <c r="B242" s="248" t="s">
        <v>251</v>
      </c>
      <c r="C242" s="338">
        <v>-1922.58</v>
      </c>
      <c r="D242" s="126">
        <v>-3515.02</v>
      </c>
      <c r="E242" s="126">
        <v>-1922.58</v>
      </c>
      <c r="F242" s="126">
        <v>-38.840000000000003</v>
      </c>
      <c r="G242" s="126">
        <v>-52103.859999999993</v>
      </c>
      <c r="H242" s="126">
        <v>-61087.48</v>
      </c>
      <c r="I242" s="126">
        <v>193114.32449913185</v>
      </c>
      <c r="J242" s="37">
        <v>-56284.620119907944</v>
      </c>
      <c r="K242" s="37">
        <v>-56518.737577552456</v>
      </c>
      <c r="L242" s="37">
        <v>-28259.368788776228</v>
      </c>
      <c r="M242" s="260">
        <f>SUM(LisäyksetVähennykset[[#This Row],[Kuntien yhdistymisavustus (-1,00 €/as)]:[Vos-lisäsiirron huomioiminen takautuvasti vuoden 2023 osalta (50 %)]])</f>
        <v>-68538.761987104765</v>
      </c>
      <c r="N242" s="117"/>
    </row>
    <row r="243" spans="1:14" s="50" customFormat="1">
      <c r="A243" s="248">
        <v>761</v>
      </c>
      <c r="B243" s="248" t="s">
        <v>252</v>
      </c>
      <c r="C243" s="338">
        <v>-8341.74</v>
      </c>
      <c r="D243" s="126">
        <v>-15251.060000000001</v>
      </c>
      <c r="E243" s="126">
        <v>-8341.74</v>
      </c>
      <c r="F243" s="126">
        <v>-168.52</v>
      </c>
      <c r="G243" s="126">
        <v>-226069.58</v>
      </c>
      <c r="H243" s="126">
        <v>-268769.79499999998</v>
      </c>
      <c r="I243" s="126">
        <v>952150.53528969572</v>
      </c>
      <c r="J243" s="37">
        <v>538131.08460531698</v>
      </c>
      <c r="K243" s="37">
        <v>-245224.9654111519</v>
      </c>
      <c r="L243" s="37">
        <v>-122612.48270557595</v>
      </c>
      <c r="M243" s="260">
        <f>SUM(LisäyksetVähennykset[[#This Row],[Kuntien yhdistymisavustus (-1,00 €/as)]:[Vos-lisäsiirron huomioiminen takautuvasti vuoden 2023 osalta (50 %)]])</f>
        <v>595501.73677828489</v>
      </c>
      <c r="N243" s="117"/>
    </row>
    <row r="244" spans="1:14" s="50" customFormat="1">
      <c r="A244" s="248">
        <v>762</v>
      </c>
      <c r="B244" s="248" t="s">
        <v>253</v>
      </c>
      <c r="C244" s="338">
        <v>-3635.2799999999997</v>
      </c>
      <c r="D244" s="126">
        <v>-6646.3200000000006</v>
      </c>
      <c r="E244" s="126">
        <v>-3635.2799999999997</v>
      </c>
      <c r="F244" s="126">
        <v>-73.44</v>
      </c>
      <c r="G244" s="126">
        <v>-98519.76</v>
      </c>
      <c r="H244" s="126">
        <v>-114385.185</v>
      </c>
      <c r="I244" s="126">
        <v>847625.10059196246</v>
      </c>
      <c r="J244" s="37">
        <v>406766.09308074677</v>
      </c>
      <c r="K244" s="37">
        <v>-106867.56147516613</v>
      </c>
      <c r="L244" s="37">
        <v>-53433.780737583067</v>
      </c>
      <c r="M244" s="260">
        <f>SUM(LisäyksetVähennykset[[#This Row],[Kuntien yhdistymisavustus (-1,00 €/as)]:[Vos-lisäsiirron huomioiminen takautuvasti vuoden 2023 osalta (50 %)]])</f>
        <v>867194.58645996009</v>
      </c>
      <c r="N244" s="117"/>
    </row>
    <row r="245" spans="1:14" s="50" customFormat="1">
      <c r="A245" s="248">
        <v>765</v>
      </c>
      <c r="B245" s="248" t="s">
        <v>254</v>
      </c>
      <c r="C245" s="338">
        <v>-10250.459999999999</v>
      </c>
      <c r="D245" s="126">
        <v>-18740.740000000002</v>
      </c>
      <c r="E245" s="126">
        <v>-10250.459999999999</v>
      </c>
      <c r="F245" s="126">
        <v>-207.08</v>
      </c>
      <c r="G245" s="126">
        <v>-277797.82</v>
      </c>
      <c r="H245" s="126">
        <v>-233141.005</v>
      </c>
      <c r="I245" s="126">
        <v>-1414020.6405481922</v>
      </c>
      <c r="J245" s="37">
        <v>-132071.72541195236</v>
      </c>
      <c r="K245" s="37">
        <v>-301336.25585889712</v>
      </c>
      <c r="L245" s="37">
        <v>-150668.12792944856</v>
      </c>
      <c r="M245" s="260">
        <f>SUM(LisäyksetVähennykset[[#This Row],[Kuntien yhdistymisavustus (-1,00 €/as)]:[Vos-lisäsiirron huomioiminen takautuvasti vuoden 2023 osalta (50 %)]])</f>
        <v>-2548484.3147484902</v>
      </c>
      <c r="N245" s="117"/>
    </row>
    <row r="246" spans="1:14" s="50" customFormat="1">
      <c r="A246" s="248">
        <v>768</v>
      </c>
      <c r="B246" s="248" t="s">
        <v>255</v>
      </c>
      <c r="C246" s="338">
        <v>-2351.25</v>
      </c>
      <c r="D246" s="126">
        <v>-4298.75</v>
      </c>
      <c r="E246" s="126">
        <v>-2351.25</v>
      </c>
      <c r="F246" s="126">
        <v>-47.5</v>
      </c>
      <c r="G246" s="126">
        <v>-63721.249999999993</v>
      </c>
      <c r="H246" s="126">
        <v>-123614.935</v>
      </c>
      <c r="I246" s="126">
        <v>414829.8816257806</v>
      </c>
      <c r="J246" s="37">
        <v>621772.25638199516</v>
      </c>
      <c r="K246" s="37">
        <v>-69120.495235163282</v>
      </c>
      <c r="L246" s="37">
        <v>-34560.247617581641</v>
      </c>
      <c r="M246" s="260">
        <f>SUM(LisäyksetVähennykset[[#This Row],[Kuntien yhdistymisavustus (-1,00 €/as)]:[Vos-lisäsiirron huomioiminen takautuvasti vuoden 2023 osalta (50 %)]])</f>
        <v>736536.46015503095</v>
      </c>
      <c r="N246" s="117"/>
    </row>
    <row r="247" spans="1:14" s="50" customFormat="1">
      <c r="A247" s="248">
        <v>777</v>
      </c>
      <c r="B247" s="248" t="s">
        <v>256</v>
      </c>
      <c r="C247" s="338">
        <v>-7293.33</v>
      </c>
      <c r="D247" s="126">
        <v>-13334.27</v>
      </c>
      <c r="E247" s="126">
        <v>-7293.33</v>
      </c>
      <c r="F247" s="126">
        <v>-147.34</v>
      </c>
      <c r="G247" s="126">
        <v>-197656.61</v>
      </c>
      <c r="H247" s="126">
        <v>-206833.55499999999</v>
      </c>
      <c r="I247" s="126">
        <v>-51340.878899366289</v>
      </c>
      <c r="J247" s="37">
        <v>333047.96224463201</v>
      </c>
      <c r="K247" s="37">
        <v>-214404.50037787278</v>
      </c>
      <c r="L247" s="37">
        <v>-107202.25018893639</v>
      </c>
      <c r="M247" s="260">
        <f>SUM(LisäyksetVähennykset[[#This Row],[Kuntien yhdistymisavustus (-1,00 €/as)]:[Vos-lisäsiirron huomioiminen takautuvasti vuoden 2023 osalta (50 %)]])</f>
        <v>-472458.10222154344</v>
      </c>
      <c r="N247" s="117"/>
    </row>
    <row r="248" spans="1:14" s="50" customFormat="1">
      <c r="A248" s="248">
        <v>778</v>
      </c>
      <c r="B248" s="248" t="s">
        <v>257</v>
      </c>
      <c r="C248" s="338">
        <v>-6695.37</v>
      </c>
      <c r="D248" s="126">
        <v>-12241.03</v>
      </c>
      <c r="E248" s="126">
        <v>-6695.37</v>
      </c>
      <c r="F248" s="126">
        <v>-135.26</v>
      </c>
      <c r="G248" s="126">
        <v>-181451.28999999998</v>
      </c>
      <c r="H248" s="126">
        <v>-307360.81</v>
      </c>
      <c r="I248" s="126">
        <v>384073.13468734612</v>
      </c>
      <c r="J248" s="37">
        <v>7764.7829260226481</v>
      </c>
      <c r="K248" s="37">
        <v>-196826.06706333021</v>
      </c>
      <c r="L248" s="37">
        <v>-98413.033531665104</v>
      </c>
      <c r="M248" s="260">
        <f>SUM(LisäyksetVähennykset[[#This Row],[Kuntien yhdistymisavustus (-1,00 €/as)]:[Vos-lisäsiirron huomioiminen takautuvasti vuoden 2023 osalta (50 %)]])</f>
        <v>-417980.31298162654</v>
      </c>
      <c r="N248" s="117"/>
    </row>
    <row r="249" spans="1:14" s="50" customFormat="1">
      <c r="A249" s="248">
        <v>781</v>
      </c>
      <c r="B249" s="248" t="s">
        <v>258</v>
      </c>
      <c r="C249" s="338">
        <v>-3468.96</v>
      </c>
      <c r="D249" s="126">
        <v>-6342.24</v>
      </c>
      <c r="E249" s="126">
        <v>-3468.96</v>
      </c>
      <c r="F249" s="126">
        <v>-70.08</v>
      </c>
      <c r="G249" s="126">
        <v>-94012.319999999992</v>
      </c>
      <c r="H249" s="126">
        <v>-108913.65</v>
      </c>
      <c r="I249" s="126">
        <v>1552252.4581545054</v>
      </c>
      <c r="J249" s="37">
        <v>1443340.2682078164</v>
      </c>
      <c r="K249" s="37">
        <v>-101978.19591747879</v>
      </c>
      <c r="L249" s="37">
        <v>-50989.097958739396</v>
      </c>
      <c r="M249" s="260">
        <f>SUM(LisäyksetVähennykset[[#This Row],[Kuntien yhdistymisavustus (-1,00 €/as)]:[Vos-lisäsiirron huomioiminen takautuvasti vuoden 2023 osalta (50 %)]])</f>
        <v>2626349.2224861034</v>
      </c>
      <c r="N249" s="117"/>
    </row>
    <row r="250" spans="1:14" s="50" customFormat="1">
      <c r="A250" s="248">
        <v>783</v>
      </c>
      <c r="B250" s="248" t="s">
        <v>259</v>
      </c>
      <c r="C250" s="338">
        <v>-6354.8099999999995</v>
      </c>
      <c r="D250" s="126">
        <v>-11618.390000000001</v>
      </c>
      <c r="E250" s="126">
        <v>-6354.8099999999995</v>
      </c>
      <c r="F250" s="126">
        <v>-128.38</v>
      </c>
      <c r="G250" s="126">
        <v>-172221.77</v>
      </c>
      <c r="H250" s="126">
        <v>-154080.995</v>
      </c>
      <c r="I250" s="126">
        <v>-227321.68152216723</v>
      </c>
      <c r="J250" s="37">
        <v>-95039.142897897662</v>
      </c>
      <c r="K250" s="37">
        <v>-186814.50901663711</v>
      </c>
      <c r="L250" s="37">
        <v>-93407.254508318554</v>
      </c>
      <c r="M250" s="260">
        <f>SUM(LisäyksetVähennykset[[#This Row],[Kuntien yhdistymisavustus (-1,00 €/as)]:[Vos-lisäsiirron huomioiminen takautuvasti vuoden 2023 osalta (50 %)]])</f>
        <v>-953341.74294502055</v>
      </c>
      <c r="N250" s="117"/>
    </row>
    <row r="251" spans="1:14" s="109" customFormat="1">
      <c r="A251" s="246">
        <v>785</v>
      </c>
      <c r="B251" s="248" t="s">
        <v>260</v>
      </c>
      <c r="C251" s="338">
        <v>-2599.7399999999998</v>
      </c>
      <c r="D251" s="126">
        <v>-4753.0600000000004</v>
      </c>
      <c r="E251" s="126">
        <v>-2599.7399999999998</v>
      </c>
      <c r="F251" s="126">
        <v>-52.52</v>
      </c>
      <c r="G251" s="126">
        <v>-70455.58</v>
      </c>
      <c r="H251" s="126">
        <v>-82680.08</v>
      </c>
      <c r="I251" s="126">
        <v>1385274.2457213565</v>
      </c>
      <c r="J251" s="126">
        <v>997083.12017774966</v>
      </c>
      <c r="K251" s="126">
        <v>-76425.44020527949</v>
      </c>
      <c r="L251" s="126">
        <v>-38212.720102639745</v>
      </c>
      <c r="M251" s="260">
        <f>SUM(LisäyksetVähennykset[[#This Row],[Kuntien yhdistymisavustus (-1,00 €/as)]:[Vos-lisäsiirron huomioiminen takautuvasti vuoden 2023 osalta (50 %)]])</f>
        <v>2104578.4855911871</v>
      </c>
      <c r="N251" s="65"/>
    </row>
    <row r="252" spans="1:14" s="50" customFormat="1">
      <c r="A252" s="248">
        <v>790</v>
      </c>
      <c r="B252" s="248" t="s">
        <v>261</v>
      </c>
      <c r="C252" s="338">
        <v>-23496.66</v>
      </c>
      <c r="D252" s="126">
        <v>-42958.54</v>
      </c>
      <c r="E252" s="126">
        <v>-23496.66</v>
      </c>
      <c r="F252" s="126">
        <v>-474.68</v>
      </c>
      <c r="G252" s="126">
        <v>-636783.22</v>
      </c>
      <c r="H252" s="126">
        <v>-1071920.923</v>
      </c>
      <c r="I252" s="126">
        <v>2216901.3763652765</v>
      </c>
      <c r="J252" s="37">
        <v>775563.13910564024</v>
      </c>
      <c r="K252" s="37">
        <v>-690739.29848899588</v>
      </c>
      <c r="L252" s="37">
        <v>-345369.64924449794</v>
      </c>
      <c r="M252" s="260">
        <f>SUM(LisäyksetVähennykset[[#This Row],[Kuntien yhdistymisavustus (-1,00 €/as)]:[Vos-lisäsiirron huomioiminen takautuvasti vuoden 2023 osalta (50 %)]])</f>
        <v>157224.88473742286</v>
      </c>
      <c r="N252" s="117"/>
    </row>
    <row r="253" spans="1:14" s="50" customFormat="1">
      <c r="A253" s="248">
        <v>791</v>
      </c>
      <c r="B253" s="248" t="s">
        <v>262</v>
      </c>
      <c r="C253" s="338">
        <v>-4978.71</v>
      </c>
      <c r="D253" s="126">
        <v>-9102.49</v>
      </c>
      <c r="E253" s="126">
        <v>-4978.71</v>
      </c>
      <c r="F253" s="126">
        <v>-100.58</v>
      </c>
      <c r="G253" s="126">
        <v>-134928.06999999998</v>
      </c>
      <c r="H253" s="126">
        <v>-79238.634999999995</v>
      </c>
      <c r="I253" s="126">
        <v>591951.0592083513</v>
      </c>
      <c r="J253" s="37">
        <v>3953.7144957623182</v>
      </c>
      <c r="K253" s="37">
        <v>-146360.82970005731</v>
      </c>
      <c r="L253" s="37">
        <v>-73180.414850028654</v>
      </c>
      <c r="M253" s="260">
        <f>SUM(LisäyksetVähennykset[[#This Row],[Kuntien yhdistymisavustus (-1,00 €/as)]:[Vos-lisäsiirron huomioiminen takautuvasti vuoden 2023 osalta (50 %)]])</f>
        <v>143036.33415402769</v>
      </c>
      <c r="N253" s="117"/>
    </row>
    <row r="254" spans="1:14" s="50" customFormat="1">
      <c r="A254" s="248">
        <v>831</v>
      </c>
      <c r="B254" s="248" t="s">
        <v>263</v>
      </c>
      <c r="C254" s="338">
        <v>-4513.41</v>
      </c>
      <c r="D254" s="126">
        <v>-8251.7900000000009</v>
      </c>
      <c r="E254" s="126">
        <v>-4513.41</v>
      </c>
      <c r="F254" s="126">
        <v>-91.18</v>
      </c>
      <c r="G254" s="126">
        <v>-122317.96999999999</v>
      </c>
      <c r="H254" s="126">
        <v>-113876.245</v>
      </c>
      <c r="I254" s="126">
        <v>-33093.436689986636</v>
      </c>
      <c r="J254" s="37">
        <v>104145.26335454821</v>
      </c>
      <c r="K254" s="37">
        <v>-132682.24748509869</v>
      </c>
      <c r="L254" s="37">
        <v>-66341.123742549345</v>
      </c>
      <c r="M254" s="260">
        <f>SUM(LisäyksetVähennykset[[#This Row],[Kuntien yhdistymisavustus (-1,00 €/as)]:[Vos-lisäsiirron huomioiminen takautuvasti vuoden 2023 osalta (50 %)]])</f>
        <v>-381535.54956308648</v>
      </c>
      <c r="N254" s="117"/>
    </row>
    <row r="255" spans="1:14" s="50" customFormat="1">
      <c r="A255" s="248">
        <v>832</v>
      </c>
      <c r="B255" s="248" t="s">
        <v>264</v>
      </c>
      <c r="C255" s="338">
        <v>-3786.75</v>
      </c>
      <c r="D255" s="126">
        <v>-6923.25</v>
      </c>
      <c r="E255" s="126">
        <v>-3786.75</v>
      </c>
      <c r="F255" s="126">
        <v>-76.5</v>
      </c>
      <c r="G255" s="126">
        <v>-102624.75</v>
      </c>
      <c r="H255" s="126">
        <v>-85354.22</v>
      </c>
      <c r="I255" s="126">
        <v>1787696.6757000433</v>
      </c>
      <c r="J255" s="37">
        <v>1110777.9419564239</v>
      </c>
      <c r="K255" s="37">
        <v>-111320.37653663139</v>
      </c>
      <c r="L255" s="37">
        <v>-55660.188268315695</v>
      </c>
      <c r="M255" s="260">
        <f>SUM(LisäyksetVähennykset[[#This Row],[Kuntien yhdistymisavustus (-1,00 €/as)]:[Vos-lisäsiirron huomioiminen takautuvasti vuoden 2023 osalta (50 %)]])</f>
        <v>2528941.8328515203</v>
      </c>
      <c r="N255" s="117"/>
    </row>
    <row r="256" spans="1:14" s="50" customFormat="1">
      <c r="A256" s="248">
        <v>833</v>
      </c>
      <c r="B256" s="248" t="s">
        <v>265</v>
      </c>
      <c r="C256" s="338">
        <v>-1674.09</v>
      </c>
      <c r="D256" s="126">
        <v>-3060.71</v>
      </c>
      <c r="E256" s="126">
        <v>-1674.09</v>
      </c>
      <c r="F256" s="126">
        <v>-33.82</v>
      </c>
      <c r="G256" s="126">
        <v>-45369.53</v>
      </c>
      <c r="H256" s="126">
        <v>-38789.51</v>
      </c>
      <c r="I256" s="126">
        <v>395052.00360282487</v>
      </c>
      <c r="J256" s="37">
        <v>534914.14564593288</v>
      </c>
      <c r="K256" s="37">
        <v>-49213.792607436255</v>
      </c>
      <c r="L256" s="37">
        <v>-24606.896303718127</v>
      </c>
      <c r="M256" s="260">
        <f>SUM(LisäyksetVähennykset[[#This Row],[Kuntien yhdistymisavustus (-1,00 €/as)]:[Vos-lisäsiirron huomioiminen takautuvasti vuoden 2023 osalta (50 %)]])</f>
        <v>765543.71033760335</v>
      </c>
      <c r="N256" s="117"/>
    </row>
    <row r="257" spans="1:14" s="50" customFormat="1">
      <c r="A257" s="248">
        <v>834</v>
      </c>
      <c r="B257" s="248" t="s">
        <v>266</v>
      </c>
      <c r="C257" s="338">
        <v>-5820.21</v>
      </c>
      <c r="D257" s="126">
        <v>-10640.99</v>
      </c>
      <c r="E257" s="126">
        <v>-5820.21</v>
      </c>
      <c r="F257" s="126">
        <v>-117.58</v>
      </c>
      <c r="G257" s="126">
        <v>-157733.56999999998</v>
      </c>
      <c r="H257" s="126">
        <v>-152451.88500000001</v>
      </c>
      <c r="I257" s="126">
        <v>1391778.2660274548</v>
      </c>
      <c r="J257" s="37">
        <v>786052.35613697674</v>
      </c>
      <c r="K257" s="37">
        <v>-171098.69115264207</v>
      </c>
      <c r="L257" s="37">
        <v>-85549.345576321037</v>
      </c>
      <c r="M257" s="260">
        <f>SUM(LisäyksetVähennykset[[#This Row],[Kuntien yhdistymisavustus (-1,00 €/as)]:[Vos-lisäsiirron huomioiminen takautuvasti vuoden 2023 osalta (50 %)]])</f>
        <v>1588598.1404354686</v>
      </c>
      <c r="N257" s="117"/>
    </row>
    <row r="258" spans="1:14" s="50" customFormat="1">
      <c r="A258" s="248">
        <v>837</v>
      </c>
      <c r="B258" s="248" t="s">
        <v>267</v>
      </c>
      <c r="C258" s="338">
        <v>-246518.91</v>
      </c>
      <c r="D258" s="126">
        <v>-450706.29000000004</v>
      </c>
      <c r="E258" s="126">
        <v>-246518.91</v>
      </c>
      <c r="F258" s="126">
        <v>-4980.18</v>
      </c>
      <c r="G258" s="126">
        <v>-6680911.4699999997</v>
      </c>
      <c r="H258" s="126">
        <v>-23073490.6305</v>
      </c>
      <c r="I258" s="126">
        <v>-34624134.581396133</v>
      </c>
      <c r="J258" s="37">
        <v>-2167469.4636190683</v>
      </c>
      <c r="K258" s="37">
        <v>-7247000.1675843252</v>
      </c>
      <c r="L258" s="37">
        <v>-3623500.0837921626</v>
      </c>
      <c r="M258" s="260">
        <f>SUM(LisäyksetVähennykset[[#This Row],[Kuntien yhdistymisavustus (-1,00 €/as)]:[Vos-lisäsiirron huomioiminen takautuvasti vuoden 2023 osalta (50 %)]])</f>
        <v>-78365230.68689169</v>
      </c>
      <c r="N258" s="117"/>
    </row>
    <row r="259" spans="1:14" s="50" customFormat="1">
      <c r="A259" s="248">
        <v>844</v>
      </c>
      <c r="B259" s="248" t="s">
        <v>268</v>
      </c>
      <c r="C259" s="338">
        <v>-1426.59</v>
      </c>
      <c r="D259" s="126">
        <v>-2608.21</v>
      </c>
      <c r="E259" s="126">
        <v>-1426.59</v>
      </c>
      <c r="F259" s="126">
        <v>-28.82</v>
      </c>
      <c r="G259" s="126">
        <v>-38662.03</v>
      </c>
      <c r="H259" s="126">
        <v>-38141.425000000003</v>
      </c>
      <c r="I259" s="126">
        <v>35954.557710946181</v>
      </c>
      <c r="J259" s="37">
        <v>-101246.98913434701</v>
      </c>
      <c r="K259" s="37">
        <v>-41937.951003734859</v>
      </c>
      <c r="L259" s="37">
        <v>-20968.97550186743</v>
      </c>
      <c r="M259" s="260">
        <f>SUM(LisäyksetVähennykset[[#This Row],[Kuntien yhdistymisavustus (-1,00 €/as)]:[Vos-lisäsiirron huomioiminen takautuvasti vuoden 2023 osalta (50 %)]])</f>
        <v>-210493.02292900311</v>
      </c>
      <c r="N259" s="117"/>
    </row>
    <row r="260" spans="1:14" s="50" customFormat="1">
      <c r="A260" s="248">
        <v>845</v>
      </c>
      <c r="B260" s="248" t="s">
        <v>269</v>
      </c>
      <c r="C260" s="338">
        <v>-2834.37</v>
      </c>
      <c r="D260" s="126">
        <v>-5182.03</v>
      </c>
      <c r="E260" s="126">
        <v>-2834.37</v>
      </c>
      <c r="F260" s="126">
        <v>-57.26</v>
      </c>
      <c r="G260" s="126">
        <v>-76814.289999999994</v>
      </c>
      <c r="H260" s="126">
        <v>-60049.1</v>
      </c>
      <c r="I260" s="126">
        <v>-282174.85699863761</v>
      </c>
      <c r="J260" s="37">
        <v>-233553.00773464737</v>
      </c>
      <c r="K260" s="37">
        <v>-83322.938045588409</v>
      </c>
      <c r="L260" s="37">
        <v>-41661.469022794205</v>
      </c>
      <c r="M260" s="260">
        <f>SUM(LisäyksetVähennykset[[#This Row],[Kuntien yhdistymisavustus (-1,00 €/as)]:[Vos-lisäsiirron huomioiminen takautuvasti vuoden 2023 osalta (50 %)]])</f>
        <v>-788483.69180166756</v>
      </c>
      <c r="N260" s="117"/>
    </row>
    <row r="261" spans="1:14" s="50" customFormat="1">
      <c r="A261" s="248">
        <v>846</v>
      </c>
      <c r="B261" s="248" t="s">
        <v>270</v>
      </c>
      <c r="C261" s="338">
        <v>-4813.38</v>
      </c>
      <c r="D261" s="126">
        <v>-8800.2200000000012</v>
      </c>
      <c r="E261" s="126">
        <v>-4813.38</v>
      </c>
      <c r="F261" s="126">
        <v>-97.240000000000009</v>
      </c>
      <c r="G261" s="126">
        <v>-130447.45999999999</v>
      </c>
      <c r="H261" s="126">
        <v>-105155.4</v>
      </c>
      <c r="I261" s="126">
        <v>1289942.4905158817</v>
      </c>
      <c r="J261" s="37">
        <v>326683.3325961504</v>
      </c>
      <c r="K261" s="37">
        <v>-141500.56750878479</v>
      </c>
      <c r="L261" s="37">
        <v>-70750.283754392396</v>
      </c>
      <c r="M261" s="260">
        <f>SUM(LisäyksetVähennykset[[#This Row],[Kuntien yhdistymisavustus (-1,00 €/as)]:[Vos-lisäsiirron huomioiminen takautuvasti vuoden 2023 osalta (50 %)]])</f>
        <v>1150247.891848855</v>
      </c>
      <c r="N261" s="117"/>
    </row>
    <row r="262" spans="1:14" s="50" customFormat="1">
      <c r="A262" s="248">
        <v>848</v>
      </c>
      <c r="B262" s="248" t="s">
        <v>271</v>
      </c>
      <c r="C262" s="338">
        <v>-4118.3999999999996</v>
      </c>
      <c r="D262" s="126">
        <v>-7529.6</v>
      </c>
      <c r="E262" s="126">
        <v>-4118.3999999999996</v>
      </c>
      <c r="F262" s="126">
        <v>-83.2</v>
      </c>
      <c r="G262" s="126">
        <v>-111612.79999999999</v>
      </c>
      <c r="H262" s="126">
        <v>-110035.25</v>
      </c>
      <c r="I262" s="126">
        <v>-123054.75521735846</v>
      </c>
      <c r="J262" s="37">
        <v>38458.625468575803</v>
      </c>
      <c r="K262" s="37">
        <v>-121070.00428559126</v>
      </c>
      <c r="L262" s="37">
        <v>-60535.002142795631</v>
      </c>
      <c r="M262" s="260">
        <f>SUM(LisäyksetVähennykset[[#This Row],[Kuntien yhdistymisavustus (-1,00 €/as)]:[Vos-lisäsiirron huomioiminen takautuvasti vuoden 2023 osalta (50 %)]])</f>
        <v>-503698.78617716953</v>
      </c>
      <c r="N262" s="117"/>
    </row>
    <row r="263" spans="1:14" s="50" customFormat="1">
      <c r="A263" s="248">
        <v>849</v>
      </c>
      <c r="B263" s="248" t="s">
        <v>272</v>
      </c>
      <c r="C263" s="338">
        <v>-2873.97</v>
      </c>
      <c r="D263" s="126">
        <v>-5254.43</v>
      </c>
      <c r="E263" s="126">
        <v>-2873.97</v>
      </c>
      <c r="F263" s="126">
        <v>-58.06</v>
      </c>
      <c r="G263" s="126">
        <v>-77887.489999999991</v>
      </c>
      <c r="H263" s="126">
        <v>-78475.054999999993</v>
      </c>
      <c r="I263" s="126">
        <v>498711.2717015724</v>
      </c>
      <c r="J263" s="37">
        <v>3333.0126917409061</v>
      </c>
      <c r="K263" s="37">
        <v>-84487.072702180638</v>
      </c>
      <c r="L263" s="37">
        <v>-42243.536351090319</v>
      </c>
      <c r="M263" s="260">
        <f>SUM(LisäyksetVähennykset[[#This Row],[Kuntien yhdistymisavustus (-1,00 €/as)]:[Vos-lisäsiirron huomioiminen takautuvasti vuoden 2023 osalta (50 %)]])</f>
        <v>207890.70034004233</v>
      </c>
      <c r="N263" s="117"/>
    </row>
    <row r="264" spans="1:14" s="50" customFormat="1">
      <c r="A264" s="248">
        <v>850</v>
      </c>
      <c r="B264" s="248" t="s">
        <v>273</v>
      </c>
      <c r="C264" s="338">
        <v>-2382.9299999999998</v>
      </c>
      <c r="D264" s="126">
        <v>-4356.67</v>
      </c>
      <c r="E264" s="126">
        <v>-2382.9299999999998</v>
      </c>
      <c r="F264" s="126">
        <v>-48.14</v>
      </c>
      <c r="G264" s="126">
        <v>-64579.81</v>
      </c>
      <c r="H264" s="126">
        <v>-49368.525000000001</v>
      </c>
      <c r="I264" s="126">
        <v>243330.19650250606</v>
      </c>
      <c r="J264" s="37">
        <v>221959.38984323415</v>
      </c>
      <c r="K264" s="37">
        <v>-70051.802960437053</v>
      </c>
      <c r="L264" s="37">
        <v>-35025.901480218527</v>
      </c>
      <c r="M264" s="260">
        <f>SUM(LisäyksetVähennykset[[#This Row],[Kuntien yhdistymisavustus (-1,00 €/as)]:[Vos-lisäsiirron huomioiminen takautuvasti vuoden 2023 osalta (50 %)]])</f>
        <v>237092.8769050847</v>
      </c>
      <c r="N264" s="117"/>
    </row>
    <row r="265" spans="1:14" s="50" customFormat="1">
      <c r="A265" s="248">
        <v>851</v>
      </c>
      <c r="B265" s="248" t="s">
        <v>274</v>
      </c>
      <c r="C265" s="338">
        <v>-21014.73</v>
      </c>
      <c r="D265" s="126">
        <v>-38420.870000000003</v>
      </c>
      <c r="E265" s="126">
        <v>-21014.73</v>
      </c>
      <c r="F265" s="126">
        <v>-424.54</v>
      </c>
      <c r="G265" s="126">
        <v>-569520.40999999992</v>
      </c>
      <c r="H265" s="126">
        <v>-849553.87450000003</v>
      </c>
      <c r="I265" s="126">
        <v>-3181422.8815626753</v>
      </c>
      <c r="J265" s="37">
        <v>-2168317.1171206194</v>
      </c>
      <c r="K265" s="37">
        <v>-617777.15888707829</v>
      </c>
      <c r="L265" s="37">
        <v>-308888.57944353914</v>
      </c>
      <c r="M265" s="260">
        <f>SUM(LisäyksetVähennykset[[#This Row],[Kuntien yhdistymisavustus (-1,00 €/as)]:[Vos-lisäsiirron huomioiminen takautuvasti vuoden 2023 osalta (50 %)]])</f>
        <v>-7776354.891513912</v>
      </c>
      <c r="N265" s="117"/>
    </row>
    <row r="266" spans="1:14" s="50" customFormat="1">
      <c r="A266" s="248">
        <v>853</v>
      </c>
      <c r="B266" s="248" t="s">
        <v>275</v>
      </c>
      <c r="C266" s="338">
        <v>-195921</v>
      </c>
      <c r="D266" s="126">
        <v>-358199</v>
      </c>
      <c r="E266" s="126">
        <v>-195921</v>
      </c>
      <c r="F266" s="126">
        <v>-3958</v>
      </c>
      <c r="G266" s="126">
        <v>-5309657</v>
      </c>
      <c r="H266" s="126">
        <v>-14246654.4089</v>
      </c>
      <c r="I266" s="126">
        <v>-18082363.353980001</v>
      </c>
      <c r="J266" s="37">
        <v>227214.33403221678</v>
      </c>
      <c r="K266" s="37">
        <v>-5759556.213490027</v>
      </c>
      <c r="L266" s="37">
        <v>-2879778.1067450135</v>
      </c>
      <c r="M266" s="260">
        <f>SUM(LisäyksetVähennykset[[#This Row],[Kuntien yhdistymisavustus (-1,00 €/as)]:[Vos-lisäsiirron huomioiminen takautuvasti vuoden 2023 osalta (50 %)]])</f>
        <v>-46804793.749082819</v>
      </c>
      <c r="N266" s="117"/>
    </row>
    <row r="267" spans="1:14" s="50" customFormat="1">
      <c r="A267" s="248">
        <v>854</v>
      </c>
      <c r="B267" s="248" t="s">
        <v>276</v>
      </c>
      <c r="C267" s="338">
        <v>-3229.38</v>
      </c>
      <c r="D267" s="126">
        <v>-5904.22</v>
      </c>
      <c r="E267" s="126">
        <v>-3229.38</v>
      </c>
      <c r="F267" s="126">
        <v>-65.239999999999995</v>
      </c>
      <c r="G267" s="126">
        <v>-87519.459999999992</v>
      </c>
      <c r="H267" s="126">
        <v>-65569.539999999994</v>
      </c>
      <c r="I267" s="126">
        <v>-537094.95409285265</v>
      </c>
      <c r="J267" s="37">
        <v>-469990.19898078125</v>
      </c>
      <c r="K267" s="37">
        <v>-94935.181245095839</v>
      </c>
      <c r="L267" s="37">
        <v>-47467.590622547919</v>
      </c>
      <c r="M267" s="260">
        <f>SUM(LisäyksetVähennykset[[#This Row],[Kuntien yhdistymisavustus (-1,00 €/as)]:[Vos-lisäsiirron huomioiminen takautuvasti vuoden 2023 osalta (50 %)]])</f>
        <v>-1315005.1449412776</v>
      </c>
      <c r="N267" s="117"/>
    </row>
    <row r="268" spans="1:14" s="50" customFormat="1">
      <c r="A268" s="248">
        <v>857</v>
      </c>
      <c r="B268" s="248" t="s">
        <v>277</v>
      </c>
      <c r="C268" s="338">
        <v>-2370.06</v>
      </c>
      <c r="D268" s="126">
        <v>-4333.1400000000003</v>
      </c>
      <c r="E268" s="126">
        <v>-2370.06</v>
      </c>
      <c r="F268" s="126">
        <v>-47.88</v>
      </c>
      <c r="G268" s="126">
        <v>-64231.02</v>
      </c>
      <c r="H268" s="126">
        <v>-93487.735000000001</v>
      </c>
      <c r="I268" s="126">
        <v>-992435.17438862938</v>
      </c>
      <c r="J268" s="37">
        <v>-644713.68122186093</v>
      </c>
      <c r="K268" s="37">
        <v>-69673.459197044591</v>
      </c>
      <c r="L268" s="37">
        <v>-34836.729598522295</v>
      </c>
      <c r="M268" s="260">
        <f>SUM(LisäyksetVähennykset[[#This Row],[Kuntien yhdistymisavustus (-1,00 €/as)]:[Vos-lisäsiirron huomioiminen takautuvasti vuoden 2023 osalta (50 %)]])</f>
        <v>-1908498.9394060571</v>
      </c>
      <c r="N268" s="117"/>
    </row>
    <row r="269" spans="1:14" s="50" customFormat="1">
      <c r="A269" s="248">
        <v>858</v>
      </c>
      <c r="B269" s="248" t="s">
        <v>278</v>
      </c>
      <c r="C269" s="338">
        <v>-39980.159999999996</v>
      </c>
      <c r="D269" s="126">
        <v>-73095.040000000008</v>
      </c>
      <c r="E269" s="126">
        <v>-39980.159999999996</v>
      </c>
      <c r="F269" s="126">
        <v>-807.68000000000006</v>
      </c>
      <c r="G269" s="126">
        <v>-1083502.72</v>
      </c>
      <c r="H269" s="126">
        <v>-1407513.5181</v>
      </c>
      <c r="I269" s="126">
        <v>3459569.1472475585</v>
      </c>
      <c r="J269" s="37">
        <v>737908.11089191353</v>
      </c>
      <c r="K269" s="37">
        <v>-1175310.349295509</v>
      </c>
      <c r="L269" s="37">
        <v>-587655.17464775452</v>
      </c>
      <c r="M269" s="260">
        <f>SUM(LisäyksetVähennykset[[#This Row],[Kuntien yhdistymisavustus (-1,00 €/as)]:[Vos-lisäsiirron huomioiminen takautuvasti vuoden 2023 osalta (50 %)]])</f>
        <v>-210367.54390379135</v>
      </c>
      <c r="N269" s="117"/>
    </row>
    <row r="270" spans="1:14" s="50" customFormat="1">
      <c r="A270" s="248">
        <v>859</v>
      </c>
      <c r="B270" s="248" t="s">
        <v>279</v>
      </c>
      <c r="C270" s="338">
        <v>-6496.38</v>
      </c>
      <c r="D270" s="126">
        <v>-11877.220000000001</v>
      </c>
      <c r="E270" s="126">
        <v>-6496.38</v>
      </c>
      <c r="F270" s="126">
        <v>-131.24</v>
      </c>
      <c r="G270" s="126">
        <v>-176058.46</v>
      </c>
      <c r="H270" s="126">
        <v>-97017.09</v>
      </c>
      <c r="I270" s="126">
        <v>-1496316.8463877013</v>
      </c>
      <c r="J270" s="37">
        <v>-1677798.03558446</v>
      </c>
      <c r="K270" s="37">
        <v>-190976.2904139543</v>
      </c>
      <c r="L270" s="37">
        <v>-95488.145206977148</v>
      </c>
      <c r="M270" s="260">
        <f>SUM(LisäyksetVähennykset[[#This Row],[Kuntien yhdistymisavustus (-1,00 €/as)]:[Vos-lisäsiirron huomioiminen takautuvasti vuoden 2023 osalta (50 %)]])</f>
        <v>-3758656.087593093</v>
      </c>
      <c r="N270" s="117"/>
    </row>
    <row r="271" spans="1:14" s="50" customFormat="1">
      <c r="A271" s="248">
        <v>886</v>
      </c>
      <c r="B271" s="248" t="s">
        <v>280</v>
      </c>
      <c r="C271" s="338">
        <v>-12473.01</v>
      </c>
      <c r="D271" s="126">
        <v>-22804.190000000002</v>
      </c>
      <c r="E271" s="126">
        <v>-12473.01</v>
      </c>
      <c r="F271" s="126">
        <v>-251.98000000000002</v>
      </c>
      <c r="G271" s="126">
        <v>-338031.17</v>
      </c>
      <c r="H271" s="126">
        <v>-433815.60249999998</v>
      </c>
      <c r="I271" s="126">
        <v>-338942.07709485816</v>
      </c>
      <c r="J271" s="37">
        <v>-551798.62954259687</v>
      </c>
      <c r="K271" s="37">
        <v>-366673.31346013566</v>
      </c>
      <c r="L271" s="37">
        <v>-183336.65673006783</v>
      </c>
      <c r="M271" s="260">
        <f>SUM(LisäyksetVähennykset[[#This Row],[Kuntien yhdistymisavustus (-1,00 €/as)]:[Vos-lisäsiirron huomioiminen takautuvasti vuoden 2023 osalta (50 %)]])</f>
        <v>-2260599.6393276583</v>
      </c>
      <c r="N271" s="117"/>
    </row>
    <row r="272" spans="1:14" s="50" customFormat="1">
      <c r="A272" s="248">
        <v>887</v>
      </c>
      <c r="B272" s="248" t="s">
        <v>281</v>
      </c>
      <c r="C272" s="338">
        <v>-4523.3100000000004</v>
      </c>
      <c r="D272" s="126">
        <v>-8269.89</v>
      </c>
      <c r="E272" s="126">
        <v>-4523.3100000000004</v>
      </c>
      <c r="F272" s="126">
        <v>-91.38</v>
      </c>
      <c r="G272" s="126">
        <v>-122586.26999999999</v>
      </c>
      <c r="H272" s="126">
        <v>-222004.14499999999</v>
      </c>
      <c r="I272" s="126">
        <v>-457978.40603436116</v>
      </c>
      <c r="J272" s="37">
        <v>-172396.84871746012</v>
      </c>
      <c r="K272" s="37">
        <v>-132973.28114924676</v>
      </c>
      <c r="L272" s="37">
        <v>-66486.64057462338</v>
      </c>
      <c r="M272" s="260">
        <f>SUM(LisäyksetVähennykset[[#This Row],[Kuntien yhdistymisavustus (-1,00 €/as)]:[Vos-lisäsiirron huomioiminen takautuvasti vuoden 2023 osalta (50 %)]])</f>
        <v>-1191833.4814756913</v>
      </c>
      <c r="N272" s="117"/>
    </row>
    <row r="273" spans="1:14" s="50" customFormat="1">
      <c r="A273" s="248">
        <v>889</v>
      </c>
      <c r="B273" s="248" t="s">
        <v>282</v>
      </c>
      <c r="C273" s="338">
        <v>-2497.77</v>
      </c>
      <c r="D273" s="126">
        <v>-4566.63</v>
      </c>
      <c r="E273" s="126">
        <v>-2497.77</v>
      </c>
      <c r="F273" s="126">
        <v>-50.46</v>
      </c>
      <c r="G273" s="126">
        <v>-67692.09</v>
      </c>
      <c r="H273" s="126">
        <v>-44969.794999999998</v>
      </c>
      <c r="I273" s="126">
        <v>1151334.8231643967</v>
      </c>
      <c r="J273" s="37">
        <v>423047.68773627392</v>
      </c>
      <c r="K273" s="37">
        <v>-73427.793464554503</v>
      </c>
      <c r="L273" s="37">
        <v>-36713.896732277251</v>
      </c>
      <c r="M273" s="260">
        <f>SUM(LisäyksetVähennykset[[#This Row],[Kuntien yhdistymisavustus (-1,00 €/as)]:[Vos-lisäsiirron huomioiminen takautuvasti vuoden 2023 osalta (50 %)]])</f>
        <v>1341966.3057038388</v>
      </c>
      <c r="N273" s="117"/>
    </row>
    <row r="274" spans="1:14" s="50" customFormat="1">
      <c r="A274" s="248">
        <v>890</v>
      </c>
      <c r="B274" s="248" t="s">
        <v>283</v>
      </c>
      <c r="C274" s="338">
        <v>-1168.2</v>
      </c>
      <c r="D274" s="126">
        <v>-2135.8000000000002</v>
      </c>
      <c r="E274" s="126">
        <v>-1168.2</v>
      </c>
      <c r="F274" s="126">
        <v>-23.6</v>
      </c>
      <c r="G274" s="126">
        <v>-31659.399999999998</v>
      </c>
      <c r="H274" s="126">
        <v>-22882.46</v>
      </c>
      <c r="I274" s="126">
        <v>40057.496522670859</v>
      </c>
      <c r="J274" s="37">
        <v>502513.01913885958</v>
      </c>
      <c r="K274" s="37">
        <v>-34341.972369470597</v>
      </c>
      <c r="L274" s="37">
        <v>-17170.986184735299</v>
      </c>
      <c r="M274" s="260">
        <f>SUM(LisäyksetVähennykset[[#This Row],[Kuntien yhdistymisavustus (-1,00 €/as)]:[Vos-lisäsiirron huomioiminen takautuvasti vuoden 2023 osalta (50 %)]])</f>
        <v>432019.89710732456</v>
      </c>
      <c r="N274" s="117"/>
    </row>
    <row r="275" spans="1:14" s="50" customFormat="1">
      <c r="A275" s="248">
        <v>892</v>
      </c>
      <c r="B275" s="248" t="s">
        <v>284</v>
      </c>
      <c r="C275" s="338">
        <v>-3556.08</v>
      </c>
      <c r="D275" s="126">
        <v>-6501.52</v>
      </c>
      <c r="E275" s="126">
        <v>-3556.08</v>
      </c>
      <c r="F275" s="126">
        <v>-71.84</v>
      </c>
      <c r="G275" s="126">
        <v>-96373.36</v>
      </c>
      <c r="H275" s="126">
        <v>-75739.235000000001</v>
      </c>
      <c r="I275" s="126">
        <v>578990.17902250553</v>
      </c>
      <c r="J275" s="37">
        <v>198360.84334969707</v>
      </c>
      <c r="K275" s="37">
        <v>-104539.29216198169</v>
      </c>
      <c r="L275" s="37">
        <v>-52269.646080990846</v>
      </c>
      <c r="M275" s="260">
        <f>SUM(LisäyksetVähennykset[[#This Row],[Kuntien yhdistymisavustus (-1,00 €/as)]:[Vos-lisäsiirron huomioiminen takautuvasti vuoden 2023 osalta (50 %)]])</f>
        <v>434743.96912923007</v>
      </c>
      <c r="N275" s="117"/>
    </row>
    <row r="276" spans="1:14" s="50" customFormat="1">
      <c r="A276" s="248">
        <v>893</v>
      </c>
      <c r="B276" s="248" t="s">
        <v>285</v>
      </c>
      <c r="C276" s="338">
        <v>-7359.66</v>
      </c>
      <c r="D276" s="126">
        <v>-13455.54</v>
      </c>
      <c r="E276" s="126">
        <v>-7359.66</v>
      </c>
      <c r="F276" s="126">
        <v>-148.68</v>
      </c>
      <c r="G276" s="126">
        <v>-199454.22</v>
      </c>
      <c r="H276" s="126">
        <v>-143283.95000000001</v>
      </c>
      <c r="I276" s="126">
        <v>-170005.63056512913</v>
      </c>
      <c r="J276" s="37">
        <v>8535.1761455053038</v>
      </c>
      <c r="K276" s="37">
        <v>-216354.42592766476</v>
      </c>
      <c r="L276" s="37">
        <v>-108177.21296383238</v>
      </c>
      <c r="M276" s="260">
        <f>SUM(LisäyksetVähennykset[[#This Row],[Kuntien yhdistymisavustus (-1,00 €/as)]:[Vos-lisäsiirron huomioiminen takautuvasti vuoden 2023 osalta (50 %)]])</f>
        <v>-857063.80331112107</v>
      </c>
      <c r="N276" s="117"/>
    </row>
    <row r="277" spans="1:14" s="50" customFormat="1">
      <c r="A277" s="248">
        <v>895</v>
      </c>
      <c r="B277" s="248" t="s">
        <v>286</v>
      </c>
      <c r="C277" s="338">
        <v>-14941.08</v>
      </c>
      <c r="D277" s="126">
        <v>-27316.52</v>
      </c>
      <c r="E277" s="126">
        <v>-14941.08</v>
      </c>
      <c r="F277" s="126">
        <v>-301.84000000000003</v>
      </c>
      <c r="G277" s="126">
        <v>-404918.36</v>
      </c>
      <c r="H277" s="126">
        <v>-451063.15250000003</v>
      </c>
      <c r="I277" s="126">
        <v>625626.00493163907</v>
      </c>
      <c r="J277" s="37">
        <v>1118604.0189963121</v>
      </c>
      <c r="K277" s="37">
        <v>-439228.00593224599</v>
      </c>
      <c r="L277" s="37">
        <v>-219614.00296612299</v>
      </c>
      <c r="M277" s="260">
        <f>SUM(LisäyksetVähennykset[[#This Row],[Kuntien yhdistymisavustus (-1,00 €/as)]:[Vos-lisäsiirron huomioiminen takautuvasti vuoden 2023 osalta (50 %)]])</f>
        <v>171905.98252958216</v>
      </c>
      <c r="N277" s="117"/>
    </row>
    <row r="278" spans="1:14" s="50" customFormat="1">
      <c r="A278" s="248">
        <v>905</v>
      </c>
      <c r="B278" s="248" t="s">
        <v>287</v>
      </c>
      <c r="C278" s="338">
        <v>-67308.12</v>
      </c>
      <c r="D278" s="126">
        <v>-123058.28</v>
      </c>
      <c r="E278" s="126">
        <v>-67308.12</v>
      </c>
      <c r="F278" s="126">
        <v>-1359.76</v>
      </c>
      <c r="G278" s="126">
        <v>-1824118.0399999998</v>
      </c>
      <c r="H278" s="126">
        <v>-3731310.3083000001</v>
      </c>
      <c r="I278" s="126">
        <v>-13216209.771913279</v>
      </c>
      <c r="J278" s="37">
        <v>-5542372.3598616654</v>
      </c>
      <c r="K278" s="37">
        <v>-1978679.6758098025</v>
      </c>
      <c r="L278" s="37">
        <v>-989339.83790490124</v>
      </c>
      <c r="M278" s="260">
        <f>SUM(LisäyksetVähennykset[[#This Row],[Kuntien yhdistymisavustus (-1,00 €/as)]:[Vos-lisäsiirron huomioiminen takautuvasti vuoden 2023 osalta (50 %)]])</f>
        <v>-27541064.273789644</v>
      </c>
      <c r="N278" s="117"/>
    </row>
    <row r="279" spans="1:14" s="50" customFormat="1">
      <c r="A279" s="248">
        <v>908</v>
      </c>
      <c r="B279" s="248" t="s">
        <v>288</v>
      </c>
      <c r="C279" s="338">
        <v>-20495.97</v>
      </c>
      <c r="D279" s="126">
        <v>-37472.43</v>
      </c>
      <c r="E279" s="126">
        <v>-20495.97</v>
      </c>
      <c r="F279" s="126">
        <v>-414.06</v>
      </c>
      <c r="G279" s="126">
        <v>-555461.49</v>
      </c>
      <c r="H279" s="126">
        <v>-784725.86</v>
      </c>
      <c r="I279" s="126">
        <v>-2350835.1894477196</v>
      </c>
      <c r="J279" s="37">
        <v>-935962.856183475</v>
      </c>
      <c r="K279" s="37">
        <v>-602526.9948857202</v>
      </c>
      <c r="L279" s="37">
        <v>-301263.4974428601</v>
      </c>
      <c r="M279" s="260">
        <f>SUM(LisäyksetVähennykset[[#This Row],[Kuntien yhdistymisavustus (-1,00 €/as)]:[Vos-lisäsiirron huomioiminen takautuvasti vuoden 2023 osalta (50 %)]])</f>
        <v>-5609654.3179597752</v>
      </c>
      <c r="N279" s="117"/>
    </row>
    <row r="280" spans="1:14" s="50" customFormat="1">
      <c r="A280" s="248">
        <v>915</v>
      </c>
      <c r="B280" s="248" t="s">
        <v>289</v>
      </c>
      <c r="C280" s="338">
        <v>-19561.41</v>
      </c>
      <c r="D280" s="126">
        <v>-35763.79</v>
      </c>
      <c r="E280" s="126">
        <v>-19561.41</v>
      </c>
      <c r="F280" s="126">
        <v>-395.18</v>
      </c>
      <c r="G280" s="126">
        <v>-530133.97</v>
      </c>
      <c r="H280" s="126">
        <v>-1277765.00125</v>
      </c>
      <c r="I280" s="126">
        <v>-944917.03626756347</v>
      </c>
      <c r="J280" s="37">
        <v>22685.84146610698</v>
      </c>
      <c r="K280" s="37">
        <v>-575053.41699014371</v>
      </c>
      <c r="L280" s="37">
        <v>-287526.70849507186</v>
      </c>
      <c r="M280" s="260">
        <f>SUM(LisäyksetVähennykset[[#This Row],[Kuntien yhdistymisavustus (-1,00 €/as)]:[Vos-lisäsiirron huomioiminen takautuvasti vuoden 2023 osalta (50 %)]])</f>
        <v>-3667992.0815366721</v>
      </c>
      <c r="N280" s="117"/>
    </row>
    <row r="281" spans="1:14" s="50" customFormat="1">
      <c r="A281" s="248">
        <v>918</v>
      </c>
      <c r="B281" s="248" t="s">
        <v>290</v>
      </c>
      <c r="C281" s="338">
        <v>-2205.7199999999998</v>
      </c>
      <c r="D281" s="126">
        <v>-4032.6800000000003</v>
      </c>
      <c r="E281" s="126">
        <v>-2205.7199999999998</v>
      </c>
      <c r="F281" s="126">
        <v>-44.56</v>
      </c>
      <c r="G281" s="126">
        <v>-59777.24</v>
      </c>
      <c r="H281" s="126">
        <v>-78324.899999999994</v>
      </c>
      <c r="I281" s="126">
        <v>29344.92073757375</v>
      </c>
      <c r="J281" s="37">
        <v>2558.0269642434509</v>
      </c>
      <c r="K281" s="37">
        <v>-64842.300372186859</v>
      </c>
      <c r="L281" s="37">
        <v>-32421.15018609343</v>
      </c>
      <c r="M281" s="260">
        <f>SUM(LisäyksetVähennykset[[#This Row],[Kuntien yhdistymisavustus (-1,00 €/as)]:[Vos-lisäsiirron huomioiminen takautuvasti vuoden 2023 osalta (50 %)]])</f>
        <v>-211951.32285646311</v>
      </c>
      <c r="N281" s="117"/>
    </row>
    <row r="282" spans="1:14" s="50" customFormat="1">
      <c r="A282" s="248">
        <v>921</v>
      </c>
      <c r="B282" s="248" t="s">
        <v>291</v>
      </c>
      <c r="C282" s="338">
        <v>-1875.06</v>
      </c>
      <c r="D282" s="126">
        <v>-3428.1400000000003</v>
      </c>
      <c r="E282" s="126">
        <v>-1875.06</v>
      </c>
      <c r="F282" s="126">
        <v>-37.880000000000003</v>
      </c>
      <c r="G282" s="126">
        <v>-50816.02</v>
      </c>
      <c r="H282" s="126">
        <v>-58197</v>
      </c>
      <c r="I282" s="126">
        <v>583976.54199179157</v>
      </c>
      <c r="J282" s="37">
        <v>2174.5525450076734</v>
      </c>
      <c r="K282" s="37">
        <v>-55121.775989641792</v>
      </c>
      <c r="L282" s="37">
        <v>-27560.887994820896</v>
      </c>
      <c r="M282" s="260">
        <f>SUM(LisäyksetVähennykset[[#This Row],[Kuntien yhdistymisavustus (-1,00 €/as)]:[Vos-lisäsiirron huomioiminen takautuvasti vuoden 2023 osalta (50 %)]])</f>
        <v>387239.27055233653</v>
      </c>
      <c r="N282" s="117"/>
    </row>
    <row r="283" spans="1:14" s="50" customFormat="1">
      <c r="A283" s="248">
        <v>922</v>
      </c>
      <c r="B283" s="248" t="s">
        <v>292</v>
      </c>
      <c r="C283" s="338">
        <v>-4455.99</v>
      </c>
      <c r="D283" s="126">
        <v>-8146.81</v>
      </c>
      <c r="E283" s="126">
        <v>-4455.99</v>
      </c>
      <c r="F283" s="126">
        <v>-90.02</v>
      </c>
      <c r="G283" s="126">
        <v>-120761.82999999999</v>
      </c>
      <c r="H283" s="126">
        <v>-90342.945000000007</v>
      </c>
      <c r="I283" s="126">
        <v>-174630.07460100195</v>
      </c>
      <c r="J283" s="37">
        <v>-188500.0866111936</v>
      </c>
      <c r="K283" s="37">
        <v>-130994.25223303997</v>
      </c>
      <c r="L283" s="37">
        <v>-65497.126116519983</v>
      </c>
      <c r="M283" s="260">
        <f>SUM(LisäyksetVähennykset[[#This Row],[Kuntien yhdistymisavustus (-1,00 €/as)]:[Vos-lisäsiirron huomioiminen takautuvasti vuoden 2023 osalta (50 %)]])</f>
        <v>-787875.12456175557</v>
      </c>
      <c r="N283" s="117"/>
    </row>
    <row r="284" spans="1:14" s="50" customFormat="1">
      <c r="A284" s="248">
        <v>924</v>
      </c>
      <c r="B284" s="248" t="s">
        <v>293</v>
      </c>
      <c r="C284" s="338">
        <v>-2916.54</v>
      </c>
      <c r="D284" s="126">
        <v>-5332.26</v>
      </c>
      <c r="E284" s="126">
        <v>-2916.54</v>
      </c>
      <c r="F284" s="126">
        <v>-58.92</v>
      </c>
      <c r="G284" s="126">
        <v>-79041.179999999993</v>
      </c>
      <c r="H284" s="126">
        <v>-46631.294999999998</v>
      </c>
      <c r="I284" s="126">
        <v>46484.702558594545</v>
      </c>
      <c r="J284" s="37">
        <v>-167307.88018709802</v>
      </c>
      <c r="K284" s="37">
        <v>-85738.517458017275</v>
      </c>
      <c r="L284" s="37">
        <v>-42869.258729008638</v>
      </c>
      <c r="M284" s="260">
        <f>SUM(LisäyksetVähennykset[[#This Row],[Kuntien yhdistymisavustus (-1,00 €/as)]:[Vos-lisäsiirron huomioiminen takautuvasti vuoden 2023 osalta (50 %)]])</f>
        <v>-386327.68881552934</v>
      </c>
      <c r="N284" s="117"/>
    </row>
    <row r="285" spans="1:14" s="50" customFormat="1">
      <c r="A285" s="248">
        <v>925</v>
      </c>
      <c r="B285" s="248" t="s">
        <v>294</v>
      </c>
      <c r="C285" s="338">
        <v>-3392.73</v>
      </c>
      <c r="D285" s="126">
        <v>-6202.87</v>
      </c>
      <c r="E285" s="126">
        <v>-3392.73</v>
      </c>
      <c r="F285" s="126">
        <v>-68.540000000000006</v>
      </c>
      <c r="G285" s="126">
        <v>-91946.409999999989</v>
      </c>
      <c r="H285" s="126">
        <v>-71140.759999999995</v>
      </c>
      <c r="I285" s="126">
        <v>1158784.1948983213</v>
      </c>
      <c r="J285" s="37">
        <v>822209.3161111126</v>
      </c>
      <c r="K285" s="37">
        <v>-99737.236703538758</v>
      </c>
      <c r="L285" s="37">
        <v>-49868.618351769379</v>
      </c>
      <c r="M285" s="260">
        <f>SUM(LisäyksetVähennykset[[#This Row],[Kuntien yhdistymisavustus (-1,00 €/as)]:[Vos-lisäsiirron huomioiminen takautuvasti vuoden 2023 osalta (50 %)]])</f>
        <v>1655243.6159541255</v>
      </c>
      <c r="N285" s="117"/>
    </row>
    <row r="286" spans="1:14" s="50" customFormat="1">
      <c r="A286" s="248">
        <v>927</v>
      </c>
      <c r="B286" s="248" t="s">
        <v>295</v>
      </c>
      <c r="C286" s="338">
        <v>-28623.87</v>
      </c>
      <c r="D286" s="126">
        <v>-52332.53</v>
      </c>
      <c r="E286" s="126">
        <v>-28623.87</v>
      </c>
      <c r="F286" s="126">
        <v>-578.26</v>
      </c>
      <c r="G286" s="126">
        <v>-775735.78999999992</v>
      </c>
      <c r="H286" s="126">
        <v>-1538548.4850000001</v>
      </c>
      <c r="I286" s="126">
        <v>886438.78491498926</v>
      </c>
      <c r="J286" s="37">
        <v>948525.69947656128</v>
      </c>
      <c r="K286" s="37">
        <v>-841465.63315127406</v>
      </c>
      <c r="L286" s="37">
        <v>-420732.81657563703</v>
      </c>
      <c r="M286" s="260">
        <f>SUM(LisäyksetVähennykset[[#This Row],[Kuntien yhdistymisavustus (-1,00 €/as)]:[Vos-lisäsiirron huomioiminen takautuvasti vuoden 2023 osalta (50 %)]])</f>
        <v>-1851676.7703353609</v>
      </c>
      <c r="N286" s="117"/>
    </row>
    <row r="287" spans="1:14" s="50" customFormat="1">
      <c r="A287" s="248">
        <v>931</v>
      </c>
      <c r="B287" s="248" t="s">
        <v>296</v>
      </c>
      <c r="C287" s="338">
        <v>-5891.49</v>
      </c>
      <c r="D287" s="126">
        <v>-10771.31</v>
      </c>
      <c r="E287" s="126">
        <v>-5891.49</v>
      </c>
      <c r="F287" s="126">
        <v>-119.02</v>
      </c>
      <c r="G287" s="126">
        <v>-159665.32999999999</v>
      </c>
      <c r="H287" s="126">
        <v>-252702.2</v>
      </c>
      <c r="I287" s="126">
        <v>2510690.0279714623</v>
      </c>
      <c r="J287" s="37">
        <v>1655414.3267596408</v>
      </c>
      <c r="K287" s="37">
        <v>-173194.13353450809</v>
      </c>
      <c r="L287" s="37">
        <v>-86597.066767254044</v>
      </c>
      <c r="M287" s="260">
        <f>SUM(LisäyksetVähennykset[[#This Row],[Kuntien yhdistymisavustus (-1,00 €/as)]:[Vos-lisäsiirron huomioiminen takautuvasti vuoden 2023 osalta (50 %)]])</f>
        <v>3471272.3144293413</v>
      </c>
      <c r="N287" s="117"/>
    </row>
    <row r="288" spans="1:14" s="50" customFormat="1">
      <c r="A288" s="248">
        <v>934</v>
      </c>
      <c r="B288" s="248" t="s">
        <v>297</v>
      </c>
      <c r="C288" s="338">
        <v>-2644.29</v>
      </c>
      <c r="D288" s="126">
        <v>-4834.51</v>
      </c>
      <c r="E288" s="126">
        <v>-2644.29</v>
      </c>
      <c r="F288" s="126">
        <v>-53.42</v>
      </c>
      <c r="G288" s="126">
        <v>-71662.929999999993</v>
      </c>
      <c r="H288" s="126">
        <v>-39519.964999999997</v>
      </c>
      <c r="I288" s="126">
        <v>124228.86366705655</v>
      </c>
      <c r="J288" s="37">
        <v>-68989.687129488811</v>
      </c>
      <c r="K288" s="37">
        <v>-77735.091693945738</v>
      </c>
      <c r="L288" s="37">
        <v>-38867.545846972869</v>
      </c>
      <c r="M288" s="260">
        <f>SUM(LisäyksetVähennykset[[#This Row],[Kuntien yhdistymisavustus (-1,00 €/as)]:[Vos-lisäsiirron huomioiminen takautuvasti vuoden 2023 osalta (50 %)]])</f>
        <v>-182722.86600335085</v>
      </c>
      <c r="N288" s="117"/>
    </row>
    <row r="289" spans="1:14" s="50" customFormat="1">
      <c r="A289" s="248">
        <v>935</v>
      </c>
      <c r="B289" s="248" t="s">
        <v>298</v>
      </c>
      <c r="C289" s="338">
        <v>-2955.15</v>
      </c>
      <c r="D289" s="126">
        <v>-5402.85</v>
      </c>
      <c r="E289" s="126">
        <v>-2955.15</v>
      </c>
      <c r="F289" s="126">
        <v>-59.7</v>
      </c>
      <c r="G289" s="126">
        <v>-80087.549999999988</v>
      </c>
      <c r="H289" s="126">
        <v>-97147.375</v>
      </c>
      <c r="I289" s="126">
        <v>17877.643615835099</v>
      </c>
      <c r="J289" s="37">
        <v>98764.323652482606</v>
      </c>
      <c r="K289" s="37">
        <v>-86873.548748194691</v>
      </c>
      <c r="L289" s="37">
        <v>-43436.774374097346</v>
      </c>
      <c r="M289" s="260">
        <f>SUM(LisäyksetVähennykset[[#This Row],[Kuntien yhdistymisavustus (-1,00 €/as)]:[Vos-lisäsiirron huomioiminen takautuvasti vuoden 2023 osalta (50 %)]])</f>
        <v>-202276.13085397435</v>
      </c>
      <c r="N289" s="117"/>
    </row>
    <row r="290" spans="1:14" s="50" customFormat="1">
      <c r="A290" s="248">
        <v>936</v>
      </c>
      <c r="B290" s="248" t="s">
        <v>299</v>
      </c>
      <c r="C290" s="338">
        <v>-6331.05</v>
      </c>
      <c r="D290" s="126">
        <v>-11574.95</v>
      </c>
      <c r="E290" s="126">
        <v>-6331.05</v>
      </c>
      <c r="F290" s="126">
        <v>-127.9</v>
      </c>
      <c r="G290" s="126">
        <v>-171577.84999999998</v>
      </c>
      <c r="H290" s="126">
        <v>-190619.92499999999</v>
      </c>
      <c r="I290" s="126">
        <v>1939614.7445330755</v>
      </c>
      <c r="J290" s="37">
        <v>856008.87498293584</v>
      </c>
      <c r="K290" s="37">
        <v>-186116.02822268175</v>
      </c>
      <c r="L290" s="37">
        <v>-93058.014111340875</v>
      </c>
      <c r="M290" s="260">
        <f>SUM(LisäyksetVähennykset[[#This Row],[Kuntien yhdistymisavustus (-1,00 €/as)]:[Vos-lisäsiirron huomioiminen takautuvasti vuoden 2023 osalta (50 %)]])</f>
        <v>2129886.8521819883</v>
      </c>
      <c r="N290" s="117"/>
    </row>
    <row r="291" spans="1:14" s="50" customFormat="1">
      <c r="A291" s="248">
        <v>946</v>
      </c>
      <c r="B291" s="248" t="s">
        <v>300</v>
      </c>
      <c r="C291" s="338">
        <v>-6224.13</v>
      </c>
      <c r="D291" s="126">
        <v>-11379.470000000001</v>
      </c>
      <c r="E291" s="126">
        <v>-6224.13</v>
      </c>
      <c r="F291" s="126">
        <v>-125.74000000000001</v>
      </c>
      <c r="G291" s="126">
        <v>-168680.21</v>
      </c>
      <c r="H291" s="126">
        <v>-104443.5349</v>
      </c>
      <c r="I291" s="126">
        <v>-773902.07759936864</v>
      </c>
      <c r="J291" s="37">
        <v>-149029.31878928965</v>
      </c>
      <c r="K291" s="37">
        <v>-182972.86464988274</v>
      </c>
      <c r="L291" s="37">
        <v>-91486.432324941372</v>
      </c>
      <c r="M291" s="260">
        <f>SUM(LisäyksetVähennykset[[#This Row],[Kuntien yhdistymisavustus (-1,00 €/as)]:[Vos-lisäsiirron huomioiminen takautuvasti vuoden 2023 osalta (50 %)]])</f>
        <v>-1494467.9082634822</v>
      </c>
      <c r="N291" s="117"/>
    </row>
    <row r="292" spans="1:14" s="50" customFormat="1">
      <c r="A292" s="248">
        <v>976</v>
      </c>
      <c r="B292" s="248" t="s">
        <v>301</v>
      </c>
      <c r="C292" s="338">
        <v>-3750.12</v>
      </c>
      <c r="D292" s="126">
        <v>-6856.2800000000007</v>
      </c>
      <c r="E292" s="126">
        <v>-3750.12</v>
      </c>
      <c r="F292" s="126">
        <v>-75.760000000000005</v>
      </c>
      <c r="G292" s="126">
        <v>-101632.04</v>
      </c>
      <c r="H292" s="126">
        <v>-91976.807449999993</v>
      </c>
      <c r="I292" s="126">
        <v>-288680.34445739351</v>
      </c>
      <c r="J292" s="37">
        <v>-240005.44708873614</v>
      </c>
      <c r="K292" s="37">
        <v>-110243.55197928358</v>
      </c>
      <c r="L292" s="37">
        <v>-55121.775989641792</v>
      </c>
      <c r="M292" s="260">
        <f>SUM(LisäyksetVähennykset[[#This Row],[Kuntien yhdistymisavustus (-1,00 €/as)]:[Vos-lisäsiirron huomioiminen takautuvasti vuoden 2023 osalta (50 %)]])</f>
        <v>-902092.246965055</v>
      </c>
      <c r="N292" s="117"/>
    </row>
    <row r="293" spans="1:14" s="50" customFormat="1">
      <c r="A293" s="248">
        <v>977</v>
      </c>
      <c r="B293" s="248" t="s">
        <v>302</v>
      </c>
      <c r="C293" s="338">
        <v>-15140.07</v>
      </c>
      <c r="D293" s="126">
        <v>-27680.33</v>
      </c>
      <c r="E293" s="126">
        <v>-15140.07</v>
      </c>
      <c r="F293" s="126">
        <v>-305.86</v>
      </c>
      <c r="G293" s="126">
        <v>-410311.19</v>
      </c>
      <c r="H293" s="126">
        <v>-507592.7</v>
      </c>
      <c r="I293" s="126">
        <v>132065.65270888185</v>
      </c>
      <c r="J293" s="37">
        <v>-103585.87927996255</v>
      </c>
      <c r="K293" s="37">
        <v>-445077.7825816219</v>
      </c>
      <c r="L293" s="37">
        <v>-222538.89129081095</v>
      </c>
      <c r="M293" s="260">
        <f>SUM(LisäyksetVähennykset[[#This Row],[Kuntien yhdistymisavustus (-1,00 €/as)]:[Vos-lisäsiirron huomioiminen takautuvasti vuoden 2023 osalta (50 %)]])</f>
        <v>-1615307.1204435134</v>
      </c>
      <c r="N293" s="117"/>
    </row>
    <row r="294" spans="1:14" s="50" customFormat="1">
      <c r="A294" s="248">
        <v>980</v>
      </c>
      <c r="B294" s="248" t="s">
        <v>303</v>
      </c>
      <c r="C294" s="338">
        <v>-33270.93</v>
      </c>
      <c r="D294" s="126">
        <v>-60828.67</v>
      </c>
      <c r="E294" s="126">
        <v>-33270.93</v>
      </c>
      <c r="F294" s="126">
        <v>-672.14</v>
      </c>
      <c r="G294" s="126">
        <v>-901675.80999999994</v>
      </c>
      <c r="H294" s="126">
        <v>-1143222.4715</v>
      </c>
      <c r="I294" s="126">
        <v>22613.400573363673</v>
      </c>
      <c r="J294" s="37">
        <v>-502233.20761498652</v>
      </c>
      <c r="K294" s="37">
        <v>-978076.83510237152</v>
      </c>
      <c r="L294" s="37">
        <v>-489038.41755118576</v>
      </c>
      <c r="M294" s="260">
        <f>SUM(LisäyksetVähennykset[[#This Row],[Kuntien yhdistymisavustus (-1,00 €/as)]:[Vos-lisäsiirron huomioiminen takautuvasti vuoden 2023 osalta (50 %)]])</f>
        <v>-4119676.0111951805</v>
      </c>
      <c r="N294" s="117"/>
    </row>
    <row r="295" spans="1:14" s="50" customFormat="1">
      <c r="A295" s="248">
        <v>981</v>
      </c>
      <c r="B295" s="248" t="s">
        <v>304</v>
      </c>
      <c r="C295" s="338">
        <v>-2214.63</v>
      </c>
      <c r="D295" s="126">
        <v>-4048.9700000000003</v>
      </c>
      <c r="E295" s="126">
        <v>-2214.63</v>
      </c>
      <c r="F295" s="126">
        <v>-44.74</v>
      </c>
      <c r="G295" s="126">
        <v>-60018.71</v>
      </c>
      <c r="H295" s="126">
        <v>-57082.58</v>
      </c>
      <c r="I295" s="126">
        <v>678763.0131771462</v>
      </c>
      <c r="J295" s="37">
        <v>339133.52943837008</v>
      </c>
      <c r="K295" s="37">
        <v>-65104.230669920107</v>
      </c>
      <c r="L295" s="37">
        <v>-32552.115334960054</v>
      </c>
      <c r="M295" s="260">
        <f>SUM(LisäyksetVähennykset[[#This Row],[Kuntien yhdistymisavustus (-1,00 €/as)]:[Vos-lisäsiirron huomioiminen takautuvasti vuoden 2023 osalta (50 %)]])</f>
        <v>794615.93661063618</v>
      </c>
      <c r="N295" s="117"/>
    </row>
    <row r="296" spans="1:14" s="50" customFormat="1">
      <c r="A296" s="248">
        <v>989</v>
      </c>
      <c r="B296" s="248" t="s">
        <v>305</v>
      </c>
      <c r="C296" s="338">
        <v>-5351.94</v>
      </c>
      <c r="D296" s="126">
        <v>-9784.86</v>
      </c>
      <c r="E296" s="126">
        <v>-5351.94</v>
      </c>
      <c r="F296" s="126">
        <v>-108.12</v>
      </c>
      <c r="G296" s="126">
        <v>-145042.97999999998</v>
      </c>
      <c r="H296" s="126">
        <v>-166617.22750000001</v>
      </c>
      <c r="I296" s="126">
        <v>-1011862.9011862727</v>
      </c>
      <c r="J296" s="37">
        <v>-555298.88905517431</v>
      </c>
      <c r="K296" s="37">
        <v>-157332.79883843902</v>
      </c>
      <c r="L296" s="37">
        <v>-78666.39941921951</v>
      </c>
      <c r="M296" s="260">
        <f>SUM(LisäyksetVähennykset[[#This Row],[Kuntien yhdistymisavustus (-1,00 €/as)]:[Vos-lisäsiirron huomioiminen takautuvasti vuoden 2023 osalta (50 %)]])</f>
        <v>-2135418.0559991058</v>
      </c>
      <c r="N296" s="117"/>
    </row>
    <row r="297" spans="1:14" s="50" customFormat="1">
      <c r="A297" s="248">
        <v>992</v>
      </c>
      <c r="B297" s="248" t="s">
        <v>306</v>
      </c>
      <c r="C297" s="338">
        <v>-17938.8</v>
      </c>
      <c r="D297" s="126">
        <v>-32797.200000000004</v>
      </c>
      <c r="E297" s="126">
        <v>-17938.8</v>
      </c>
      <c r="F297" s="126">
        <v>-362.40000000000003</v>
      </c>
      <c r="G297" s="126">
        <v>-486159.6</v>
      </c>
      <c r="H297" s="126">
        <v>-976721.1067</v>
      </c>
      <c r="I297" s="126">
        <v>389236.68391985167</v>
      </c>
      <c r="J297" s="37">
        <v>1040288.6023861776</v>
      </c>
      <c r="K297" s="37">
        <v>-527352.99943627731</v>
      </c>
      <c r="L297" s="37">
        <v>-263676.49971813866</v>
      </c>
      <c r="M297" s="260">
        <f>SUM(LisäyksetVähennykset[[#This Row],[Kuntien yhdistymisavustus (-1,00 €/as)]:[Vos-lisäsiirron huomioiminen takautuvasti vuoden 2023 osalta (50 %)]])</f>
        <v>-893422.11954838666</v>
      </c>
      <c r="N297" s="117"/>
    </row>
    <row r="313" spans="1:13">
      <c r="A313" s="253"/>
      <c r="B313" s="254"/>
      <c r="C313" s="254"/>
      <c r="D313" s="46"/>
      <c r="E313" s="46"/>
      <c r="F313" s="46"/>
      <c r="G313" s="43"/>
      <c r="H313" s="43"/>
      <c r="I313" s="46"/>
      <c r="J313" s="46"/>
      <c r="K313" s="46"/>
      <c r="L313" s="46"/>
      <c r="M313" s="258"/>
    </row>
    <row r="314" spans="1:13">
      <c r="A314" s="253"/>
      <c r="B314" s="254"/>
      <c r="C314" s="254"/>
      <c r="D314" s="46"/>
      <c r="E314" s="46"/>
      <c r="F314" s="46"/>
      <c r="G314" s="43"/>
      <c r="H314" s="43"/>
      <c r="I314" s="46"/>
      <c r="J314" s="46"/>
      <c r="K314" s="46"/>
      <c r="L314" s="46"/>
      <c r="M314" s="258"/>
    </row>
    <row r="315" spans="1:13">
      <c r="A315" s="253"/>
      <c r="B315" s="254"/>
      <c r="C315" s="254"/>
      <c r="D315" s="46"/>
      <c r="E315" s="46"/>
      <c r="F315" s="46"/>
      <c r="G315" s="43"/>
      <c r="H315" s="43"/>
      <c r="I315" s="46"/>
      <c r="J315" s="46"/>
      <c r="K315" s="46"/>
      <c r="L315" s="46"/>
      <c r="M315" s="258"/>
    </row>
    <row r="316" spans="1:13">
      <c r="A316" s="253"/>
      <c r="B316" s="254"/>
      <c r="C316" s="254"/>
      <c r="D316" s="46"/>
      <c r="E316" s="46"/>
      <c r="F316" s="46"/>
      <c r="G316" s="43"/>
      <c r="H316" s="43"/>
      <c r="I316" s="46"/>
      <c r="J316" s="46"/>
      <c r="K316" s="46"/>
      <c r="L316" s="46"/>
      <c r="M316" s="258"/>
    </row>
    <row r="317" spans="1:13">
      <c r="A317" s="253"/>
      <c r="B317" s="254"/>
      <c r="C317" s="254"/>
      <c r="D317" s="46"/>
      <c r="E317" s="46"/>
      <c r="F317" s="46"/>
      <c r="G317" s="43"/>
      <c r="H317" s="43"/>
      <c r="I317" s="46"/>
      <c r="J317" s="46"/>
      <c r="K317" s="46"/>
      <c r="L317" s="46"/>
      <c r="M317" s="258"/>
    </row>
    <row r="318" spans="1:13">
      <c r="A318" s="253"/>
      <c r="B318" s="254"/>
      <c r="C318" s="254"/>
      <c r="D318" s="46"/>
      <c r="E318" s="46"/>
      <c r="F318" s="46"/>
      <c r="G318" s="43"/>
      <c r="H318" s="43"/>
      <c r="I318" s="46"/>
      <c r="J318" s="46"/>
      <c r="K318" s="46"/>
      <c r="L318" s="46"/>
      <c r="M318" s="258"/>
    </row>
  </sheetData>
  <pageMargins left="0.31496062992125984" right="0.31496062992125984" top="0.55118110236220474" bottom="0.55118110236220474" header="0.31496062992125984" footer="0.31496062992125984"/>
  <pageSetup paperSize="9"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activeCell="A5" sqref="A5"/>
    </sheetView>
  </sheetViews>
  <sheetFormatPr defaultRowHeight="15"/>
  <cols>
    <col min="1" max="1" width="18.75" style="21" customWidth="1"/>
    <col min="2" max="2" width="13.5" style="263" customWidth="1"/>
    <col min="3" max="3" width="14.625" style="264" customWidth="1"/>
    <col min="4" max="4" width="17.125" style="14" customWidth="1"/>
    <col min="5" max="5" width="19.125" style="14" customWidth="1"/>
    <col min="6" max="6" width="20.125" style="14" bestFit="1" customWidth="1"/>
    <col min="7" max="7" width="18.875" style="14" bestFit="1" customWidth="1"/>
    <col min="8" max="8" width="16.375" style="278" customWidth="1"/>
    <col min="9" max="9" width="14.125" style="15" customWidth="1"/>
    <col min="10" max="10" width="18.625" style="15" customWidth="1"/>
    <col min="11" max="11" width="14.625" style="15" customWidth="1"/>
    <col min="12" max="12" width="23.5" style="15" customWidth="1"/>
    <col min="13" max="13" width="19.625" style="37" customWidth="1"/>
    <col min="14" max="14" width="11.625" style="289" bestFit="1" customWidth="1"/>
    <col min="15" max="15" width="13" style="290" bestFit="1" customWidth="1"/>
    <col min="17" max="17" width="11.125" style="125" bestFit="1" customWidth="1"/>
    <col min="18" max="18" width="13" style="124" bestFit="1" customWidth="1"/>
    <col min="19" max="19" width="10.875" style="124" bestFit="1" customWidth="1"/>
    <col min="20" max="20" width="12" style="124" bestFit="1" customWidth="1"/>
    <col min="21" max="21" width="11.125" style="120" bestFit="1" customWidth="1"/>
  </cols>
  <sheetData>
    <row r="1" spans="1:21" ht="23.25">
      <c r="A1" s="326" t="s">
        <v>786</v>
      </c>
      <c r="G1" s="332"/>
      <c r="H1" s="265"/>
      <c r="I1" s="14"/>
      <c r="Q1"/>
      <c r="R1" s="120"/>
      <c r="S1" s="120"/>
      <c r="T1" s="120"/>
    </row>
    <row r="2" spans="1:21">
      <c r="A2" s="262" t="s">
        <v>372</v>
      </c>
      <c r="H2" s="265"/>
      <c r="I2" s="14"/>
      <c r="L2" s="266"/>
      <c r="Q2"/>
      <c r="R2" s="120"/>
      <c r="S2" s="120"/>
      <c r="T2" s="120"/>
    </row>
    <row r="3" spans="1:21">
      <c r="A3" s="21" t="s">
        <v>767</v>
      </c>
      <c r="G3" s="267"/>
      <c r="H3" s="265"/>
      <c r="I3" s="268"/>
      <c r="Q3"/>
      <c r="R3" s="120"/>
      <c r="S3" s="120"/>
      <c r="T3" s="120"/>
    </row>
    <row r="4" spans="1:21">
      <c r="A4" s="21" t="s">
        <v>809</v>
      </c>
      <c r="F4" s="204"/>
      <c r="H4" s="265"/>
      <c r="I4" s="14"/>
      <c r="N4" s="291"/>
      <c r="Q4"/>
      <c r="R4" s="120"/>
      <c r="S4" s="120"/>
      <c r="T4" s="120"/>
    </row>
    <row r="5" spans="1:21">
      <c r="A5" s="281" t="s">
        <v>785</v>
      </c>
      <c r="H5" s="265"/>
      <c r="I5" s="14"/>
      <c r="Q5"/>
      <c r="R5" s="120"/>
      <c r="S5" s="120"/>
      <c r="T5" s="120"/>
    </row>
    <row r="6" spans="1:21">
      <c r="A6" s="21" t="s">
        <v>381</v>
      </c>
      <c r="H6" s="265"/>
      <c r="I6" s="14"/>
      <c r="Q6"/>
      <c r="R6" s="120"/>
      <c r="S6" s="120"/>
      <c r="T6" s="120"/>
    </row>
    <row r="7" spans="1:21">
      <c r="A7" s="374" t="s">
        <v>757</v>
      </c>
      <c r="B7" s="376">
        <v>0.9</v>
      </c>
      <c r="D7" s="269"/>
      <c r="E7" s="269"/>
      <c r="H7" s="265"/>
      <c r="I7" s="14"/>
      <c r="J7" s="270"/>
      <c r="M7" s="128"/>
      <c r="Q7"/>
      <c r="R7" s="120"/>
      <c r="S7" s="120"/>
      <c r="T7" s="120"/>
    </row>
    <row r="8" spans="1:21">
      <c r="A8" s="375" t="s">
        <v>758</v>
      </c>
      <c r="B8" s="377">
        <v>0.1</v>
      </c>
      <c r="G8" s="271"/>
      <c r="H8" s="265"/>
      <c r="I8" s="14"/>
      <c r="J8" s="26"/>
      <c r="K8" s="272"/>
      <c r="M8" s="273"/>
      <c r="O8" s="292"/>
      <c r="Q8"/>
      <c r="R8" s="120"/>
      <c r="S8" s="120"/>
      <c r="T8" s="120"/>
    </row>
    <row r="9" spans="1:21" ht="36.6" customHeight="1">
      <c r="A9" s="299"/>
      <c r="B9" s="305">
        <v>293</v>
      </c>
      <c r="C9" s="300" t="s">
        <v>374</v>
      </c>
      <c r="D9" s="301"/>
      <c r="E9" s="301"/>
      <c r="F9" s="301"/>
      <c r="G9" s="301"/>
      <c r="H9" s="302" t="s">
        <v>382</v>
      </c>
      <c r="I9" s="303"/>
      <c r="J9" s="303"/>
      <c r="K9" s="303"/>
      <c r="L9" s="304"/>
      <c r="M9" s="303"/>
      <c r="N9" s="297"/>
      <c r="O9" s="298"/>
      <c r="Q9"/>
      <c r="R9" s="120"/>
      <c r="S9" s="120"/>
      <c r="T9" s="120"/>
    </row>
    <row r="10" spans="1:21" s="287" customFormat="1" ht="45">
      <c r="A10" s="282" t="s">
        <v>674</v>
      </c>
      <c r="B10" s="283" t="s">
        <v>3</v>
      </c>
      <c r="C10" s="284" t="s">
        <v>787</v>
      </c>
      <c r="D10" s="285" t="s">
        <v>788</v>
      </c>
      <c r="E10" s="285" t="s">
        <v>740</v>
      </c>
      <c r="F10" s="286" t="s">
        <v>702</v>
      </c>
      <c r="G10" s="286" t="s">
        <v>703</v>
      </c>
      <c r="H10" s="293" t="s">
        <v>717</v>
      </c>
      <c r="I10" s="294" t="s">
        <v>716</v>
      </c>
      <c r="J10" s="294" t="s">
        <v>755</v>
      </c>
      <c r="K10" s="294" t="s">
        <v>704</v>
      </c>
      <c r="L10" s="295" t="s">
        <v>705</v>
      </c>
      <c r="M10" s="296" t="s">
        <v>759</v>
      </c>
      <c r="N10" s="367" t="s">
        <v>706</v>
      </c>
      <c r="O10" s="368" t="s">
        <v>707</v>
      </c>
      <c r="R10" s="288"/>
      <c r="S10" s="288"/>
      <c r="T10" s="288"/>
      <c r="U10" s="288"/>
    </row>
    <row r="11" spans="1:21">
      <c r="A11" s="262"/>
      <c r="B11" s="263" t="s">
        <v>383</v>
      </c>
      <c r="C11" s="31">
        <f>SUM(C12:C304)</f>
        <v>5517897</v>
      </c>
      <c r="D11" s="29">
        <v>20</v>
      </c>
      <c r="E11" s="29">
        <f>Tasaus[[#This Row],[Tuloveroprosentti 2022]]-12.64</f>
        <v>7.3599999999999994</v>
      </c>
      <c r="F11" s="31">
        <f t="shared" ref="F11:K11" si="0">SUM(F12:F304)</f>
        <v>22039893364.389328</v>
      </c>
      <c r="G11" s="373">
        <f t="shared" si="0"/>
        <v>110190632034.58846</v>
      </c>
      <c r="H11" s="31">
        <f t="shared" si="0"/>
        <v>8110030517.7457085</v>
      </c>
      <c r="I11" s="31">
        <f t="shared" si="0"/>
        <v>1816149153.4591312</v>
      </c>
      <c r="J11" s="31">
        <f t="shared" si="0"/>
        <v>1000062279.9496006</v>
      </c>
      <c r="K11" s="31">
        <f t="shared" si="0"/>
        <v>10926241951.154455</v>
      </c>
      <c r="L11" s="274">
        <f>ROUND(Tasaus[[#This Row],[Laskennallinen verotulo yhteensä, €]]/Tasaus[[#This Row],[Asukasluku 31.12.2021]],2)</f>
        <v>1980.15</v>
      </c>
      <c r="M11" s="128">
        <v>0</v>
      </c>
      <c r="N11" s="382">
        <f>Tasaus[[#This Row],[Tasaus, €]]/Tasaus[[#This Row],[Asukasluku 31.12.2021]]</f>
        <v>150.85859847167293</v>
      </c>
      <c r="O11" s="383">
        <f>SUM(O12:O304)</f>
        <v>832422207.93104863</v>
      </c>
      <c r="Q11"/>
      <c r="R11" s="120"/>
      <c r="S11" s="120"/>
      <c r="T11" s="120"/>
    </row>
    <row r="12" spans="1:21">
      <c r="A12" s="275">
        <v>5</v>
      </c>
      <c r="B12" s="13" t="s">
        <v>384</v>
      </c>
      <c r="C12" s="276">
        <v>9311</v>
      </c>
      <c r="D12" s="277">
        <v>21.75</v>
      </c>
      <c r="E12" s="277">
        <f>Tasaus[[#This Row],[Tuloveroprosentti 2022]]-12.64</f>
        <v>9.11</v>
      </c>
      <c r="F12" s="14">
        <v>26827657.130157415</v>
      </c>
      <c r="G12" s="14">
        <f>Tasaus[[#This Row],[Kunnallisvero (maksuunpantu), €]]*100/Tasaus[[#This Row],[Tuloveroprosentti 2022]]</f>
        <v>123345550.02371225</v>
      </c>
      <c r="H12" s="278">
        <f>Tasaus[[#This Row],[Verotettava tulo (kunnallisvero), €]]*($E$11/100)</f>
        <v>9078232.4817452207</v>
      </c>
      <c r="I12" s="14">
        <v>1916676.6414014027</v>
      </c>
      <c r="J12" s="15">
        <v>1285094.8714000001</v>
      </c>
      <c r="K12" s="15">
        <f>SUM(Tasaus[[#This Row],[Laskennallinen kunnallisvero, €]:[Laskennallinen kiinteistövero, €]])</f>
        <v>12280003.994546624</v>
      </c>
      <c r="L12" s="15">
        <f>Tasaus[[#This Row],[Laskennallinen verotulo yhteensä, €]]/Tasaus[[#This Row],[Asukasluku 31.12.2021]]</f>
        <v>1318.8705825954917</v>
      </c>
      <c r="M12" s="37">
        <f>$L$11-Tasaus[[#This Row],[Laskennallinen verotulo yhteensä, €/asukas (=tasausraja)]]</f>
        <v>661.27941740450842</v>
      </c>
      <c r="N12" s="384">
        <f>IF(Tasaus[[#This Row],[Erotus = tasausrja - laskennallinen verotulo, €/asukas]]&gt;0,(Tasaus[[#This Row],[Erotus = tasausrja - laskennallinen verotulo, €/asukas]]*$B$7),(Tasaus[[#This Row],[Erotus = tasausrja - laskennallinen verotulo, €/asukas]]*$B$8))</f>
        <v>595.15147566405756</v>
      </c>
      <c r="O12" s="385">
        <f>Tasaus[[#This Row],[Tasaus,  €/asukas]]*Tasaus[[#This Row],[Asukasluku 31.12.2021]]</f>
        <v>5541455.3899080399</v>
      </c>
      <c r="Q12" s="121"/>
      <c r="R12" s="122"/>
      <c r="S12" s="123"/>
    </row>
    <row r="13" spans="1:21">
      <c r="A13" s="275">
        <v>9</v>
      </c>
      <c r="B13" s="13" t="s">
        <v>385</v>
      </c>
      <c r="C13" s="276">
        <v>2491</v>
      </c>
      <c r="D13" s="277">
        <v>22</v>
      </c>
      <c r="E13" s="277">
        <f>Tasaus[[#This Row],[Tuloveroprosentti 2022]]-12.64</f>
        <v>9.36</v>
      </c>
      <c r="F13" s="14">
        <v>7620416.8300447147</v>
      </c>
      <c r="G13" s="14">
        <f>Tasaus[[#This Row],[Kunnallisvero (maksuunpantu), €]]*100/Tasaus[[#This Row],[Tuloveroprosentti 2022]]</f>
        <v>34638258.318385065</v>
      </c>
      <c r="H13" s="278">
        <f>Tasaus[[#This Row],[Verotettava tulo (kunnallisvero), €]]*($E$11/100)</f>
        <v>2549375.8122331407</v>
      </c>
      <c r="I13" s="14">
        <v>249383.97616249477</v>
      </c>
      <c r="J13" s="15">
        <v>203265.30895000004</v>
      </c>
      <c r="K13" s="15">
        <f>SUM(Tasaus[[#This Row],[Laskennallinen kunnallisvero, €]:[Laskennallinen kiinteistövero, €]])</f>
        <v>3002025.0973456353</v>
      </c>
      <c r="L13" s="15">
        <f>Tasaus[[#This Row],[Laskennallinen verotulo yhteensä, €]]/Tasaus[[#This Row],[Asukasluku 31.12.2021]]</f>
        <v>1205.1485738039482</v>
      </c>
      <c r="M13" s="37">
        <f>$L$11-Tasaus[[#This Row],[Laskennallinen verotulo yhteensä, €/asukas (=tasausraja)]]</f>
        <v>775.00142619605185</v>
      </c>
      <c r="N13" s="384">
        <f>IF(Tasaus[[#This Row],[Erotus = tasausrja - laskennallinen verotulo, €/asukas]]&gt;0,(Tasaus[[#This Row],[Erotus = tasausrja - laskennallinen verotulo, €/asukas]]*$B$7),(Tasaus[[#This Row],[Erotus = tasausrja - laskennallinen verotulo, €/asukas]]*$B$8))</f>
        <v>697.50128357644667</v>
      </c>
      <c r="O13" s="385">
        <f>Tasaus[[#This Row],[Tasaus,  €/asukas]]*Tasaus[[#This Row],[Asukasluku 31.12.2021]]</f>
        <v>1737475.6973889286</v>
      </c>
      <c r="Q13" s="121"/>
      <c r="R13" s="122"/>
      <c r="S13" s="123"/>
    </row>
    <row r="14" spans="1:21">
      <c r="A14" s="275">
        <v>10</v>
      </c>
      <c r="B14" s="13" t="s">
        <v>386</v>
      </c>
      <c r="C14" s="276">
        <v>11197</v>
      </c>
      <c r="D14" s="277">
        <v>21.25</v>
      </c>
      <c r="E14" s="277">
        <f>Tasaus[[#This Row],[Tuloveroprosentti 2022]]-12.64</f>
        <v>8.61</v>
      </c>
      <c r="F14" s="14">
        <v>31082421.460182384</v>
      </c>
      <c r="G14" s="14">
        <f>Tasaus[[#This Row],[Kunnallisvero (maksuunpantu), €]]*100/Tasaus[[#This Row],[Tuloveroprosentti 2022]]</f>
        <v>146270218.63615242</v>
      </c>
      <c r="H14" s="278">
        <f>Tasaus[[#This Row],[Verotettava tulo (kunnallisvero), €]]*($E$11/100)</f>
        <v>10765488.091620818</v>
      </c>
      <c r="I14" s="14">
        <v>2406393.0879604672</v>
      </c>
      <c r="J14" s="15">
        <v>1704363.2077000001</v>
      </c>
      <c r="K14" s="15">
        <f>SUM(Tasaus[[#This Row],[Laskennallinen kunnallisvero, €]:[Laskennallinen kiinteistövero, €]])</f>
        <v>14876244.387281284</v>
      </c>
      <c r="L14" s="15">
        <f>Tasaus[[#This Row],[Laskennallinen verotulo yhteensä, €]]/Tasaus[[#This Row],[Asukasluku 31.12.2021]]</f>
        <v>1328.5919788587375</v>
      </c>
      <c r="M14" s="37">
        <f>$L$11-Tasaus[[#This Row],[Laskennallinen verotulo yhteensä, €/asukas (=tasausraja)]]</f>
        <v>651.55802114126254</v>
      </c>
      <c r="N14" s="384">
        <f>IF(Tasaus[[#This Row],[Erotus = tasausrja - laskennallinen verotulo, €/asukas]]&gt;0,(Tasaus[[#This Row],[Erotus = tasausrja - laskennallinen verotulo, €/asukas]]*$B$7),(Tasaus[[#This Row],[Erotus = tasausrja - laskennallinen verotulo, €/asukas]]*$B$8))</f>
        <v>586.40221902713631</v>
      </c>
      <c r="O14" s="385">
        <f>Tasaus[[#This Row],[Tasaus,  €/asukas]]*Tasaus[[#This Row],[Asukasluku 31.12.2021]]</f>
        <v>6565945.6464468455</v>
      </c>
      <c r="Q14" s="121"/>
      <c r="R14" s="122"/>
      <c r="S14" s="123"/>
    </row>
    <row r="15" spans="1:21">
      <c r="A15" s="275">
        <v>16</v>
      </c>
      <c r="B15" s="13" t="s">
        <v>387</v>
      </c>
      <c r="C15" s="276">
        <v>8033</v>
      </c>
      <c r="D15" s="277">
        <v>20.75</v>
      </c>
      <c r="E15" s="277">
        <f>Tasaus[[#This Row],[Tuloveroprosentti 2022]]-12.64</f>
        <v>8.11</v>
      </c>
      <c r="F15" s="14">
        <v>28281117.810165942</v>
      </c>
      <c r="G15" s="14">
        <f>Tasaus[[#This Row],[Kunnallisvero (maksuunpantu), €]]*100/Tasaus[[#This Row],[Tuloveroprosentti 2022]]</f>
        <v>136294543.6634503</v>
      </c>
      <c r="H15" s="278">
        <f>Tasaus[[#This Row],[Verotettava tulo (kunnallisvero), €]]*($E$11/100)</f>
        <v>10031278.413629942</v>
      </c>
      <c r="I15" s="14">
        <v>1505292.1607503532</v>
      </c>
      <c r="J15" s="15">
        <v>1702716.4088999999</v>
      </c>
      <c r="K15" s="15">
        <f>SUM(Tasaus[[#This Row],[Laskennallinen kunnallisvero, €]:[Laskennallinen kiinteistövero, €]])</f>
        <v>13239286.983280296</v>
      </c>
      <c r="L15" s="15">
        <f>Tasaus[[#This Row],[Laskennallinen verotulo yhteensä, €]]/Tasaus[[#This Row],[Asukasluku 31.12.2021]]</f>
        <v>1648.1124092219961</v>
      </c>
      <c r="M15" s="37">
        <f>$L$11-Tasaus[[#This Row],[Laskennallinen verotulo yhteensä, €/asukas (=tasausraja)]]</f>
        <v>332.03759077800396</v>
      </c>
      <c r="N15" s="384">
        <f>IF(Tasaus[[#This Row],[Erotus = tasausrja - laskennallinen verotulo, €/asukas]]&gt;0,(Tasaus[[#This Row],[Erotus = tasausrja - laskennallinen verotulo, €/asukas]]*$B$7),(Tasaus[[#This Row],[Erotus = tasausrja - laskennallinen verotulo, €/asukas]]*$B$8))</f>
        <v>298.83383170020358</v>
      </c>
      <c r="O15" s="385">
        <f>Tasaus[[#This Row],[Tasaus,  €/asukas]]*Tasaus[[#This Row],[Asukasluku 31.12.2021]]</f>
        <v>2400532.1700477353</v>
      </c>
      <c r="Q15" s="121"/>
      <c r="R15" s="122"/>
      <c r="S15" s="123"/>
    </row>
    <row r="16" spans="1:21">
      <c r="A16" s="275">
        <v>18</v>
      </c>
      <c r="B16" s="13" t="s">
        <v>388</v>
      </c>
      <c r="C16" s="276">
        <v>4847</v>
      </c>
      <c r="D16" s="277">
        <v>21.499999999999996</v>
      </c>
      <c r="E16" s="277">
        <f>Tasaus[[#This Row],[Tuloveroprosentti 2022]]-12.64</f>
        <v>8.8599999999999959</v>
      </c>
      <c r="F16" s="14">
        <v>20026932.740117509</v>
      </c>
      <c r="G16" s="14">
        <f>Tasaus[[#This Row],[Kunnallisvero (maksuunpantu), €]]*100/Tasaus[[#This Row],[Tuloveroprosentti 2022]]</f>
        <v>93148524.372639596</v>
      </c>
      <c r="H16" s="278">
        <f>Tasaus[[#This Row],[Verotettava tulo (kunnallisvero), €]]*($E$11/100)</f>
        <v>6855731.3938262742</v>
      </c>
      <c r="I16" s="14">
        <v>1018919.4263977223</v>
      </c>
      <c r="J16" s="15">
        <v>512357.20605000004</v>
      </c>
      <c r="K16" s="15">
        <f>SUM(Tasaus[[#This Row],[Laskennallinen kunnallisvero, €]:[Laskennallinen kiinteistövero, €]])</f>
        <v>8387008.0262739966</v>
      </c>
      <c r="L16" s="15">
        <f>Tasaus[[#This Row],[Laskennallinen verotulo yhteensä, €]]/Tasaus[[#This Row],[Asukasluku 31.12.2021]]</f>
        <v>1730.3503252061062</v>
      </c>
      <c r="M16" s="37">
        <f>$L$11-Tasaus[[#This Row],[Laskennallinen verotulo yhteensä, €/asukas (=tasausraja)]]</f>
        <v>249.79967479389393</v>
      </c>
      <c r="N16" s="384">
        <f>IF(Tasaus[[#This Row],[Erotus = tasausrja - laskennallinen verotulo, €/asukas]]&gt;0,(Tasaus[[#This Row],[Erotus = tasausrja - laskennallinen verotulo, €/asukas]]*$B$7),(Tasaus[[#This Row],[Erotus = tasausrja - laskennallinen verotulo, €/asukas]]*$B$8))</f>
        <v>224.81970731450454</v>
      </c>
      <c r="O16" s="385">
        <f>Tasaus[[#This Row],[Tasaus,  €/asukas]]*Tasaus[[#This Row],[Asukasluku 31.12.2021]]</f>
        <v>1089701.1213534034</v>
      </c>
      <c r="Q16" s="121"/>
      <c r="R16" s="122"/>
      <c r="S16" s="123"/>
    </row>
    <row r="17" spans="1:19">
      <c r="A17" s="275">
        <v>19</v>
      </c>
      <c r="B17" s="13" t="s">
        <v>389</v>
      </c>
      <c r="C17" s="276">
        <v>3955</v>
      </c>
      <c r="D17" s="277">
        <v>21.5</v>
      </c>
      <c r="E17" s="277">
        <f>Tasaus[[#This Row],[Tuloveroprosentti 2022]]-12.64</f>
        <v>8.86</v>
      </c>
      <c r="F17" s="14">
        <v>15452575.32009067</v>
      </c>
      <c r="G17" s="14">
        <f>Tasaus[[#This Row],[Kunnallisvero (maksuunpantu), €]]*100/Tasaus[[#This Row],[Tuloveroprosentti 2022]]</f>
        <v>71872443.349258929</v>
      </c>
      <c r="H17" s="278">
        <f>Tasaus[[#This Row],[Verotettava tulo (kunnallisvero), €]]*($E$11/100)</f>
        <v>5289811.8305054568</v>
      </c>
      <c r="I17" s="14">
        <v>545828.73564908397</v>
      </c>
      <c r="J17" s="15">
        <v>386778.49979999999</v>
      </c>
      <c r="K17" s="15">
        <f>SUM(Tasaus[[#This Row],[Laskennallinen kunnallisvero, €]:[Laskennallinen kiinteistövero, €]])</f>
        <v>6222419.0659545409</v>
      </c>
      <c r="L17" s="15">
        <f>Tasaus[[#This Row],[Laskennallinen verotulo yhteensä, €]]/Tasaus[[#This Row],[Asukasluku 31.12.2021]]</f>
        <v>1573.3044414550041</v>
      </c>
      <c r="M17" s="37">
        <f>$L$11-Tasaus[[#This Row],[Laskennallinen verotulo yhteensä, €/asukas (=tasausraja)]]</f>
        <v>406.84555854499604</v>
      </c>
      <c r="N17" s="384">
        <f>IF(Tasaus[[#This Row],[Erotus = tasausrja - laskennallinen verotulo, €/asukas]]&gt;0,(Tasaus[[#This Row],[Erotus = tasausrja - laskennallinen verotulo, €/asukas]]*$B$7),(Tasaus[[#This Row],[Erotus = tasausrja - laskennallinen verotulo, €/asukas]]*$B$8))</f>
        <v>366.16100269049645</v>
      </c>
      <c r="O17" s="385">
        <f>Tasaus[[#This Row],[Tasaus,  €/asukas]]*Tasaus[[#This Row],[Asukasluku 31.12.2021]]</f>
        <v>1448166.7656409135</v>
      </c>
      <c r="Q17" s="121"/>
      <c r="R17" s="122"/>
      <c r="S17" s="123"/>
    </row>
    <row r="18" spans="1:19">
      <c r="A18" s="275">
        <v>20</v>
      </c>
      <c r="B18" s="13" t="s">
        <v>20</v>
      </c>
      <c r="C18" s="276">
        <v>16467</v>
      </c>
      <c r="D18" s="277">
        <v>22</v>
      </c>
      <c r="E18" s="277">
        <f>Tasaus[[#This Row],[Tuloveroprosentti 2022]]-12.64</f>
        <v>9.36</v>
      </c>
      <c r="F18" s="14">
        <v>63137686.920370467</v>
      </c>
      <c r="G18" s="14">
        <f>Tasaus[[#This Row],[Kunnallisvero (maksuunpantu), €]]*100/Tasaus[[#This Row],[Tuloveroprosentti 2022]]</f>
        <v>286989486.00168395</v>
      </c>
      <c r="H18" s="278">
        <f>Tasaus[[#This Row],[Verotettava tulo (kunnallisvero), €]]*($E$11/100)</f>
        <v>21122426.169723939</v>
      </c>
      <c r="I18" s="14">
        <v>1613943.6470858764</v>
      </c>
      <c r="J18" s="15">
        <v>1632165.9352500001</v>
      </c>
      <c r="K18" s="15">
        <f>SUM(Tasaus[[#This Row],[Laskennallinen kunnallisvero, €]:[Laskennallinen kiinteistövero, €]])</f>
        <v>24368535.752059814</v>
      </c>
      <c r="L18" s="15">
        <f>Tasaus[[#This Row],[Laskennallinen verotulo yhteensä, €]]/Tasaus[[#This Row],[Asukasluku 31.12.2021]]</f>
        <v>1479.840635942176</v>
      </c>
      <c r="M18" s="37">
        <f>$L$11-Tasaus[[#This Row],[Laskennallinen verotulo yhteensä, €/asukas (=tasausraja)]]</f>
        <v>500.30936405782404</v>
      </c>
      <c r="N18" s="384">
        <f>IF(Tasaus[[#This Row],[Erotus = tasausrja - laskennallinen verotulo, €/asukas]]&gt;0,(Tasaus[[#This Row],[Erotus = tasausrja - laskennallinen verotulo, €/asukas]]*$B$7),(Tasaus[[#This Row],[Erotus = tasausrja - laskennallinen verotulo, €/asukas]]*$B$8))</f>
        <v>450.27842765204167</v>
      </c>
      <c r="O18" s="385">
        <f>Tasaus[[#This Row],[Tasaus,  €/asukas]]*Tasaus[[#This Row],[Asukasluku 31.12.2021]]</f>
        <v>7414734.8681461699</v>
      </c>
      <c r="Q18" s="121"/>
      <c r="R18" s="122"/>
      <c r="S18" s="123"/>
    </row>
    <row r="19" spans="1:19">
      <c r="A19" s="275">
        <v>46</v>
      </c>
      <c r="B19" s="13" t="s">
        <v>390</v>
      </c>
      <c r="C19" s="276">
        <v>1362</v>
      </c>
      <c r="D19" s="277">
        <v>21</v>
      </c>
      <c r="E19" s="277">
        <f>Tasaus[[#This Row],[Tuloveroprosentti 2022]]-12.64</f>
        <v>8.36</v>
      </c>
      <c r="F19" s="14">
        <v>3699913.6300217095</v>
      </c>
      <c r="G19" s="14">
        <f>Tasaus[[#This Row],[Kunnallisvero (maksuunpantu), €]]*100/Tasaus[[#This Row],[Tuloveroprosentti 2022]]</f>
        <v>17618636.333436709</v>
      </c>
      <c r="H19" s="278">
        <f>Tasaus[[#This Row],[Verotettava tulo (kunnallisvero), €]]*($E$11/100)</f>
        <v>1296731.6341409418</v>
      </c>
      <c r="I19" s="14">
        <v>510382.95262102206</v>
      </c>
      <c r="J19" s="15">
        <v>256109.60435000001</v>
      </c>
      <c r="K19" s="15">
        <f>SUM(Tasaus[[#This Row],[Laskennallinen kunnallisvero, €]:[Laskennallinen kiinteistövero, €]])</f>
        <v>2063224.1911119637</v>
      </c>
      <c r="L19" s="15">
        <f>Tasaus[[#This Row],[Laskennallinen verotulo yhteensä, €]]/Tasaus[[#This Row],[Asukasluku 31.12.2021]]</f>
        <v>1514.84889215269</v>
      </c>
      <c r="M19" s="37">
        <f>$L$11-Tasaus[[#This Row],[Laskennallinen verotulo yhteensä, €/asukas (=tasausraja)]]</f>
        <v>465.30110784731005</v>
      </c>
      <c r="N19" s="384">
        <f>IF(Tasaus[[#This Row],[Erotus = tasausrja - laskennallinen verotulo, €/asukas]]&gt;0,(Tasaus[[#This Row],[Erotus = tasausrja - laskennallinen verotulo, €/asukas]]*$B$7),(Tasaus[[#This Row],[Erotus = tasausrja - laskennallinen verotulo, €/asukas]]*$B$8))</f>
        <v>418.77099706257906</v>
      </c>
      <c r="O19" s="385">
        <f>Tasaus[[#This Row],[Tasaus,  €/asukas]]*Tasaus[[#This Row],[Asukasluku 31.12.2021]]</f>
        <v>570366.0979992327</v>
      </c>
      <c r="Q19" s="121"/>
      <c r="R19" s="122"/>
      <c r="S19" s="123"/>
    </row>
    <row r="20" spans="1:19">
      <c r="A20" s="275">
        <v>47</v>
      </c>
      <c r="B20" s="13" t="s">
        <v>391</v>
      </c>
      <c r="C20" s="276">
        <v>1789</v>
      </c>
      <c r="D20" s="277">
        <v>21.25</v>
      </c>
      <c r="E20" s="277">
        <f>Tasaus[[#This Row],[Tuloveroprosentti 2022]]-12.64</f>
        <v>8.61</v>
      </c>
      <c r="F20" s="14">
        <v>5432047.820031873</v>
      </c>
      <c r="G20" s="14">
        <f>Tasaus[[#This Row],[Kunnallisvero (maksuunpantu), €]]*100/Tasaus[[#This Row],[Tuloveroprosentti 2022]]</f>
        <v>25562577.976620577</v>
      </c>
      <c r="H20" s="278">
        <f>Tasaus[[#This Row],[Verotettava tulo (kunnallisvero), €]]*($E$11/100)</f>
        <v>1881405.7390792745</v>
      </c>
      <c r="I20" s="14">
        <v>556592.32522197487</v>
      </c>
      <c r="J20" s="15">
        <v>457598.31595000002</v>
      </c>
      <c r="K20" s="15">
        <f>SUM(Tasaus[[#This Row],[Laskennallinen kunnallisvero, €]:[Laskennallinen kiinteistövero, €]])</f>
        <v>2895596.3802512498</v>
      </c>
      <c r="L20" s="15">
        <f>Tasaus[[#This Row],[Laskennallinen verotulo yhteensä, €]]/Tasaus[[#This Row],[Asukasluku 31.12.2021]]</f>
        <v>1618.5558302131078</v>
      </c>
      <c r="M20" s="37">
        <f>$L$11-Tasaus[[#This Row],[Laskennallinen verotulo yhteensä, €/asukas (=tasausraja)]]</f>
        <v>361.59416978689228</v>
      </c>
      <c r="N20" s="384">
        <f>IF(Tasaus[[#This Row],[Erotus = tasausrja - laskennallinen verotulo, €/asukas]]&gt;0,(Tasaus[[#This Row],[Erotus = tasausrja - laskennallinen verotulo, €/asukas]]*$B$7),(Tasaus[[#This Row],[Erotus = tasausrja - laskennallinen verotulo, €/asukas]]*$B$8))</f>
        <v>325.43475280820309</v>
      </c>
      <c r="O20" s="385">
        <f>Tasaus[[#This Row],[Tasaus,  €/asukas]]*Tasaus[[#This Row],[Asukasluku 31.12.2021]]</f>
        <v>582202.77277387527</v>
      </c>
      <c r="Q20" s="121"/>
      <c r="R20" s="122"/>
      <c r="S20" s="123"/>
    </row>
    <row r="21" spans="1:19">
      <c r="A21" s="275">
        <v>49</v>
      </c>
      <c r="B21" s="13" t="s">
        <v>392</v>
      </c>
      <c r="C21" s="276">
        <v>297132</v>
      </c>
      <c r="D21" s="277">
        <v>18</v>
      </c>
      <c r="E21" s="277">
        <f>Tasaus[[#This Row],[Tuloveroprosentti 2022]]-12.64</f>
        <v>5.3599999999999994</v>
      </c>
      <c r="F21" s="14">
        <v>1515151250.5088904</v>
      </c>
      <c r="G21" s="14">
        <f>Tasaus[[#This Row],[Kunnallisvero (maksuunpantu), €]]*100/Tasaus[[#This Row],[Tuloveroprosentti 2022]]</f>
        <v>8417506947.2716131</v>
      </c>
      <c r="H21" s="278">
        <f>Tasaus[[#This Row],[Verotettava tulo (kunnallisvero), €]]*($E$11/100)</f>
        <v>619528511.31919074</v>
      </c>
      <c r="I21" s="14">
        <v>135555748.99523157</v>
      </c>
      <c r="J21" s="15">
        <v>80435539.062350005</v>
      </c>
      <c r="K21" s="15">
        <f>SUM(Tasaus[[#This Row],[Laskennallinen kunnallisvero, €]:[Laskennallinen kiinteistövero, €]])</f>
        <v>835519799.3767724</v>
      </c>
      <c r="L21" s="15">
        <f>Tasaus[[#This Row],[Laskennallinen verotulo yhteensä, €]]/Tasaus[[#This Row],[Asukasluku 31.12.2021]]</f>
        <v>2811.9482229338219</v>
      </c>
      <c r="M21" s="37">
        <f>$L$11-Tasaus[[#This Row],[Laskennallinen verotulo yhteensä, €/asukas (=tasausraja)]]</f>
        <v>-831.79822293382176</v>
      </c>
      <c r="N21" s="384">
        <f>IF(Tasaus[[#This Row],[Erotus = tasausrja - laskennallinen verotulo, €/asukas]]&gt;0,(Tasaus[[#This Row],[Erotus = tasausrja - laskennallinen verotulo, €/asukas]]*$B$7),(Tasaus[[#This Row],[Erotus = tasausrja - laskennallinen verotulo, €/asukas]]*$B$8))</f>
        <v>-83.179822293382188</v>
      </c>
      <c r="O21" s="385">
        <f>Tasaus[[#This Row],[Tasaus,  €/asukas]]*Tasaus[[#This Row],[Asukasluku 31.12.2021]]</f>
        <v>-24715386.957677238</v>
      </c>
      <c r="Q21" s="121"/>
      <c r="R21" s="122"/>
      <c r="S21" s="123"/>
    </row>
    <row r="22" spans="1:19">
      <c r="A22" s="275">
        <v>50</v>
      </c>
      <c r="B22" s="13" t="s">
        <v>393</v>
      </c>
      <c r="C22" s="276">
        <v>11417</v>
      </c>
      <c r="D22" s="277">
        <v>21</v>
      </c>
      <c r="E22" s="277">
        <f>Tasaus[[#This Row],[Tuloveroprosentti 2022]]-12.64</f>
        <v>8.36</v>
      </c>
      <c r="F22" s="14">
        <v>41963356.760246225</v>
      </c>
      <c r="G22" s="14">
        <f>Tasaus[[#This Row],[Kunnallisvero (maksuunpantu), €]]*100/Tasaus[[#This Row],[Tuloveroprosentti 2022]]</f>
        <v>199825508.38212487</v>
      </c>
      <c r="H22" s="278">
        <f>Tasaus[[#This Row],[Verotettava tulo (kunnallisvero), €]]*($E$11/100)</f>
        <v>14707157.416924391</v>
      </c>
      <c r="I22" s="14">
        <v>2190757.703442127</v>
      </c>
      <c r="J22" s="15">
        <v>1542307.2143000001</v>
      </c>
      <c r="K22" s="15">
        <f>SUM(Tasaus[[#This Row],[Laskennallinen kunnallisvero, €]:[Laskennallinen kiinteistövero, €]])</f>
        <v>18440222.334666517</v>
      </c>
      <c r="L22" s="15">
        <f>Tasaus[[#This Row],[Laskennallinen verotulo yhteensä, €]]/Tasaus[[#This Row],[Asukasluku 31.12.2021]]</f>
        <v>1615.1547985168186</v>
      </c>
      <c r="M22" s="37">
        <f>$L$11-Tasaus[[#This Row],[Laskennallinen verotulo yhteensä, €/asukas (=tasausraja)]]</f>
        <v>364.99520148318152</v>
      </c>
      <c r="N22" s="384">
        <f>IF(Tasaus[[#This Row],[Erotus = tasausrja - laskennallinen verotulo, €/asukas]]&gt;0,(Tasaus[[#This Row],[Erotus = tasausrja - laskennallinen verotulo, €/asukas]]*$B$7),(Tasaus[[#This Row],[Erotus = tasausrja - laskennallinen verotulo, €/asukas]]*$B$8))</f>
        <v>328.49568133486338</v>
      </c>
      <c r="O22" s="385">
        <f>Tasaus[[#This Row],[Tasaus,  €/asukas]]*Tasaus[[#This Row],[Asukasluku 31.12.2021]]</f>
        <v>3750435.193800135</v>
      </c>
      <c r="Q22" s="121"/>
      <c r="R22" s="122"/>
      <c r="S22" s="123"/>
    </row>
    <row r="23" spans="1:19">
      <c r="A23" s="275">
        <v>51</v>
      </c>
      <c r="B23" s="13" t="s">
        <v>394</v>
      </c>
      <c r="C23" s="276">
        <v>9334</v>
      </c>
      <c r="D23" s="277">
        <v>18</v>
      </c>
      <c r="E23" s="277">
        <f>Tasaus[[#This Row],[Tuloveroprosentti 2022]]-12.64</f>
        <v>5.3599999999999994</v>
      </c>
      <c r="F23" s="14">
        <v>33027179.460193794</v>
      </c>
      <c r="G23" s="14">
        <f>Tasaus[[#This Row],[Kunnallisvero (maksuunpantu), €]]*100/Tasaus[[#This Row],[Tuloveroprosentti 2022]]</f>
        <v>183484330.33440998</v>
      </c>
      <c r="H23" s="278">
        <f>Tasaus[[#This Row],[Verotettava tulo (kunnallisvero), €]]*($E$11/100)</f>
        <v>13504446.712612575</v>
      </c>
      <c r="I23" s="14">
        <v>1999701.899951787</v>
      </c>
      <c r="J23" s="15">
        <v>5110618.3692500005</v>
      </c>
      <c r="K23" s="15">
        <f>SUM(Tasaus[[#This Row],[Laskennallinen kunnallisvero, €]:[Laskennallinen kiinteistövero, €]])</f>
        <v>20614766.981814362</v>
      </c>
      <c r="L23" s="15">
        <f>Tasaus[[#This Row],[Laskennallinen verotulo yhteensä, €]]/Tasaus[[#This Row],[Asukasluku 31.12.2021]]</f>
        <v>2208.5672789601845</v>
      </c>
      <c r="M23" s="37">
        <f>$L$11-Tasaus[[#This Row],[Laskennallinen verotulo yhteensä, €/asukas (=tasausraja)]]</f>
        <v>-228.41727896018438</v>
      </c>
      <c r="N23" s="384">
        <f>IF(Tasaus[[#This Row],[Erotus = tasausrja - laskennallinen verotulo, €/asukas]]&gt;0,(Tasaus[[#This Row],[Erotus = tasausrja - laskennallinen verotulo, €/asukas]]*$B$7),(Tasaus[[#This Row],[Erotus = tasausrja - laskennallinen verotulo, €/asukas]]*$B$8))</f>
        <v>-22.84172789601844</v>
      </c>
      <c r="O23" s="385">
        <f>Tasaus[[#This Row],[Tasaus,  €/asukas]]*Tasaus[[#This Row],[Asukasluku 31.12.2021]]</f>
        <v>-213204.68818143613</v>
      </c>
      <c r="Q23" s="121"/>
      <c r="R23" s="122"/>
      <c r="S23" s="123"/>
    </row>
    <row r="24" spans="1:19">
      <c r="A24" s="275">
        <v>52</v>
      </c>
      <c r="B24" s="13" t="s">
        <v>395</v>
      </c>
      <c r="C24" s="276">
        <v>2404</v>
      </c>
      <c r="D24" s="277">
        <v>22.499999999999996</v>
      </c>
      <c r="E24" s="277">
        <f>Tasaus[[#This Row],[Tuloveroprosentti 2022]]-12.64</f>
        <v>9.8599999999999959</v>
      </c>
      <c r="F24" s="14">
        <v>7270427.80004266</v>
      </c>
      <c r="G24" s="14">
        <f>Tasaus[[#This Row],[Kunnallisvero (maksuunpantu), €]]*100/Tasaus[[#This Row],[Tuloveroprosentti 2022]]</f>
        <v>32313012.44463405</v>
      </c>
      <c r="H24" s="278">
        <f>Tasaus[[#This Row],[Verotettava tulo (kunnallisvero), €]]*($E$11/100)</f>
        <v>2378237.7159250663</v>
      </c>
      <c r="I24" s="14">
        <v>621922.66095529147</v>
      </c>
      <c r="J24" s="15">
        <v>367621.55625000002</v>
      </c>
      <c r="K24" s="15">
        <f>SUM(Tasaus[[#This Row],[Laskennallinen kunnallisvero, €]:[Laskennallinen kiinteistövero, €]])</f>
        <v>3367781.9331303579</v>
      </c>
      <c r="L24" s="15">
        <f>Tasaus[[#This Row],[Laskennallinen verotulo yhteensä, €]]/Tasaus[[#This Row],[Asukasluku 31.12.2021]]</f>
        <v>1400.9076260941588</v>
      </c>
      <c r="M24" s="37">
        <f>$L$11-Tasaus[[#This Row],[Laskennallinen verotulo yhteensä, €/asukas (=tasausraja)]]</f>
        <v>579.2423739058413</v>
      </c>
      <c r="N24" s="384">
        <f>IF(Tasaus[[#This Row],[Erotus = tasausrja - laskennallinen verotulo, €/asukas]]&gt;0,(Tasaus[[#This Row],[Erotus = tasausrja - laskennallinen verotulo, €/asukas]]*$B$7),(Tasaus[[#This Row],[Erotus = tasausrja - laskennallinen verotulo, €/asukas]]*$B$8))</f>
        <v>521.31813651525715</v>
      </c>
      <c r="O24" s="385">
        <f>Tasaus[[#This Row],[Tasaus,  €/asukas]]*Tasaus[[#This Row],[Asukasluku 31.12.2021]]</f>
        <v>1253248.8001826783</v>
      </c>
      <c r="Q24" s="121"/>
      <c r="R24" s="122"/>
      <c r="S24" s="123"/>
    </row>
    <row r="25" spans="1:19">
      <c r="A25" s="275">
        <v>61</v>
      </c>
      <c r="B25" s="13" t="s">
        <v>396</v>
      </c>
      <c r="C25" s="276">
        <v>16573</v>
      </c>
      <c r="D25" s="277">
        <v>20.5</v>
      </c>
      <c r="E25" s="277">
        <f>Tasaus[[#This Row],[Tuloveroprosentti 2022]]-12.64</f>
        <v>7.8599999999999994</v>
      </c>
      <c r="F25" s="14">
        <v>56245590.500330031</v>
      </c>
      <c r="G25" s="14">
        <f>Tasaus[[#This Row],[Kunnallisvero (maksuunpantu), €]]*100/Tasaus[[#This Row],[Tuloveroprosentti 2022]]</f>
        <v>274368734.14795136</v>
      </c>
      <c r="H25" s="278">
        <f>Tasaus[[#This Row],[Verotettava tulo (kunnallisvero), €]]*($E$11/100)</f>
        <v>20193538.833289221</v>
      </c>
      <c r="I25" s="14">
        <v>4151043.7183163902</v>
      </c>
      <c r="J25" s="15">
        <v>2422643.0039000004</v>
      </c>
      <c r="K25" s="15">
        <f>SUM(Tasaus[[#This Row],[Laskennallinen kunnallisvero, €]:[Laskennallinen kiinteistövero, €]])</f>
        <v>26767225.555505611</v>
      </c>
      <c r="L25" s="15">
        <f>Tasaus[[#This Row],[Laskennallinen verotulo yhteensä, €]]/Tasaus[[#This Row],[Asukasluku 31.12.2021]]</f>
        <v>1615.1104540822791</v>
      </c>
      <c r="M25" s="37">
        <f>$L$11-Tasaus[[#This Row],[Laskennallinen verotulo yhteensä, €/asukas (=tasausraja)]]</f>
        <v>365.03954591772094</v>
      </c>
      <c r="N25" s="384">
        <f>IF(Tasaus[[#This Row],[Erotus = tasausrja - laskennallinen verotulo, €/asukas]]&gt;0,(Tasaus[[#This Row],[Erotus = tasausrja - laskennallinen verotulo, €/asukas]]*$B$7),(Tasaus[[#This Row],[Erotus = tasausrja - laskennallinen verotulo, €/asukas]]*$B$8))</f>
        <v>328.53559132594887</v>
      </c>
      <c r="O25" s="385">
        <f>Tasaus[[#This Row],[Tasaus,  €/asukas]]*Tasaus[[#This Row],[Asukasluku 31.12.2021]]</f>
        <v>5444820.3550449507</v>
      </c>
      <c r="Q25" s="121"/>
      <c r="R25" s="122"/>
      <c r="S25" s="123"/>
    </row>
    <row r="26" spans="1:19">
      <c r="A26" s="275">
        <v>69</v>
      </c>
      <c r="B26" s="13" t="s">
        <v>397</v>
      </c>
      <c r="C26" s="276">
        <v>6802</v>
      </c>
      <c r="D26" s="277">
        <v>22.5</v>
      </c>
      <c r="E26" s="277">
        <f>Tasaus[[#This Row],[Tuloveroprosentti 2022]]-12.64</f>
        <v>9.86</v>
      </c>
      <c r="F26" s="14">
        <v>22006072.620129123</v>
      </c>
      <c r="G26" s="14">
        <f>Tasaus[[#This Row],[Kunnallisvero (maksuunpantu), €]]*100/Tasaus[[#This Row],[Tuloveroprosentti 2022]]</f>
        <v>97804767.200573877</v>
      </c>
      <c r="H26" s="278">
        <f>Tasaus[[#This Row],[Verotettava tulo (kunnallisvero), €]]*($E$11/100)</f>
        <v>7198430.8659622371</v>
      </c>
      <c r="I26" s="14">
        <v>1279411.6972424344</v>
      </c>
      <c r="J26" s="15">
        <v>780773.08245000022</v>
      </c>
      <c r="K26" s="15">
        <f>SUM(Tasaus[[#This Row],[Laskennallinen kunnallisvero, €]:[Laskennallinen kiinteistövero, €]])</f>
        <v>9258615.6456546728</v>
      </c>
      <c r="L26" s="15">
        <f>Tasaus[[#This Row],[Laskennallinen verotulo yhteensä, €]]/Tasaus[[#This Row],[Asukasluku 31.12.2021]]</f>
        <v>1361.1607829542299</v>
      </c>
      <c r="M26" s="37">
        <f>$L$11-Tasaus[[#This Row],[Laskennallinen verotulo yhteensä, €/asukas (=tasausraja)]]</f>
        <v>618.98921704577015</v>
      </c>
      <c r="N26" s="384">
        <f>IF(Tasaus[[#This Row],[Erotus = tasausrja - laskennallinen verotulo, €/asukas]]&gt;0,(Tasaus[[#This Row],[Erotus = tasausrja - laskennallinen verotulo, €/asukas]]*$B$7),(Tasaus[[#This Row],[Erotus = tasausrja - laskennallinen verotulo, €/asukas]]*$B$8))</f>
        <v>557.09029534119315</v>
      </c>
      <c r="O26" s="385">
        <f>Tasaus[[#This Row],[Tasaus,  €/asukas]]*Tasaus[[#This Row],[Asukasluku 31.12.2021]]</f>
        <v>3789328.1889107958</v>
      </c>
      <c r="Q26" s="121"/>
      <c r="R26" s="122"/>
      <c r="S26" s="123"/>
    </row>
    <row r="27" spans="1:19">
      <c r="A27" s="275">
        <v>71</v>
      </c>
      <c r="B27" s="13" t="s">
        <v>398</v>
      </c>
      <c r="C27" s="276">
        <v>6613</v>
      </c>
      <c r="D27" s="277">
        <v>22</v>
      </c>
      <c r="E27" s="277">
        <f>Tasaus[[#This Row],[Tuloveroprosentti 2022]]-12.64</f>
        <v>9.36</v>
      </c>
      <c r="F27" s="14">
        <v>19712020.130115662</v>
      </c>
      <c r="G27" s="14">
        <f>Tasaus[[#This Row],[Kunnallisvero (maksuunpantu), €]]*100/Tasaus[[#This Row],[Tuloveroprosentti 2022]]</f>
        <v>89600091.500525728</v>
      </c>
      <c r="H27" s="278">
        <f>Tasaus[[#This Row],[Verotettava tulo (kunnallisvero), €]]*($E$11/100)</f>
        <v>6594566.7344386932</v>
      </c>
      <c r="I27" s="14">
        <v>1192213.2911672317</v>
      </c>
      <c r="J27" s="15">
        <v>805914.38765000005</v>
      </c>
      <c r="K27" s="15">
        <f>SUM(Tasaus[[#This Row],[Laskennallinen kunnallisvero, €]:[Laskennallinen kiinteistövero, €]])</f>
        <v>8592694.4132559244</v>
      </c>
      <c r="L27" s="15">
        <f>Tasaus[[#This Row],[Laskennallinen verotulo yhteensä, €]]/Tasaus[[#This Row],[Asukasluku 31.12.2021]]</f>
        <v>1299.3640425307613</v>
      </c>
      <c r="M27" s="37">
        <f>$L$11-Tasaus[[#This Row],[Laskennallinen verotulo yhteensä, €/asukas (=tasausraja)]]</f>
        <v>680.78595746923884</v>
      </c>
      <c r="N27" s="384">
        <f>IF(Tasaus[[#This Row],[Erotus = tasausrja - laskennallinen verotulo, €/asukas]]&gt;0,(Tasaus[[#This Row],[Erotus = tasausrja - laskennallinen verotulo, €/asukas]]*$B$7),(Tasaus[[#This Row],[Erotus = tasausrja - laskennallinen verotulo, €/asukas]]*$B$8))</f>
        <v>612.707361722315</v>
      </c>
      <c r="O27" s="385">
        <f>Tasaus[[#This Row],[Tasaus,  €/asukas]]*Tasaus[[#This Row],[Asukasluku 31.12.2021]]</f>
        <v>4051833.7830696693</v>
      </c>
      <c r="Q27" s="121"/>
      <c r="R27" s="122"/>
      <c r="S27" s="123"/>
    </row>
    <row r="28" spans="1:19">
      <c r="A28" s="275">
        <v>72</v>
      </c>
      <c r="B28" s="13" t="s">
        <v>399</v>
      </c>
      <c r="C28" s="276">
        <v>950</v>
      </c>
      <c r="D28" s="277">
        <v>20.5</v>
      </c>
      <c r="E28" s="277">
        <f>Tasaus[[#This Row],[Tuloveroprosentti 2022]]-12.64</f>
        <v>7.8599999999999994</v>
      </c>
      <c r="F28" s="14">
        <v>3525734.9500206881</v>
      </c>
      <c r="G28" s="14">
        <f>Tasaus[[#This Row],[Kunnallisvero (maksuunpantu), €]]*100/Tasaus[[#This Row],[Tuloveroprosentti 2022]]</f>
        <v>17198707.073271651</v>
      </c>
      <c r="H28" s="278">
        <f>Tasaus[[#This Row],[Verotettava tulo (kunnallisvero), €]]*($E$11/100)</f>
        <v>1265824.8405927934</v>
      </c>
      <c r="I28" s="14">
        <v>106888.55035226051</v>
      </c>
      <c r="J28" s="15">
        <v>174054.89430000001</v>
      </c>
      <c r="K28" s="15">
        <f>SUM(Tasaus[[#This Row],[Laskennallinen kunnallisvero, €]:[Laskennallinen kiinteistövero, €]])</f>
        <v>1546768.2852450539</v>
      </c>
      <c r="L28" s="15">
        <f>Tasaus[[#This Row],[Laskennallinen verotulo yhteensä, €]]/Tasaus[[#This Row],[Asukasluku 31.12.2021]]</f>
        <v>1628.1771423632147</v>
      </c>
      <c r="M28" s="37">
        <f>$L$11-Tasaus[[#This Row],[Laskennallinen verotulo yhteensä, €/asukas (=tasausraja)]]</f>
        <v>351.97285763678542</v>
      </c>
      <c r="N28" s="384">
        <f>IF(Tasaus[[#This Row],[Erotus = tasausrja - laskennallinen verotulo, €/asukas]]&gt;0,(Tasaus[[#This Row],[Erotus = tasausrja - laskennallinen verotulo, €/asukas]]*$B$7),(Tasaus[[#This Row],[Erotus = tasausrja - laskennallinen verotulo, €/asukas]]*$B$8))</f>
        <v>316.77557187310691</v>
      </c>
      <c r="O28" s="385">
        <f>Tasaus[[#This Row],[Tasaus,  €/asukas]]*Tasaus[[#This Row],[Asukasluku 31.12.2021]]</f>
        <v>300936.79327945155</v>
      </c>
      <c r="Q28" s="121"/>
      <c r="R28" s="122"/>
      <c r="S28" s="123"/>
    </row>
    <row r="29" spans="1:19">
      <c r="A29" s="275">
        <v>74</v>
      </c>
      <c r="B29" s="13" t="s">
        <v>400</v>
      </c>
      <c r="C29" s="276">
        <v>1083</v>
      </c>
      <c r="D29" s="277">
        <v>23.5</v>
      </c>
      <c r="E29" s="277">
        <f>Tasaus[[#This Row],[Tuloveroprosentti 2022]]-12.64</f>
        <v>10.86</v>
      </c>
      <c r="F29" s="14">
        <v>3165302.4900185731</v>
      </c>
      <c r="G29" s="14">
        <f>Tasaus[[#This Row],[Kunnallisvero (maksuunpantu), €]]*100/Tasaus[[#This Row],[Tuloveroprosentti 2022]]</f>
        <v>13469372.297951376</v>
      </c>
      <c r="H29" s="278">
        <f>Tasaus[[#This Row],[Verotettava tulo (kunnallisvero), €]]*($E$11/100)</f>
        <v>991345.80112922122</v>
      </c>
      <c r="I29" s="14">
        <v>342167.58572933031</v>
      </c>
      <c r="J29" s="15">
        <v>171925.96170000001</v>
      </c>
      <c r="K29" s="15">
        <f>SUM(Tasaus[[#This Row],[Laskennallinen kunnallisvero, €]:[Laskennallinen kiinteistövero, €]])</f>
        <v>1505439.3485585516</v>
      </c>
      <c r="L29" s="15">
        <f>Tasaus[[#This Row],[Laskennallinen verotulo yhteensä, €]]/Tasaus[[#This Row],[Asukasluku 31.12.2021]]</f>
        <v>1390.064033756742</v>
      </c>
      <c r="M29" s="37">
        <f>$L$11-Tasaus[[#This Row],[Laskennallinen verotulo yhteensä, €/asukas (=tasausraja)]]</f>
        <v>590.0859662432581</v>
      </c>
      <c r="N29" s="384">
        <f>IF(Tasaus[[#This Row],[Erotus = tasausrja - laskennallinen verotulo, €/asukas]]&gt;0,(Tasaus[[#This Row],[Erotus = tasausrja - laskennallinen verotulo, €/asukas]]*$B$7),(Tasaus[[#This Row],[Erotus = tasausrja - laskennallinen verotulo, €/asukas]]*$B$8))</f>
        <v>531.07736961893227</v>
      </c>
      <c r="O29" s="385">
        <f>Tasaus[[#This Row],[Tasaus,  €/asukas]]*Tasaus[[#This Row],[Asukasluku 31.12.2021]]</f>
        <v>575156.79129730363</v>
      </c>
      <c r="Q29" s="121"/>
      <c r="R29" s="122"/>
      <c r="S29" s="123"/>
    </row>
    <row r="30" spans="1:19">
      <c r="A30" s="275">
        <v>75</v>
      </c>
      <c r="B30" s="13" t="s">
        <v>401</v>
      </c>
      <c r="C30" s="276">
        <v>19702</v>
      </c>
      <c r="D30" s="277">
        <v>21</v>
      </c>
      <c r="E30" s="277">
        <f>Tasaus[[#This Row],[Tuloveroprosentti 2022]]-12.64</f>
        <v>8.36</v>
      </c>
      <c r="F30" s="14">
        <v>77127990.420452565</v>
      </c>
      <c r="G30" s="14">
        <f>Tasaus[[#This Row],[Kunnallisvero (maksuunpantu), €]]*100/Tasaus[[#This Row],[Tuloveroprosentti 2022]]</f>
        <v>367276144.85929793</v>
      </c>
      <c r="H30" s="278">
        <f>Tasaus[[#This Row],[Verotettava tulo (kunnallisvero), €]]*($E$11/100)</f>
        <v>27031524.261644326</v>
      </c>
      <c r="I30" s="14">
        <v>13375376.235448601</v>
      </c>
      <c r="J30" s="15">
        <v>3311790.9767499999</v>
      </c>
      <c r="K30" s="15">
        <f>SUM(Tasaus[[#This Row],[Laskennallinen kunnallisvero, €]:[Laskennallinen kiinteistövero, €]])</f>
        <v>43718691.473842926</v>
      </c>
      <c r="L30" s="15">
        <f>Tasaus[[#This Row],[Laskennallinen verotulo yhteensä, €]]/Tasaus[[#This Row],[Asukasluku 31.12.2021]]</f>
        <v>2218.997638505884</v>
      </c>
      <c r="M30" s="37">
        <f>$L$11-Tasaus[[#This Row],[Laskennallinen verotulo yhteensä, €/asukas (=tasausraja)]]</f>
        <v>-238.84763850588388</v>
      </c>
      <c r="N30" s="384">
        <f>IF(Tasaus[[#This Row],[Erotus = tasausrja - laskennallinen verotulo, €/asukas]]&gt;0,(Tasaus[[#This Row],[Erotus = tasausrja - laskennallinen verotulo, €/asukas]]*$B$7),(Tasaus[[#This Row],[Erotus = tasausrja - laskennallinen verotulo, €/asukas]]*$B$8))</f>
        <v>-23.884763850588389</v>
      </c>
      <c r="O30" s="385">
        <f>Tasaus[[#This Row],[Tasaus,  €/asukas]]*Tasaus[[#This Row],[Asukasluku 31.12.2021]]</f>
        <v>-470577.61738429242</v>
      </c>
      <c r="Q30" s="121"/>
      <c r="R30" s="122"/>
      <c r="S30" s="123"/>
    </row>
    <row r="31" spans="1:19">
      <c r="A31" s="275">
        <v>77</v>
      </c>
      <c r="B31" s="13" t="s">
        <v>402</v>
      </c>
      <c r="C31" s="276">
        <v>4683</v>
      </c>
      <c r="D31" s="277">
        <v>22</v>
      </c>
      <c r="E31" s="277">
        <f>Tasaus[[#This Row],[Tuloveroprosentti 2022]]-12.64</f>
        <v>9.36</v>
      </c>
      <c r="F31" s="14">
        <v>13824037.390081117</v>
      </c>
      <c r="G31" s="14">
        <f>Tasaus[[#This Row],[Kunnallisvero (maksuunpantu), €]]*100/Tasaus[[#This Row],[Tuloveroprosentti 2022]]</f>
        <v>62836533.591277808</v>
      </c>
      <c r="H31" s="278">
        <f>Tasaus[[#This Row],[Verotettava tulo (kunnallisvero), €]]*($E$11/100)</f>
        <v>4624768.8723180462</v>
      </c>
      <c r="I31" s="14">
        <v>875204.45643094019</v>
      </c>
      <c r="J31" s="15">
        <v>669826.33425000007</v>
      </c>
      <c r="K31" s="15">
        <f>SUM(Tasaus[[#This Row],[Laskennallinen kunnallisvero, €]:[Laskennallinen kiinteistövero, €]])</f>
        <v>6169799.6629989864</v>
      </c>
      <c r="L31" s="15">
        <f>Tasaus[[#This Row],[Laskennallinen verotulo yhteensä, €]]/Tasaus[[#This Row],[Asukasluku 31.12.2021]]</f>
        <v>1317.4887172750346</v>
      </c>
      <c r="M31" s="37">
        <f>$L$11-Tasaus[[#This Row],[Laskennallinen verotulo yhteensä, €/asukas (=tasausraja)]]</f>
        <v>662.66128272496553</v>
      </c>
      <c r="N31" s="384">
        <f>IF(Tasaus[[#This Row],[Erotus = tasausrja - laskennallinen verotulo, €/asukas]]&gt;0,(Tasaus[[#This Row],[Erotus = tasausrja - laskennallinen verotulo, €/asukas]]*$B$7),(Tasaus[[#This Row],[Erotus = tasausrja - laskennallinen verotulo, €/asukas]]*$B$8))</f>
        <v>596.395154452469</v>
      </c>
      <c r="O31" s="385">
        <f>Tasaus[[#This Row],[Tasaus,  €/asukas]]*Tasaus[[#This Row],[Asukasluku 31.12.2021]]</f>
        <v>2792918.5083009121</v>
      </c>
      <c r="Q31" s="121"/>
      <c r="R31" s="122"/>
      <c r="S31" s="123"/>
    </row>
    <row r="32" spans="1:19">
      <c r="A32" s="275">
        <v>78</v>
      </c>
      <c r="B32" s="13" t="s">
        <v>403</v>
      </c>
      <c r="C32" s="276">
        <v>7979</v>
      </c>
      <c r="D32" s="277">
        <v>21.75</v>
      </c>
      <c r="E32" s="277">
        <f>Tasaus[[#This Row],[Tuloveroprosentti 2022]]-12.64</f>
        <v>9.11</v>
      </c>
      <c r="F32" s="14">
        <v>35201855.920206554</v>
      </c>
      <c r="G32" s="14">
        <f>Tasaus[[#This Row],[Kunnallisvero (maksuunpantu), €]]*100/Tasaus[[#This Row],[Tuloveroprosentti 2022]]</f>
        <v>161847613.42623705</v>
      </c>
      <c r="H32" s="278">
        <f>Tasaus[[#This Row],[Verotettava tulo (kunnallisvero), €]]*($E$11/100)</f>
        <v>11911984.348171046</v>
      </c>
      <c r="I32" s="14">
        <v>3443998.5097682993</v>
      </c>
      <c r="J32" s="15">
        <v>1365570.9824000001</v>
      </c>
      <c r="K32" s="15">
        <f>SUM(Tasaus[[#This Row],[Laskennallinen kunnallisvero, €]:[Laskennallinen kiinteistövero, €]])</f>
        <v>16721553.840339346</v>
      </c>
      <c r="L32" s="15">
        <f>Tasaus[[#This Row],[Laskennallinen verotulo yhteensä, €]]/Tasaus[[#This Row],[Asukasluku 31.12.2021]]</f>
        <v>2095.6954305476056</v>
      </c>
      <c r="M32" s="37">
        <f>$L$11-Tasaus[[#This Row],[Laskennallinen verotulo yhteensä, €/asukas (=tasausraja)]]</f>
        <v>-115.54543054760552</v>
      </c>
      <c r="N32" s="384">
        <f>IF(Tasaus[[#This Row],[Erotus = tasausrja - laskennallinen verotulo, €/asukas]]&gt;0,(Tasaus[[#This Row],[Erotus = tasausrja - laskennallinen verotulo, €/asukas]]*$B$7),(Tasaus[[#This Row],[Erotus = tasausrja - laskennallinen verotulo, €/asukas]]*$B$8))</f>
        <v>-11.554543054760552</v>
      </c>
      <c r="O32" s="385">
        <f>Tasaus[[#This Row],[Tasaus,  €/asukas]]*Tasaus[[#This Row],[Asukasluku 31.12.2021]]</f>
        <v>-92193.699033934448</v>
      </c>
      <c r="Q32" s="121"/>
      <c r="R32" s="122"/>
      <c r="S32" s="123"/>
    </row>
    <row r="33" spans="1:19">
      <c r="A33" s="275">
        <v>79</v>
      </c>
      <c r="B33" s="13" t="s">
        <v>404</v>
      </c>
      <c r="C33" s="276">
        <v>6785</v>
      </c>
      <c r="D33" s="277">
        <v>21.5</v>
      </c>
      <c r="E33" s="277">
        <f>Tasaus[[#This Row],[Tuloveroprosentti 2022]]-12.64</f>
        <v>8.86</v>
      </c>
      <c r="F33" s="14">
        <v>26543257.650155745</v>
      </c>
      <c r="G33" s="14">
        <f>Tasaus[[#This Row],[Kunnallisvero (maksuunpantu), €]]*100/Tasaus[[#This Row],[Tuloveroprosentti 2022]]</f>
        <v>123457012.32630579</v>
      </c>
      <c r="H33" s="278">
        <f>Tasaus[[#This Row],[Verotettava tulo (kunnallisvero), €]]*($E$11/100)</f>
        <v>9086436.1072161067</v>
      </c>
      <c r="I33" s="14">
        <v>7419094.7877870603</v>
      </c>
      <c r="J33" s="15">
        <v>1251366.7714000002</v>
      </c>
      <c r="K33" s="15">
        <f>SUM(Tasaus[[#This Row],[Laskennallinen kunnallisvero, €]:[Laskennallinen kiinteistövero, €]])</f>
        <v>17756897.666403167</v>
      </c>
      <c r="L33" s="15">
        <f>Tasaus[[#This Row],[Laskennallinen verotulo yhteensä, €]]/Tasaus[[#This Row],[Asukasluku 31.12.2021]]</f>
        <v>2617.0814541493246</v>
      </c>
      <c r="M33" s="37">
        <f>$L$11-Tasaus[[#This Row],[Laskennallinen verotulo yhteensä, €/asukas (=tasausraja)]]</f>
        <v>-636.93145414932451</v>
      </c>
      <c r="N33" s="384">
        <f>IF(Tasaus[[#This Row],[Erotus = tasausrja - laskennallinen verotulo, €/asukas]]&gt;0,(Tasaus[[#This Row],[Erotus = tasausrja - laskennallinen verotulo, €/asukas]]*$B$7),(Tasaus[[#This Row],[Erotus = tasausrja - laskennallinen verotulo, €/asukas]]*$B$8))</f>
        <v>-63.693145414932452</v>
      </c>
      <c r="O33" s="385">
        <f>Tasaus[[#This Row],[Tasaus,  €/asukas]]*Tasaus[[#This Row],[Asukasluku 31.12.2021]]</f>
        <v>-432157.99164031667</v>
      </c>
      <c r="Q33" s="121"/>
      <c r="R33" s="122"/>
      <c r="S33" s="123"/>
    </row>
    <row r="34" spans="1:19">
      <c r="A34" s="275">
        <v>81</v>
      </c>
      <c r="B34" s="13" t="s">
        <v>405</v>
      </c>
      <c r="C34" s="276">
        <v>2621</v>
      </c>
      <c r="D34" s="277">
        <v>21.5</v>
      </c>
      <c r="E34" s="277">
        <f>Tasaus[[#This Row],[Tuloveroprosentti 2022]]-12.64</f>
        <v>8.86</v>
      </c>
      <c r="F34" s="14">
        <v>7471236.0000438383</v>
      </c>
      <c r="G34" s="14">
        <f>Tasaus[[#This Row],[Kunnallisvero (maksuunpantu), €]]*100/Tasaus[[#This Row],[Tuloveroprosentti 2022]]</f>
        <v>34749934.883924827</v>
      </c>
      <c r="H34" s="278">
        <f>Tasaus[[#This Row],[Verotettava tulo (kunnallisvero), €]]*($E$11/100)</f>
        <v>2557595.2074568672</v>
      </c>
      <c r="I34" s="14">
        <v>1102706.5595179824</v>
      </c>
      <c r="J34" s="15">
        <v>770772.53025000007</v>
      </c>
      <c r="K34" s="15">
        <f>SUM(Tasaus[[#This Row],[Laskennallinen kunnallisvero, €]:[Laskennallinen kiinteistövero, €]])</f>
        <v>4431074.2972248495</v>
      </c>
      <c r="L34" s="15">
        <f>Tasaus[[#This Row],[Laskennallinen verotulo yhteensä, €]]/Tasaus[[#This Row],[Asukasluku 31.12.2021]]</f>
        <v>1690.6044628862455</v>
      </c>
      <c r="M34" s="37">
        <f>$L$11-Tasaus[[#This Row],[Laskennallinen verotulo yhteensä, €/asukas (=tasausraja)]]</f>
        <v>289.54553711375456</v>
      </c>
      <c r="N34" s="384">
        <f>IF(Tasaus[[#This Row],[Erotus = tasausrja - laskennallinen verotulo, €/asukas]]&gt;0,(Tasaus[[#This Row],[Erotus = tasausrja - laskennallinen verotulo, €/asukas]]*$B$7),(Tasaus[[#This Row],[Erotus = tasausrja - laskennallinen verotulo, €/asukas]]*$B$8))</f>
        <v>260.59098340237909</v>
      </c>
      <c r="O34" s="385">
        <f>Tasaus[[#This Row],[Tasaus,  €/asukas]]*Tasaus[[#This Row],[Asukasluku 31.12.2021]]</f>
        <v>683008.96749763563</v>
      </c>
      <c r="Q34" s="121"/>
      <c r="R34" s="122"/>
      <c r="S34" s="123"/>
    </row>
    <row r="35" spans="1:19">
      <c r="A35" s="275">
        <v>82</v>
      </c>
      <c r="B35" s="13" t="s">
        <v>406</v>
      </c>
      <c r="C35" s="276">
        <v>9405</v>
      </c>
      <c r="D35" s="277">
        <v>20.75</v>
      </c>
      <c r="E35" s="277">
        <f>Tasaus[[#This Row],[Tuloveroprosentti 2022]]-12.64</f>
        <v>8.11</v>
      </c>
      <c r="F35" s="14">
        <v>38422812.240225457</v>
      </c>
      <c r="G35" s="14">
        <f>Tasaus[[#This Row],[Kunnallisvero (maksuunpantu), €]]*100/Tasaus[[#This Row],[Tuloveroprosentti 2022]]</f>
        <v>185170179.47096607</v>
      </c>
      <c r="H35" s="278">
        <f>Tasaus[[#This Row],[Verotettava tulo (kunnallisvero), €]]*($E$11/100)</f>
        <v>13628525.209063103</v>
      </c>
      <c r="I35" s="14">
        <v>1291621.1231563941</v>
      </c>
      <c r="J35" s="15">
        <v>1387041.4161000003</v>
      </c>
      <c r="K35" s="15">
        <f>SUM(Tasaus[[#This Row],[Laskennallinen kunnallisvero, €]:[Laskennallinen kiinteistövero, €]])</f>
        <v>16307187.748319499</v>
      </c>
      <c r="L35" s="15">
        <f>Tasaus[[#This Row],[Laskennallinen verotulo yhteensä, €]]/Tasaus[[#This Row],[Asukasluku 31.12.2021]]</f>
        <v>1733.8849280509835</v>
      </c>
      <c r="M35" s="37">
        <f>$L$11-Tasaus[[#This Row],[Laskennallinen verotulo yhteensä, €/asukas (=tasausraja)]]</f>
        <v>246.2650719490166</v>
      </c>
      <c r="N35" s="384">
        <f>IF(Tasaus[[#This Row],[Erotus = tasausrja - laskennallinen verotulo, €/asukas]]&gt;0,(Tasaus[[#This Row],[Erotus = tasausrja - laskennallinen verotulo, €/asukas]]*$B$7),(Tasaus[[#This Row],[Erotus = tasausrja - laskennallinen verotulo, €/asukas]]*$B$8))</f>
        <v>221.63856475411495</v>
      </c>
      <c r="O35" s="385">
        <f>Tasaus[[#This Row],[Tasaus,  €/asukas]]*Tasaus[[#This Row],[Asukasluku 31.12.2021]]</f>
        <v>2084510.7015124511</v>
      </c>
      <c r="Q35" s="121"/>
      <c r="R35" s="122"/>
      <c r="S35" s="123"/>
    </row>
    <row r="36" spans="1:19">
      <c r="A36" s="275">
        <v>86</v>
      </c>
      <c r="B36" s="13" t="s">
        <v>407</v>
      </c>
      <c r="C36" s="276">
        <v>8143</v>
      </c>
      <c r="D36" s="277">
        <v>21.5</v>
      </c>
      <c r="E36" s="277">
        <f>Tasaus[[#This Row],[Tuloveroprosentti 2022]]-12.64</f>
        <v>8.86</v>
      </c>
      <c r="F36" s="14">
        <v>32511579.200190768</v>
      </c>
      <c r="G36" s="14">
        <f>Tasaus[[#This Row],[Kunnallisvero (maksuunpantu), €]]*100/Tasaus[[#This Row],[Tuloveroprosentti 2022]]</f>
        <v>151216647.44274777</v>
      </c>
      <c r="H36" s="278">
        <f>Tasaus[[#This Row],[Verotettava tulo (kunnallisvero), €]]*($E$11/100)</f>
        <v>11129545.251786236</v>
      </c>
      <c r="I36" s="14">
        <v>1052623.3407727014</v>
      </c>
      <c r="J36" s="15">
        <v>878520.65319999994</v>
      </c>
      <c r="K36" s="15">
        <f>SUM(Tasaus[[#This Row],[Laskennallinen kunnallisvero, €]:[Laskennallinen kiinteistövero, €]])</f>
        <v>13060689.245758938</v>
      </c>
      <c r="L36" s="15">
        <f>Tasaus[[#This Row],[Laskennallinen verotulo yhteensä, €]]/Tasaus[[#This Row],[Asukasluku 31.12.2021]]</f>
        <v>1603.9161544589142</v>
      </c>
      <c r="M36" s="37">
        <f>$L$11-Tasaus[[#This Row],[Laskennallinen verotulo yhteensä, €/asukas (=tasausraja)]]</f>
        <v>376.23384554108588</v>
      </c>
      <c r="N36" s="384">
        <f>IF(Tasaus[[#This Row],[Erotus = tasausrja - laskennallinen verotulo, €/asukas]]&gt;0,(Tasaus[[#This Row],[Erotus = tasausrja - laskennallinen verotulo, €/asukas]]*$B$7),(Tasaus[[#This Row],[Erotus = tasausrja - laskennallinen verotulo, €/asukas]]*$B$8))</f>
        <v>338.61046098697733</v>
      </c>
      <c r="O36" s="385">
        <f>Tasaus[[#This Row],[Tasaus,  €/asukas]]*Tasaus[[#This Row],[Asukasluku 31.12.2021]]</f>
        <v>2757304.9838169562</v>
      </c>
      <c r="Q36" s="121"/>
      <c r="R36" s="122"/>
      <c r="S36" s="123"/>
    </row>
    <row r="37" spans="1:19">
      <c r="A37" s="275">
        <v>90</v>
      </c>
      <c r="B37" s="13" t="s">
        <v>408</v>
      </c>
      <c r="C37" s="276">
        <v>3136</v>
      </c>
      <c r="D37" s="277">
        <v>21.5</v>
      </c>
      <c r="E37" s="277">
        <f>Tasaus[[#This Row],[Tuloveroprosentti 2022]]-12.64</f>
        <v>8.86</v>
      </c>
      <c r="F37" s="14">
        <v>9110367.9000534583</v>
      </c>
      <c r="G37" s="14">
        <f>Tasaus[[#This Row],[Kunnallisvero (maksuunpantu), €]]*100/Tasaus[[#This Row],[Tuloveroprosentti 2022]]</f>
        <v>42373804.186295152</v>
      </c>
      <c r="H37" s="278">
        <f>Tasaus[[#This Row],[Verotettava tulo (kunnallisvero), €]]*($E$11/100)</f>
        <v>3118711.9881113232</v>
      </c>
      <c r="I37" s="14">
        <v>1813119.0902115016</v>
      </c>
      <c r="J37" s="15">
        <v>634627.00490000006</v>
      </c>
      <c r="K37" s="15">
        <f>SUM(Tasaus[[#This Row],[Laskennallinen kunnallisvero, €]:[Laskennallinen kiinteistövero, €]])</f>
        <v>5566458.0832228251</v>
      </c>
      <c r="L37" s="15">
        <f>Tasaus[[#This Row],[Laskennallinen verotulo yhteensä, €]]/Tasaus[[#This Row],[Asukasluku 31.12.2021]]</f>
        <v>1775.0185214358498</v>
      </c>
      <c r="M37" s="37">
        <f>$L$11-Tasaus[[#This Row],[Laskennallinen verotulo yhteensä, €/asukas (=tasausraja)]]</f>
        <v>205.13147856415026</v>
      </c>
      <c r="N37" s="384">
        <f>IF(Tasaus[[#This Row],[Erotus = tasausrja - laskennallinen verotulo, €/asukas]]&gt;0,(Tasaus[[#This Row],[Erotus = tasausrja - laskennallinen verotulo, €/asukas]]*$B$7),(Tasaus[[#This Row],[Erotus = tasausrja - laskennallinen verotulo, €/asukas]]*$B$8))</f>
        <v>184.61833070773523</v>
      </c>
      <c r="O37" s="385">
        <f>Tasaus[[#This Row],[Tasaus,  €/asukas]]*Tasaus[[#This Row],[Asukasluku 31.12.2021]]</f>
        <v>578963.08509945765</v>
      </c>
      <c r="Q37" s="121"/>
      <c r="R37" s="122"/>
      <c r="S37" s="123"/>
    </row>
    <row r="38" spans="1:19">
      <c r="A38" s="275">
        <v>91</v>
      </c>
      <c r="B38" s="13" t="s">
        <v>409</v>
      </c>
      <c r="C38" s="276">
        <v>658457</v>
      </c>
      <c r="D38" s="277">
        <v>18</v>
      </c>
      <c r="E38" s="277">
        <f>Tasaus[[#This Row],[Tuloveroprosentti 2022]]-12.64</f>
        <v>5.3599999999999994</v>
      </c>
      <c r="F38" s="14">
        <v>3088034196.6281199</v>
      </c>
      <c r="G38" s="14">
        <f>Tasaus[[#This Row],[Kunnallisvero (maksuunpantu), €]]*100/Tasaus[[#This Row],[Tuloveroprosentti 2022]]</f>
        <v>17155745536.822889</v>
      </c>
      <c r="H38" s="278">
        <f>Tasaus[[#This Row],[Verotettava tulo (kunnallisvero), €]]*($E$11/100)</f>
        <v>1262662871.5101647</v>
      </c>
      <c r="I38" s="14">
        <v>464704777.1316784</v>
      </c>
      <c r="J38" s="15">
        <v>176706626.56655002</v>
      </c>
      <c r="K38" s="15">
        <f>SUM(Tasaus[[#This Row],[Laskennallinen kunnallisvero, €]:[Laskennallinen kiinteistövero, €]])</f>
        <v>1904074275.2083931</v>
      </c>
      <c r="L38" s="15">
        <f>Tasaus[[#This Row],[Laskennallinen verotulo yhteensä, €]]/Tasaus[[#This Row],[Asukasluku 31.12.2021]]</f>
        <v>2891.7215174390935</v>
      </c>
      <c r="M38" s="37">
        <f>$L$11-Tasaus[[#This Row],[Laskennallinen verotulo yhteensä, €/asukas (=tasausraja)]]</f>
        <v>-911.57151743909344</v>
      </c>
      <c r="N38" s="384">
        <f>IF(Tasaus[[#This Row],[Erotus = tasausrja - laskennallinen verotulo, €/asukas]]&gt;0,(Tasaus[[#This Row],[Erotus = tasausrja - laskennallinen verotulo, €/asukas]]*$B$7),(Tasaus[[#This Row],[Erotus = tasausrja - laskennallinen verotulo, €/asukas]]*$B$8))</f>
        <v>-91.157151743909353</v>
      </c>
      <c r="O38" s="385">
        <f>Tasaus[[#This Row],[Tasaus,  €/asukas]]*Tasaus[[#This Row],[Asukasluku 31.12.2021]]</f>
        <v>-60023064.665839322</v>
      </c>
      <c r="Q38" s="121"/>
      <c r="R38" s="122"/>
      <c r="S38" s="123"/>
    </row>
    <row r="39" spans="1:19">
      <c r="A39" s="275">
        <v>92</v>
      </c>
      <c r="B39" s="13" t="s">
        <v>410</v>
      </c>
      <c r="C39" s="276">
        <v>239206</v>
      </c>
      <c r="D39" s="277">
        <v>19</v>
      </c>
      <c r="E39" s="277">
        <f>Tasaus[[#This Row],[Tuloveroprosentti 2022]]-12.64</f>
        <v>6.3599999999999994</v>
      </c>
      <c r="F39" s="14">
        <v>1004339267.5758933</v>
      </c>
      <c r="G39" s="14">
        <f>Tasaus[[#This Row],[Kunnallisvero (maksuunpantu), €]]*100/Tasaus[[#This Row],[Tuloveroprosentti 2022]]</f>
        <v>5285996145.1362801</v>
      </c>
      <c r="H39" s="278">
        <f>Tasaus[[#This Row],[Verotettava tulo (kunnallisvero), €]]*($E$11/100)</f>
        <v>389049316.28203022</v>
      </c>
      <c r="I39" s="14">
        <v>83914429.920264944</v>
      </c>
      <c r="J39" s="15">
        <v>50709605.940450005</v>
      </c>
      <c r="K39" s="15">
        <f>SUM(Tasaus[[#This Row],[Laskennallinen kunnallisvero, €]:[Laskennallinen kiinteistövero, €]])</f>
        <v>523673352.1427452</v>
      </c>
      <c r="L39" s="15">
        <f>Tasaus[[#This Row],[Laskennallinen verotulo yhteensä, €]]/Tasaus[[#This Row],[Asukasluku 31.12.2021]]</f>
        <v>2189.2149533989332</v>
      </c>
      <c r="M39" s="37">
        <f>$L$11-Tasaus[[#This Row],[Laskennallinen verotulo yhteensä, €/asukas (=tasausraja)]]</f>
        <v>-209.06495339893308</v>
      </c>
      <c r="N39" s="384">
        <f>IF(Tasaus[[#This Row],[Erotus = tasausrja - laskennallinen verotulo, €/asukas]]&gt;0,(Tasaus[[#This Row],[Erotus = tasausrja - laskennallinen verotulo, €/asukas]]*$B$7),(Tasaus[[#This Row],[Erotus = tasausrja - laskennallinen verotulo, €/asukas]]*$B$8))</f>
        <v>-20.906495339893311</v>
      </c>
      <c r="O39" s="385">
        <f>Tasaus[[#This Row],[Tasaus,  €/asukas]]*Tasaus[[#This Row],[Asukasluku 31.12.2021]]</f>
        <v>-5000959.1242745193</v>
      </c>
      <c r="Q39" s="121"/>
      <c r="R39" s="122"/>
      <c r="S39" s="123"/>
    </row>
    <row r="40" spans="1:19">
      <c r="A40" s="275">
        <v>97</v>
      </c>
      <c r="B40" s="13" t="s">
        <v>411</v>
      </c>
      <c r="C40" s="276">
        <v>2131</v>
      </c>
      <c r="D40" s="277">
        <v>20</v>
      </c>
      <c r="E40" s="277">
        <f>Tasaus[[#This Row],[Tuloveroprosentti 2022]]-12.64</f>
        <v>7.3599999999999994</v>
      </c>
      <c r="F40" s="14">
        <v>6121487.6600359194</v>
      </c>
      <c r="G40" s="14">
        <f>Tasaus[[#This Row],[Kunnallisvero (maksuunpantu), €]]*100/Tasaus[[#This Row],[Tuloveroprosentti 2022]]</f>
        <v>30607438.300179593</v>
      </c>
      <c r="H40" s="278">
        <f>Tasaus[[#This Row],[Verotettava tulo (kunnallisvero), €]]*($E$11/100)</f>
        <v>2252707.4588932181</v>
      </c>
      <c r="I40" s="14">
        <v>745919.15471822163</v>
      </c>
      <c r="J40" s="15">
        <v>790543.91410000005</v>
      </c>
      <c r="K40" s="15">
        <f>SUM(Tasaus[[#This Row],[Laskennallinen kunnallisvero, €]:[Laskennallinen kiinteistövero, €]])</f>
        <v>3789170.5277114399</v>
      </c>
      <c r="L40" s="15">
        <f>Tasaus[[#This Row],[Laskennallinen verotulo yhteensä, €]]/Tasaus[[#This Row],[Asukasluku 31.12.2021]]</f>
        <v>1778.118501976274</v>
      </c>
      <c r="M40" s="37">
        <f>$L$11-Tasaus[[#This Row],[Laskennallinen verotulo yhteensä, €/asukas (=tasausraja)]]</f>
        <v>202.03149802372604</v>
      </c>
      <c r="N40" s="384">
        <f>IF(Tasaus[[#This Row],[Erotus = tasausrja - laskennallinen verotulo, €/asukas]]&gt;0,(Tasaus[[#This Row],[Erotus = tasausrja - laskennallinen verotulo, €/asukas]]*$B$7),(Tasaus[[#This Row],[Erotus = tasausrja - laskennallinen verotulo, €/asukas]]*$B$8))</f>
        <v>181.82834822135345</v>
      </c>
      <c r="O40" s="385">
        <f>Tasaus[[#This Row],[Tasaus,  €/asukas]]*Tasaus[[#This Row],[Asukasluku 31.12.2021]]</f>
        <v>387476.2100597042</v>
      </c>
      <c r="Q40" s="121"/>
      <c r="R40" s="122"/>
      <c r="S40" s="123"/>
    </row>
    <row r="41" spans="1:19">
      <c r="A41" s="275">
        <v>98</v>
      </c>
      <c r="B41" s="13" t="s">
        <v>412</v>
      </c>
      <c r="C41" s="276">
        <v>23090</v>
      </c>
      <c r="D41" s="277">
        <v>21</v>
      </c>
      <c r="E41" s="277">
        <f>Tasaus[[#This Row],[Tuloveroprosentti 2022]]-12.64</f>
        <v>8.36</v>
      </c>
      <c r="F41" s="14">
        <v>93599079.990549207</v>
      </c>
      <c r="G41" s="14">
        <f>Tasaus[[#This Row],[Kunnallisvero (maksuunpantu), €]]*100/Tasaus[[#This Row],[Tuloveroprosentti 2022]]</f>
        <v>445709904.71690094</v>
      </c>
      <c r="H41" s="278">
        <f>Tasaus[[#This Row],[Verotettava tulo (kunnallisvero), €]]*($E$11/100)</f>
        <v>32804248.987163909</v>
      </c>
      <c r="I41" s="14">
        <v>3321215.2036398803</v>
      </c>
      <c r="J41" s="15">
        <v>2850906.73385</v>
      </c>
      <c r="K41" s="15">
        <f>SUM(Tasaus[[#This Row],[Laskennallinen kunnallisvero, €]:[Laskennallinen kiinteistövero, €]])</f>
        <v>38976370.924653791</v>
      </c>
      <c r="L41" s="15">
        <f>Tasaus[[#This Row],[Laskennallinen verotulo yhteensä, €]]/Tasaus[[#This Row],[Asukasluku 31.12.2021]]</f>
        <v>1688.0195290018964</v>
      </c>
      <c r="M41" s="37">
        <f>$L$11-Tasaus[[#This Row],[Laskennallinen verotulo yhteensä, €/asukas (=tasausraja)]]</f>
        <v>292.13047099810365</v>
      </c>
      <c r="N41" s="384">
        <f>IF(Tasaus[[#This Row],[Erotus = tasausrja - laskennallinen verotulo, €/asukas]]&gt;0,(Tasaus[[#This Row],[Erotus = tasausrja - laskennallinen verotulo, €/asukas]]*$B$7),(Tasaus[[#This Row],[Erotus = tasausrja - laskennallinen verotulo, €/asukas]]*$B$8))</f>
        <v>262.91742389829329</v>
      </c>
      <c r="O41" s="385">
        <f>Tasaus[[#This Row],[Tasaus,  €/asukas]]*Tasaus[[#This Row],[Asukasluku 31.12.2021]]</f>
        <v>6070763.3178115925</v>
      </c>
      <c r="Q41" s="121"/>
      <c r="R41" s="122"/>
      <c r="S41" s="123"/>
    </row>
    <row r="42" spans="1:19">
      <c r="A42" s="275">
        <v>102</v>
      </c>
      <c r="B42" s="13" t="s">
        <v>413</v>
      </c>
      <c r="C42" s="276">
        <v>9870</v>
      </c>
      <c r="D42" s="277">
        <v>21</v>
      </c>
      <c r="E42" s="277">
        <f>Tasaus[[#This Row],[Tuloveroprosentti 2022]]-12.64</f>
        <v>8.36</v>
      </c>
      <c r="F42" s="14">
        <v>31924143.090187319</v>
      </c>
      <c r="G42" s="14">
        <f>Tasaus[[#This Row],[Kunnallisvero (maksuunpantu), €]]*100/Tasaus[[#This Row],[Tuloveroprosentti 2022]]</f>
        <v>152019729.00089201</v>
      </c>
      <c r="H42" s="278">
        <f>Tasaus[[#This Row],[Verotettava tulo (kunnallisvero), €]]*($E$11/100)</f>
        <v>11188652.054465652</v>
      </c>
      <c r="I42" s="14">
        <v>2265402.7049537045</v>
      </c>
      <c r="J42" s="15">
        <v>1473097.5939500004</v>
      </c>
      <c r="K42" s="15">
        <f>SUM(Tasaus[[#This Row],[Laskennallinen kunnallisvero, €]:[Laskennallinen kiinteistövero, €]])</f>
        <v>14927152.353369355</v>
      </c>
      <c r="L42" s="15">
        <f>Tasaus[[#This Row],[Laskennallinen verotulo yhteensä, €]]/Tasaus[[#This Row],[Asukasluku 31.12.2021]]</f>
        <v>1512.3761249614342</v>
      </c>
      <c r="M42" s="37">
        <f>$L$11-Tasaus[[#This Row],[Laskennallinen verotulo yhteensä, €/asukas (=tasausraja)]]</f>
        <v>467.77387503856585</v>
      </c>
      <c r="N42" s="384">
        <f>IF(Tasaus[[#This Row],[Erotus = tasausrja - laskennallinen verotulo, €/asukas]]&gt;0,(Tasaus[[#This Row],[Erotus = tasausrja - laskennallinen verotulo, €/asukas]]*$B$7),(Tasaus[[#This Row],[Erotus = tasausrja - laskennallinen verotulo, €/asukas]]*$B$8))</f>
        <v>420.99648753470927</v>
      </c>
      <c r="O42" s="385">
        <f>Tasaus[[#This Row],[Tasaus,  €/asukas]]*Tasaus[[#This Row],[Asukasluku 31.12.2021]]</f>
        <v>4155235.3319675806</v>
      </c>
      <c r="Q42" s="121"/>
      <c r="R42" s="122"/>
      <c r="S42" s="123"/>
    </row>
    <row r="43" spans="1:19">
      <c r="A43" s="275">
        <v>103</v>
      </c>
      <c r="B43" s="13" t="s">
        <v>414</v>
      </c>
      <c r="C43" s="276">
        <v>2166</v>
      </c>
      <c r="D43" s="277">
        <v>22</v>
      </c>
      <c r="E43" s="277">
        <f>Tasaus[[#This Row],[Tuloveroprosentti 2022]]-12.64</f>
        <v>9.36</v>
      </c>
      <c r="F43" s="14">
        <v>7003129.0300410921</v>
      </c>
      <c r="G43" s="14">
        <f>Tasaus[[#This Row],[Kunnallisvero (maksuunpantu), €]]*100/Tasaus[[#This Row],[Tuloveroprosentti 2022]]</f>
        <v>31832404.682004966</v>
      </c>
      <c r="H43" s="278">
        <f>Tasaus[[#This Row],[Verotettava tulo (kunnallisvero), €]]*($E$11/100)</f>
        <v>2342864.9845955656</v>
      </c>
      <c r="I43" s="14">
        <v>387839.19656594383</v>
      </c>
      <c r="J43" s="15">
        <v>265608.80490000005</v>
      </c>
      <c r="K43" s="15">
        <f>SUM(Tasaus[[#This Row],[Laskennallinen kunnallisvero, €]:[Laskennallinen kiinteistövero, €]])</f>
        <v>2996312.9860615092</v>
      </c>
      <c r="L43" s="15">
        <f>Tasaus[[#This Row],[Laskennallinen verotulo yhteensä, €]]/Tasaus[[#This Row],[Asukasluku 31.12.2021]]</f>
        <v>1383.3393287449258</v>
      </c>
      <c r="M43" s="37">
        <f>$L$11-Tasaus[[#This Row],[Laskennallinen verotulo yhteensä, €/asukas (=tasausraja)]]</f>
        <v>596.81067125507434</v>
      </c>
      <c r="N43" s="384">
        <f>IF(Tasaus[[#This Row],[Erotus = tasausrja - laskennallinen verotulo, €/asukas]]&gt;0,(Tasaus[[#This Row],[Erotus = tasausrja - laskennallinen verotulo, €/asukas]]*$B$7),(Tasaus[[#This Row],[Erotus = tasausrja - laskennallinen verotulo, €/asukas]]*$B$8))</f>
        <v>537.12960412956693</v>
      </c>
      <c r="O43" s="385">
        <f>Tasaus[[#This Row],[Tasaus,  €/asukas]]*Tasaus[[#This Row],[Asukasluku 31.12.2021]]</f>
        <v>1163422.7225446419</v>
      </c>
      <c r="Q43" s="121"/>
      <c r="R43" s="122"/>
      <c r="S43" s="123"/>
    </row>
    <row r="44" spans="1:19">
      <c r="A44" s="275">
        <v>105</v>
      </c>
      <c r="B44" s="13" t="s">
        <v>415</v>
      </c>
      <c r="C44" s="276">
        <v>2139</v>
      </c>
      <c r="D44" s="277">
        <v>21.75</v>
      </c>
      <c r="E44" s="277">
        <f>Tasaus[[#This Row],[Tuloveroprosentti 2022]]-12.64</f>
        <v>9.11</v>
      </c>
      <c r="F44" s="14">
        <v>6238356.320036605</v>
      </c>
      <c r="G44" s="14">
        <f>Tasaus[[#This Row],[Kunnallisvero (maksuunpantu), €]]*100/Tasaus[[#This Row],[Tuloveroprosentti 2022]]</f>
        <v>28682098.023156803</v>
      </c>
      <c r="H44" s="278">
        <f>Tasaus[[#This Row],[Verotettava tulo (kunnallisvero), €]]*($E$11/100)</f>
        <v>2111002.4145043408</v>
      </c>
      <c r="I44" s="14">
        <v>720432.40718806826</v>
      </c>
      <c r="J44" s="15">
        <v>356817.11124999996</v>
      </c>
      <c r="K44" s="15">
        <f>SUM(Tasaus[[#This Row],[Laskennallinen kunnallisvero, €]:[Laskennallinen kiinteistövero, €]])</f>
        <v>3188251.9329424091</v>
      </c>
      <c r="L44" s="15">
        <f>Tasaus[[#This Row],[Laskennallinen verotulo yhteensä, €]]/Tasaus[[#This Row],[Asukasluku 31.12.2021]]</f>
        <v>1490.5338629931787</v>
      </c>
      <c r="M44" s="37">
        <f>$L$11-Tasaus[[#This Row],[Laskennallinen verotulo yhteensä, €/asukas (=tasausraja)]]</f>
        <v>489.61613700682142</v>
      </c>
      <c r="N44" s="384">
        <f>IF(Tasaus[[#This Row],[Erotus = tasausrja - laskennallinen verotulo, €/asukas]]&gt;0,(Tasaus[[#This Row],[Erotus = tasausrja - laskennallinen verotulo, €/asukas]]*$B$7),(Tasaus[[#This Row],[Erotus = tasausrja - laskennallinen verotulo, €/asukas]]*$B$8))</f>
        <v>440.65452330613931</v>
      </c>
      <c r="O44" s="385">
        <f>Tasaus[[#This Row],[Tasaus,  €/asukas]]*Tasaus[[#This Row],[Asukasluku 31.12.2021]]</f>
        <v>942560.02535183204</v>
      </c>
      <c r="Q44" s="121"/>
      <c r="R44" s="122"/>
      <c r="S44" s="123"/>
    </row>
    <row r="45" spans="1:19">
      <c r="A45" s="275">
        <v>106</v>
      </c>
      <c r="B45" s="13" t="s">
        <v>416</v>
      </c>
      <c r="C45" s="276">
        <v>46880</v>
      </c>
      <c r="D45" s="277">
        <v>20.25</v>
      </c>
      <c r="E45" s="277">
        <f>Tasaus[[#This Row],[Tuloveroprosentti 2022]]-12.64</f>
        <v>7.6099999999999994</v>
      </c>
      <c r="F45" s="14">
        <v>206163307.87120971</v>
      </c>
      <c r="G45" s="14">
        <f>Tasaus[[#This Row],[Kunnallisvero (maksuunpantu), €]]*100/Tasaus[[#This Row],[Tuloveroprosentti 2022]]</f>
        <v>1018090409.2405418</v>
      </c>
      <c r="H45" s="278">
        <f>Tasaus[[#This Row],[Verotettava tulo (kunnallisvero), €]]*($E$11/100)</f>
        <v>74931454.120103881</v>
      </c>
      <c r="I45" s="14">
        <v>14459379.546139516</v>
      </c>
      <c r="J45" s="15">
        <v>7018650.8706000019</v>
      </c>
      <c r="K45" s="15">
        <f>SUM(Tasaus[[#This Row],[Laskennallinen kunnallisvero, €]:[Laskennallinen kiinteistövero, €]])</f>
        <v>96409484.536843404</v>
      </c>
      <c r="L45" s="15">
        <f>Tasaus[[#This Row],[Laskennallinen verotulo yhteensä, €]]/Tasaus[[#This Row],[Asukasluku 31.12.2021]]</f>
        <v>2056.5163083797656</v>
      </c>
      <c r="M45" s="37">
        <f>$L$11-Tasaus[[#This Row],[Laskennallinen verotulo yhteensä, €/asukas (=tasausraja)]]</f>
        <v>-76.366308379765542</v>
      </c>
      <c r="N45" s="384">
        <f>IF(Tasaus[[#This Row],[Erotus = tasausrja - laskennallinen verotulo, €/asukas]]&gt;0,(Tasaus[[#This Row],[Erotus = tasausrja - laskennallinen verotulo, €/asukas]]*$B$7),(Tasaus[[#This Row],[Erotus = tasausrja - laskennallinen verotulo, €/asukas]]*$B$8))</f>
        <v>-7.6366308379765542</v>
      </c>
      <c r="O45" s="385">
        <f>Tasaus[[#This Row],[Tasaus,  €/asukas]]*Tasaus[[#This Row],[Asukasluku 31.12.2021]]</f>
        <v>-358005.25368434086</v>
      </c>
      <c r="Q45" s="121"/>
      <c r="R45" s="122"/>
      <c r="S45" s="123"/>
    </row>
    <row r="46" spans="1:19">
      <c r="A46" s="275">
        <v>108</v>
      </c>
      <c r="B46" s="13" t="s">
        <v>417</v>
      </c>
      <c r="C46" s="276">
        <v>10337</v>
      </c>
      <c r="D46" s="277">
        <v>22.000000000000004</v>
      </c>
      <c r="E46" s="277">
        <f>Tasaus[[#This Row],[Tuloveroprosentti 2022]]-12.64</f>
        <v>9.360000000000003</v>
      </c>
      <c r="F46" s="14">
        <v>38319936.140224844</v>
      </c>
      <c r="G46" s="14">
        <f>Tasaus[[#This Row],[Kunnallisvero (maksuunpantu), €]]*100/Tasaus[[#This Row],[Tuloveroprosentti 2022]]</f>
        <v>174181527.91011289</v>
      </c>
      <c r="H46" s="278">
        <f>Tasaus[[#This Row],[Verotettava tulo (kunnallisvero), €]]*($E$11/100)</f>
        <v>12819760.454184309</v>
      </c>
      <c r="I46" s="14">
        <v>2045862.9629852579</v>
      </c>
      <c r="J46" s="15">
        <v>1126339.7385500001</v>
      </c>
      <c r="K46" s="15">
        <f>SUM(Tasaus[[#This Row],[Laskennallinen kunnallisvero, €]:[Laskennallinen kiinteistövero, €]])</f>
        <v>15991963.155719567</v>
      </c>
      <c r="L46" s="15">
        <f>Tasaus[[#This Row],[Laskennallinen verotulo yhteensä, €]]/Tasaus[[#This Row],[Asukasluku 31.12.2021]]</f>
        <v>1547.0603807409855</v>
      </c>
      <c r="M46" s="37">
        <f>$L$11-Tasaus[[#This Row],[Laskennallinen verotulo yhteensä, €/asukas (=tasausraja)]]</f>
        <v>433.08961925901463</v>
      </c>
      <c r="N46" s="384">
        <f>IF(Tasaus[[#This Row],[Erotus = tasausrja - laskennallinen verotulo, €/asukas]]&gt;0,(Tasaus[[#This Row],[Erotus = tasausrja - laskennallinen verotulo, €/asukas]]*$B$7),(Tasaus[[#This Row],[Erotus = tasausrja - laskennallinen verotulo, €/asukas]]*$B$8))</f>
        <v>389.7806573331132</v>
      </c>
      <c r="O46" s="385">
        <f>Tasaus[[#This Row],[Tasaus,  €/asukas]]*Tasaus[[#This Row],[Asukasluku 31.12.2021]]</f>
        <v>4029162.6548523912</v>
      </c>
      <c r="Q46" s="121"/>
      <c r="R46" s="122"/>
      <c r="S46" s="123"/>
    </row>
    <row r="47" spans="1:19">
      <c r="A47" s="275">
        <v>109</v>
      </c>
      <c r="B47" s="13" t="s">
        <v>418</v>
      </c>
      <c r="C47" s="276">
        <v>67971</v>
      </c>
      <c r="D47" s="277">
        <v>21</v>
      </c>
      <c r="E47" s="277">
        <f>Tasaus[[#This Row],[Tuloveroprosentti 2022]]-12.64</f>
        <v>8.36</v>
      </c>
      <c r="F47" s="14">
        <v>278512627.7916342</v>
      </c>
      <c r="G47" s="14">
        <f>Tasaus[[#This Row],[Kunnallisvero (maksuunpantu), €]]*100/Tasaus[[#This Row],[Tuloveroprosentti 2022]]</f>
        <v>1326250608.5315914</v>
      </c>
      <c r="H47" s="278">
        <f>Tasaus[[#This Row],[Verotettava tulo (kunnallisvero), €]]*($E$11/100)</f>
        <v>97612044.787925124</v>
      </c>
      <c r="I47" s="14">
        <v>15608473.279260576</v>
      </c>
      <c r="J47" s="15">
        <v>12189052.94365</v>
      </c>
      <c r="K47" s="15">
        <f>SUM(Tasaus[[#This Row],[Laskennallinen kunnallisvero, €]:[Laskennallinen kiinteistövero, €]])</f>
        <v>125409571.01083571</v>
      </c>
      <c r="L47" s="15">
        <f>Tasaus[[#This Row],[Laskennallinen verotulo yhteensä, €]]/Tasaus[[#This Row],[Asukasluku 31.12.2021]]</f>
        <v>1845.0452547532875</v>
      </c>
      <c r="M47" s="37">
        <f>$L$11-Tasaus[[#This Row],[Laskennallinen verotulo yhteensä, €/asukas (=tasausraja)]]</f>
        <v>135.10474524671258</v>
      </c>
      <c r="N47" s="384">
        <f>IF(Tasaus[[#This Row],[Erotus = tasausrja - laskennallinen verotulo, €/asukas]]&gt;0,(Tasaus[[#This Row],[Erotus = tasausrja - laskennallinen verotulo, €/asukas]]*$B$7),(Tasaus[[#This Row],[Erotus = tasausrja - laskennallinen verotulo, €/asukas]]*$B$8))</f>
        <v>121.59427072204133</v>
      </c>
      <c r="O47" s="385">
        <f>Tasaus[[#This Row],[Tasaus,  €/asukas]]*Tasaus[[#This Row],[Asukasluku 31.12.2021]]</f>
        <v>8264884.1752478713</v>
      </c>
      <c r="Q47" s="121"/>
      <c r="R47" s="122"/>
      <c r="S47" s="123"/>
    </row>
    <row r="48" spans="1:19">
      <c r="A48" s="275">
        <v>111</v>
      </c>
      <c r="B48" s="13" t="s">
        <v>419</v>
      </c>
      <c r="C48" s="276">
        <v>18344</v>
      </c>
      <c r="D48" s="277">
        <v>20.5</v>
      </c>
      <c r="E48" s="277">
        <f>Tasaus[[#This Row],[Tuloveroprosentti 2022]]-12.64</f>
        <v>7.8599999999999994</v>
      </c>
      <c r="F48" s="14">
        <v>64847913.960380509</v>
      </c>
      <c r="G48" s="14">
        <f>Tasaus[[#This Row],[Kunnallisvero (maksuunpantu), €]]*100/Tasaus[[#This Row],[Tuloveroprosentti 2022]]</f>
        <v>316331287.6116122</v>
      </c>
      <c r="H48" s="278">
        <f>Tasaus[[#This Row],[Verotettava tulo (kunnallisvero), €]]*($E$11/100)</f>
        <v>23281982.768214658</v>
      </c>
      <c r="I48" s="14">
        <v>2889193.0936984131</v>
      </c>
      <c r="J48" s="15">
        <v>3468965.85935</v>
      </c>
      <c r="K48" s="15">
        <f>SUM(Tasaus[[#This Row],[Laskennallinen kunnallisvero, €]:[Laskennallinen kiinteistövero, €]])</f>
        <v>29640141.72126307</v>
      </c>
      <c r="L48" s="15">
        <f>Tasaus[[#This Row],[Laskennallinen verotulo yhteensä, €]]/Tasaus[[#This Row],[Asukasluku 31.12.2021]]</f>
        <v>1615.7949041246768</v>
      </c>
      <c r="M48" s="37">
        <f>$L$11-Tasaus[[#This Row],[Laskennallinen verotulo yhteensä, €/asukas (=tasausraja)]]</f>
        <v>364.35509587532329</v>
      </c>
      <c r="N48" s="384">
        <f>IF(Tasaus[[#This Row],[Erotus = tasausrja - laskennallinen verotulo, €/asukas]]&gt;0,(Tasaus[[#This Row],[Erotus = tasausrja - laskennallinen verotulo, €/asukas]]*$B$7),(Tasaus[[#This Row],[Erotus = tasausrja - laskennallinen verotulo, €/asukas]]*$B$8))</f>
        <v>327.91958628779099</v>
      </c>
      <c r="O48" s="385">
        <f>Tasaus[[#This Row],[Tasaus,  €/asukas]]*Tasaus[[#This Row],[Asukasluku 31.12.2021]]</f>
        <v>6015356.8908632379</v>
      </c>
      <c r="Q48" s="121"/>
      <c r="R48" s="122"/>
      <c r="S48" s="123"/>
    </row>
    <row r="49" spans="1:19">
      <c r="A49" s="275">
        <v>139</v>
      </c>
      <c r="B49" s="13" t="s">
        <v>420</v>
      </c>
      <c r="C49" s="276">
        <v>9912</v>
      </c>
      <c r="D49" s="277">
        <v>21.5</v>
      </c>
      <c r="E49" s="277">
        <f>Tasaus[[#This Row],[Tuloveroprosentti 2022]]-12.64</f>
        <v>8.86</v>
      </c>
      <c r="F49" s="14">
        <v>32164732.18018873</v>
      </c>
      <c r="G49" s="14">
        <f>Tasaus[[#This Row],[Kunnallisvero (maksuunpantu), €]]*100/Tasaus[[#This Row],[Tuloveroprosentti 2022]]</f>
        <v>149603405.48924991</v>
      </c>
      <c r="H49" s="278">
        <f>Tasaus[[#This Row],[Verotettava tulo (kunnallisvero), €]]*($E$11/100)</f>
        <v>11010810.644008793</v>
      </c>
      <c r="I49" s="14">
        <v>1349933.6769458293</v>
      </c>
      <c r="J49" s="15">
        <v>990771.53775000002</v>
      </c>
      <c r="K49" s="15">
        <f>SUM(Tasaus[[#This Row],[Laskennallinen kunnallisvero, €]:[Laskennallinen kiinteistövero, €]])</f>
        <v>13351515.858704623</v>
      </c>
      <c r="L49" s="15">
        <f>Tasaus[[#This Row],[Laskennallinen verotulo yhteensä, €]]/Tasaus[[#This Row],[Asukasluku 31.12.2021]]</f>
        <v>1347.0052319112815</v>
      </c>
      <c r="M49" s="37">
        <f>$L$11-Tasaus[[#This Row],[Laskennallinen verotulo yhteensä, €/asukas (=tasausraja)]]</f>
        <v>633.14476808871859</v>
      </c>
      <c r="N49" s="384">
        <f>IF(Tasaus[[#This Row],[Erotus = tasausrja - laskennallinen verotulo, €/asukas]]&gt;0,(Tasaus[[#This Row],[Erotus = tasausrja - laskennallinen verotulo, €/asukas]]*$B$7),(Tasaus[[#This Row],[Erotus = tasausrja - laskennallinen verotulo, €/asukas]]*$B$8))</f>
        <v>569.83029127984673</v>
      </c>
      <c r="O49" s="385">
        <f>Tasaus[[#This Row],[Tasaus,  €/asukas]]*Tasaus[[#This Row],[Asukasluku 31.12.2021]]</f>
        <v>5648157.8471658407</v>
      </c>
      <c r="Q49" s="121"/>
      <c r="R49" s="122"/>
      <c r="S49" s="123"/>
    </row>
    <row r="50" spans="1:19">
      <c r="A50" s="275">
        <v>140</v>
      </c>
      <c r="B50" s="13" t="s">
        <v>421</v>
      </c>
      <c r="C50" s="276">
        <v>20958</v>
      </c>
      <c r="D50" s="277">
        <v>20.5</v>
      </c>
      <c r="E50" s="277">
        <f>Tasaus[[#This Row],[Tuloveroprosentti 2022]]-12.64</f>
        <v>7.8599999999999994</v>
      </c>
      <c r="F50" s="14">
        <v>70770533.530415252</v>
      </c>
      <c r="G50" s="14">
        <f>Tasaus[[#This Row],[Kunnallisvero (maksuunpantu), €]]*100/Tasaus[[#This Row],[Tuloveroprosentti 2022]]</f>
        <v>345222114.78251338</v>
      </c>
      <c r="H50" s="278">
        <f>Tasaus[[#This Row],[Verotettava tulo (kunnallisvero), €]]*($E$11/100)</f>
        <v>25408347.647992983</v>
      </c>
      <c r="I50" s="14">
        <v>4775121.6034720913</v>
      </c>
      <c r="J50" s="15">
        <v>2985199.8155500004</v>
      </c>
      <c r="K50" s="15">
        <f>SUM(Tasaus[[#This Row],[Laskennallinen kunnallisvero, €]:[Laskennallinen kiinteistövero, €]])</f>
        <v>33168669.067015074</v>
      </c>
      <c r="L50" s="15">
        <f>Tasaus[[#This Row],[Laskennallinen verotulo yhteensä, €]]/Tasaus[[#This Row],[Asukasluku 31.12.2021]]</f>
        <v>1582.6256831288804</v>
      </c>
      <c r="M50" s="37">
        <f>$L$11-Tasaus[[#This Row],[Laskennallinen verotulo yhteensä, €/asukas (=tasausraja)]]</f>
        <v>397.52431687111971</v>
      </c>
      <c r="N50" s="384">
        <f>IF(Tasaus[[#This Row],[Erotus = tasausrja - laskennallinen verotulo, €/asukas]]&gt;0,(Tasaus[[#This Row],[Erotus = tasausrja - laskennallinen verotulo, €/asukas]]*$B$7),(Tasaus[[#This Row],[Erotus = tasausrja - laskennallinen verotulo, €/asukas]]*$B$8))</f>
        <v>357.77188518400777</v>
      </c>
      <c r="O50" s="385">
        <f>Tasaus[[#This Row],[Tasaus,  €/asukas]]*Tasaus[[#This Row],[Asukasluku 31.12.2021]]</f>
        <v>7498183.1696864348</v>
      </c>
      <c r="Q50" s="121"/>
      <c r="R50" s="122"/>
      <c r="S50" s="123"/>
    </row>
    <row r="51" spans="1:19">
      <c r="A51" s="275">
        <v>142</v>
      </c>
      <c r="B51" s="13" t="s">
        <v>422</v>
      </c>
      <c r="C51" s="276">
        <v>6559</v>
      </c>
      <c r="D51" s="277">
        <v>21.249999999999996</v>
      </c>
      <c r="E51" s="277">
        <f>Tasaus[[#This Row],[Tuloveroprosentti 2022]]-12.64</f>
        <v>8.6099999999999959</v>
      </c>
      <c r="F51" s="14">
        <v>22195757.990130235</v>
      </c>
      <c r="G51" s="14">
        <f>Tasaus[[#This Row],[Kunnallisvero (maksuunpantu), €]]*100/Tasaus[[#This Row],[Tuloveroprosentti 2022]]</f>
        <v>104450625.835907</v>
      </c>
      <c r="H51" s="278">
        <f>Tasaus[[#This Row],[Verotettava tulo (kunnallisvero), €]]*($E$11/100)</f>
        <v>7687566.0615227548</v>
      </c>
      <c r="I51" s="14">
        <v>1157562.0733938082</v>
      </c>
      <c r="J51" s="15">
        <v>1237965.4245500001</v>
      </c>
      <c r="K51" s="15">
        <f>SUM(Tasaus[[#This Row],[Laskennallinen kunnallisvero, €]:[Laskennallinen kiinteistövero, €]])</f>
        <v>10083093.559466563</v>
      </c>
      <c r="L51" s="15">
        <f>Tasaus[[#This Row],[Laskennallinen verotulo yhteensä, €]]/Tasaus[[#This Row],[Asukasluku 31.12.2021]]</f>
        <v>1537.2912882248152</v>
      </c>
      <c r="M51" s="37">
        <f>$L$11-Tasaus[[#This Row],[Laskennallinen verotulo yhteensä, €/asukas (=tasausraja)]]</f>
        <v>442.85871177518493</v>
      </c>
      <c r="N51" s="384">
        <f>IF(Tasaus[[#This Row],[Erotus = tasausrja - laskennallinen verotulo, €/asukas]]&gt;0,(Tasaus[[#This Row],[Erotus = tasausrja - laskennallinen verotulo, €/asukas]]*$B$7),(Tasaus[[#This Row],[Erotus = tasausrja - laskennallinen verotulo, €/asukas]]*$B$8))</f>
        <v>398.57284059766647</v>
      </c>
      <c r="O51" s="385">
        <f>Tasaus[[#This Row],[Tasaus,  €/asukas]]*Tasaus[[#This Row],[Asukasluku 31.12.2021]]</f>
        <v>2614239.2614800944</v>
      </c>
      <c r="Q51" s="121"/>
      <c r="R51" s="122"/>
      <c r="S51" s="123"/>
    </row>
    <row r="52" spans="1:19">
      <c r="A52" s="275">
        <v>143</v>
      </c>
      <c r="B52" s="13" t="s">
        <v>423</v>
      </c>
      <c r="C52" s="276">
        <v>6877</v>
      </c>
      <c r="D52" s="277">
        <v>22</v>
      </c>
      <c r="E52" s="277">
        <f>Tasaus[[#This Row],[Tuloveroprosentti 2022]]-12.64</f>
        <v>9.36</v>
      </c>
      <c r="F52" s="14">
        <v>22426090.570131589</v>
      </c>
      <c r="G52" s="14">
        <f>Tasaus[[#This Row],[Kunnallisvero (maksuunpantu), €]]*100/Tasaus[[#This Row],[Tuloveroprosentti 2022]]</f>
        <v>101936775.31877995</v>
      </c>
      <c r="H52" s="278">
        <f>Tasaus[[#This Row],[Verotettava tulo (kunnallisvero), €]]*($E$11/100)</f>
        <v>7502546.6634622039</v>
      </c>
      <c r="I52" s="14">
        <v>1569375.1652450738</v>
      </c>
      <c r="J52" s="15">
        <v>1263728.4742000001</v>
      </c>
      <c r="K52" s="15">
        <f>SUM(Tasaus[[#This Row],[Laskennallinen kunnallisvero, €]:[Laskennallinen kiinteistövero, €]])</f>
        <v>10335650.302907277</v>
      </c>
      <c r="L52" s="15">
        <f>Tasaus[[#This Row],[Laskennallinen verotulo yhteensä, €]]/Tasaus[[#This Row],[Asukasluku 31.12.2021]]</f>
        <v>1502.9301007572019</v>
      </c>
      <c r="M52" s="37">
        <f>$L$11-Tasaus[[#This Row],[Laskennallinen verotulo yhteensä, €/asukas (=tasausraja)]]</f>
        <v>477.21989924279819</v>
      </c>
      <c r="N52" s="384">
        <f>IF(Tasaus[[#This Row],[Erotus = tasausrja - laskennallinen verotulo, €/asukas]]&gt;0,(Tasaus[[#This Row],[Erotus = tasausrja - laskennallinen verotulo, €/asukas]]*$B$7),(Tasaus[[#This Row],[Erotus = tasausrja - laskennallinen verotulo, €/asukas]]*$B$8))</f>
        <v>429.4979093185184</v>
      </c>
      <c r="O52" s="385">
        <f>Tasaus[[#This Row],[Tasaus,  €/asukas]]*Tasaus[[#This Row],[Asukasluku 31.12.2021]]</f>
        <v>2953657.1223834511</v>
      </c>
      <c r="Q52" s="121"/>
      <c r="R52" s="122"/>
      <c r="S52" s="123"/>
    </row>
    <row r="53" spans="1:19">
      <c r="A53" s="275">
        <v>145</v>
      </c>
      <c r="B53" s="13" t="s">
        <v>424</v>
      </c>
      <c r="C53" s="276">
        <v>12366</v>
      </c>
      <c r="D53" s="277">
        <v>21</v>
      </c>
      <c r="E53" s="277">
        <f>Tasaus[[#This Row],[Tuloveroprosentti 2022]]-12.64</f>
        <v>8.36</v>
      </c>
      <c r="F53" s="14">
        <v>42768008.160250947</v>
      </c>
      <c r="G53" s="14">
        <f>Tasaus[[#This Row],[Kunnallisvero (maksuunpantu), €]]*100/Tasaus[[#This Row],[Tuloveroprosentti 2022]]</f>
        <v>203657181.71548069</v>
      </c>
      <c r="H53" s="278">
        <f>Tasaus[[#This Row],[Verotettava tulo (kunnallisvero), €]]*($E$11/100)</f>
        <v>14989168.574259378</v>
      </c>
      <c r="I53" s="14">
        <v>1960067.8953609329</v>
      </c>
      <c r="J53" s="15">
        <v>1338030.8351500002</v>
      </c>
      <c r="K53" s="15">
        <f>SUM(Tasaus[[#This Row],[Laskennallinen kunnallisvero, €]:[Laskennallinen kiinteistövero, €]])</f>
        <v>18287267.304770309</v>
      </c>
      <c r="L53" s="15">
        <f>Tasaus[[#This Row],[Laskennallinen verotulo yhteensä, €]]/Tasaus[[#This Row],[Asukasluku 31.12.2021]]</f>
        <v>1478.8344901156647</v>
      </c>
      <c r="M53" s="37">
        <f>$L$11-Tasaus[[#This Row],[Laskennallinen verotulo yhteensä, €/asukas (=tasausraja)]]</f>
        <v>501.31550988433537</v>
      </c>
      <c r="N53" s="384">
        <f>IF(Tasaus[[#This Row],[Erotus = tasausrja - laskennallinen verotulo, €/asukas]]&gt;0,(Tasaus[[#This Row],[Erotus = tasausrja - laskennallinen verotulo, €/asukas]]*$B$7),(Tasaus[[#This Row],[Erotus = tasausrja - laskennallinen verotulo, €/asukas]]*$B$8))</f>
        <v>451.18395889590187</v>
      </c>
      <c r="O53" s="385">
        <f>Tasaus[[#This Row],[Tasaus,  €/asukas]]*Tasaus[[#This Row],[Asukasluku 31.12.2021]]</f>
        <v>5579340.8357067229</v>
      </c>
      <c r="Q53" s="121"/>
      <c r="R53" s="122"/>
      <c r="S53" s="123"/>
    </row>
    <row r="54" spans="1:19">
      <c r="A54" s="275">
        <v>146</v>
      </c>
      <c r="B54" s="13" t="s">
        <v>425</v>
      </c>
      <c r="C54" s="276">
        <v>4643</v>
      </c>
      <c r="D54" s="277">
        <v>21</v>
      </c>
      <c r="E54" s="277">
        <f>Tasaus[[#This Row],[Tuloveroprosentti 2022]]-12.64</f>
        <v>8.36</v>
      </c>
      <c r="F54" s="14">
        <v>12996552.130076261</v>
      </c>
      <c r="G54" s="14">
        <f>Tasaus[[#This Row],[Kunnallisvero (maksuunpantu), €]]*100/Tasaus[[#This Row],[Tuloveroprosentti 2022]]</f>
        <v>61888343.476553619</v>
      </c>
      <c r="H54" s="278">
        <f>Tasaus[[#This Row],[Verotettava tulo (kunnallisvero), €]]*($E$11/100)</f>
        <v>4554982.079874346</v>
      </c>
      <c r="I54" s="14">
        <v>2431186.2481289143</v>
      </c>
      <c r="J54" s="15">
        <v>786123.81900000002</v>
      </c>
      <c r="K54" s="15">
        <f>SUM(Tasaus[[#This Row],[Laskennallinen kunnallisvero, €]:[Laskennallinen kiinteistövero, €]])</f>
        <v>7772292.1470032604</v>
      </c>
      <c r="L54" s="15">
        <f>Tasaus[[#This Row],[Laskennallinen verotulo yhteensä, €]]/Tasaus[[#This Row],[Asukasluku 31.12.2021]]</f>
        <v>1673.9806476423132</v>
      </c>
      <c r="M54" s="37">
        <f>$L$11-Tasaus[[#This Row],[Laskennallinen verotulo yhteensä, €/asukas (=tasausraja)]]</f>
        <v>306.16935235768688</v>
      </c>
      <c r="N54" s="384">
        <f>IF(Tasaus[[#This Row],[Erotus = tasausrja - laskennallinen verotulo, €/asukas]]&gt;0,(Tasaus[[#This Row],[Erotus = tasausrja - laskennallinen verotulo, €/asukas]]*$B$7),(Tasaus[[#This Row],[Erotus = tasausrja - laskennallinen verotulo, €/asukas]]*$B$8))</f>
        <v>275.55241712191821</v>
      </c>
      <c r="O54" s="385">
        <f>Tasaus[[#This Row],[Tasaus,  €/asukas]]*Tasaus[[#This Row],[Asukasluku 31.12.2021]]</f>
        <v>1279389.8726970663</v>
      </c>
      <c r="Q54" s="121"/>
      <c r="R54" s="122"/>
      <c r="S54" s="123"/>
    </row>
    <row r="55" spans="1:19">
      <c r="A55" s="275">
        <v>148</v>
      </c>
      <c r="B55" s="13" t="s">
        <v>426</v>
      </c>
      <c r="C55" s="276">
        <v>7008</v>
      </c>
      <c r="D55" s="277">
        <v>19</v>
      </c>
      <c r="E55" s="277">
        <f>Tasaus[[#This Row],[Tuloveroprosentti 2022]]-12.64</f>
        <v>6.3599999999999994</v>
      </c>
      <c r="F55" s="14">
        <v>22578866.340132486</v>
      </c>
      <c r="G55" s="14">
        <f>Tasaus[[#This Row],[Kunnallisvero (maksuunpantu), €]]*100/Tasaus[[#This Row],[Tuloveroprosentti 2022]]</f>
        <v>118836138.63227624</v>
      </c>
      <c r="H55" s="278">
        <f>Tasaus[[#This Row],[Verotettava tulo (kunnallisvero), €]]*($E$11/100)</f>
        <v>8746339.8033355307</v>
      </c>
      <c r="I55" s="14">
        <v>2527478.2946304027</v>
      </c>
      <c r="J55" s="15">
        <v>2202455.7261000006</v>
      </c>
      <c r="K55" s="15">
        <f>SUM(Tasaus[[#This Row],[Laskennallinen kunnallisvero, €]:[Laskennallinen kiinteistövero, €]])</f>
        <v>13476273.824065935</v>
      </c>
      <c r="L55" s="15">
        <f>Tasaus[[#This Row],[Laskennallinen verotulo yhteensä, €]]/Tasaus[[#This Row],[Asukasluku 31.12.2021]]</f>
        <v>1922.9842785482213</v>
      </c>
      <c r="M55" s="37">
        <f>$L$11-Tasaus[[#This Row],[Laskennallinen verotulo yhteensä, €/asukas (=tasausraja)]]</f>
        <v>57.165721451778836</v>
      </c>
      <c r="N55" s="384">
        <f>IF(Tasaus[[#This Row],[Erotus = tasausrja - laskennallinen verotulo, €/asukas]]&gt;0,(Tasaus[[#This Row],[Erotus = tasausrja - laskennallinen verotulo, €/asukas]]*$B$7),(Tasaus[[#This Row],[Erotus = tasausrja - laskennallinen verotulo, €/asukas]]*$B$8))</f>
        <v>51.449149306600951</v>
      </c>
      <c r="O55" s="385">
        <f>Tasaus[[#This Row],[Tasaus,  €/asukas]]*Tasaus[[#This Row],[Asukasluku 31.12.2021]]</f>
        <v>360555.63834065944</v>
      </c>
      <c r="Q55" s="121"/>
      <c r="R55" s="122"/>
      <c r="S55" s="123"/>
    </row>
    <row r="56" spans="1:19">
      <c r="A56" s="275">
        <v>149</v>
      </c>
      <c r="B56" s="13" t="s">
        <v>427</v>
      </c>
      <c r="C56" s="276">
        <v>5353</v>
      </c>
      <c r="D56" s="277">
        <v>20.75</v>
      </c>
      <c r="E56" s="277">
        <f>Tasaus[[#This Row],[Tuloveroprosentti 2022]]-12.64</f>
        <v>8.11</v>
      </c>
      <c r="F56" s="14">
        <v>24279707.680142462</v>
      </c>
      <c r="G56" s="14">
        <f>Tasaus[[#This Row],[Kunnallisvero (maksuunpantu), €]]*100/Tasaus[[#This Row],[Tuloveroprosentti 2022]]</f>
        <v>117010639.42237329</v>
      </c>
      <c r="H56" s="278">
        <f>Tasaus[[#This Row],[Verotettava tulo (kunnallisvero), €]]*($E$11/100)</f>
        <v>8611983.0614866745</v>
      </c>
      <c r="I56" s="14">
        <v>1194091.1893919087</v>
      </c>
      <c r="J56" s="15">
        <v>1337852.0218500001</v>
      </c>
      <c r="K56" s="15">
        <f>SUM(Tasaus[[#This Row],[Laskennallinen kunnallisvero, €]:[Laskennallinen kiinteistövero, €]])</f>
        <v>11143926.272728585</v>
      </c>
      <c r="L56" s="15">
        <f>Tasaus[[#This Row],[Laskennallinen verotulo yhteensä, €]]/Tasaus[[#This Row],[Asukasluku 31.12.2021]]</f>
        <v>2081.8095035921137</v>
      </c>
      <c r="M56" s="37">
        <f>$L$11-Tasaus[[#This Row],[Laskennallinen verotulo yhteensä, €/asukas (=tasausraja)]]</f>
        <v>-101.65950359211365</v>
      </c>
      <c r="N56" s="384">
        <f>IF(Tasaus[[#This Row],[Erotus = tasausrja - laskennallinen verotulo, €/asukas]]&gt;0,(Tasaus[[#This Row],[Erotus = tasausrja - laskennallinen verotulo, €/asukas]]*$B$7),(Tasaus[[#This Row],[Erotus = tasausrja - laskennallinen verotulo, €/asukas]]*$B$8))</f>
        <v>-10.165950359211365</v>
      </c>
      <c r="O56" s="385">
        <f>Tasaus[[#This Row],[Tasaus,  €/asukas]]*Tasaus[[#This Row],[Asukasluku 31.12.2021]]</f>
        <v>-54418.332272858439</v>
      </c>
      <c r="Q56" s="121"/>
      <c r="R56" s="122"/>
      <c r="S56" s="123"/>
    </row>
    <row r="57" spans="1:19">
      <c r="A57" s="275">
        <v>151</v>
      </c>
      <c r="B57" s="13" t="s">
        <v>428</v>
      </c>
      <c r="C57" s="276">
        <v>1891</v>
      </c>
      <c r="D57" s="277">
        <v>22.5</v>
      </c>
      <c r="E57" s="277">
        <f>Tasaus[[#This Row],[Tuloveroprosentti 2022]]-12.64</f>
        <v>9.86</v>
      </c>
      <c r="F57" s="14">
        <v>5758409.6100337887</v>
      </c>
      <c r="G57" s="14">
        <f>Tasaus[[#This Row],[Kunnallisvero (maksuunpantu), €]]*100/Tasaus[[#This Row],[Tuloveroprosentti 2022]]</f>
        <v>25592931.600150172</v>
      </c>
      <c r="H57" s="278">
        <f>Tasaus[[#This Row],[Verotettava tulo (kunnallisvero), €]]*($E$11/100)</f>
        <v>1883639.7657710526</v>
      </c>
      <c r="I57" s="14">
        <v>664718.03637757176</v>
      </c>
      <c r="J57" s="15">
        <v>303322.66355</v>
      </c>
      <c r="K57" s="15">
        <f>SUM(Tasaus[[#This Row],[Laskennallinen kunnallisvero, €]:[Laskennallinen kiinteistövero, €]])</f>
        <v>2851680.4656986245</v>
      </c>
      <c r="L57" s="15">
        <f>Tasaus[[#This Row],[Laskennallinen verotulo yhteensä, €]]/Tasaus[[#This Row],[Asukasluku 31.12.2021]]</f>
        <v>1508.0277449490347</v>
      </c>
      <c r="M57" s="37">
        <f>$L$11-Tasaus[[#This Row],[Laskennallinen verotulo yhteensä, €/asukas (=tasausraja)]]</f>
        <v>472.12225505096535</v>
      </c>
      <c r="N57" s="384">
        <f>IF(Tasaus[[#This Row],[Erotus = tasausrja - laskennallinen verotulo, €/asukas]]&gt;0,(Tasaus[[#This Row],[Erotus = tasausrja - laskennallinen verotulo, €/asukas]]*$B$7),(Tasaus[[#This Row],[Erotus = tasausrja - laskennallinen verotulo, €/asukas]]*$B$8))</f>
        <v>424.91002954586884</v>
      </c>
      <c r="O57" s="385">
        <f>Tasaus[[#This Row],[Tasaus,  €/asukas]]*Tasaus[[#This Row],[Asukasluku 31.12.2021]]</f>
        <v>803504.86587123794</v>
      </c>
      <c r="Q57" s="121"/>
      <c r="R57" s="122"/>
      <c r="S57" s="123"/>
    </row>
    <row r="58" spans="1:19">
      <c r="A58" s="275">
        <v>152</v>
      </c>
      <c r="B58" s="13" t="s">
        <v>429</v>
      </c>
      <c r="C58" s="276">
        <v>4480</v>
      </c>
      <c r="D58" s="277">
        <v>21.5</v>
      </c>
      <c r="E58" s="277">
        <f>Tasaus[[#This Row],[Tuloveroprosentti 2022]]-12.64</f>
        <v>8.86</v>
      </c>
      <c r="F58" s="14">
        <v>14808240.930086888</v>
      </c>
      <c r="G58" s="14">
        <f>Tasaus[[#This Row],[Kunnallisvero (maksuunpantu), €]]*100/Tasaus[[#This Row],[Tuloveroprosentti 2022]]</f>
        <v>68875539.209706455</v>
      </c>
      <c r="H58" s="278">
        <f>Tasaus[[#This Row],[Verotettava tulo (kunnallisvero), €]]*($E$11/100)</f>
        <v>5069239.6858343948</v>
      </c>
      <c r="I58" s="14">
        <v>821804.4044866967</v>
      </c>
      <c r="J58" s="15">
        <v>454578.81045000011</v>
      </c>
      <c r="K58" s="15">
        <f>SUM(Tasaus[[#This Row],[Laskennallinen kunnallisvero, €]:[Laskennallinen kiinteistövero, €]])</f>
        <v>6345622.9007710917</v>
      </c>
      <c r="L58" s="15">
        <f>Tasaus[[#This Row],[Laskennallinen verotulo yhteensä, €]]/Tasaus[[#This Row],[Asukasluku 31.12.2021]]</f>
        <v>1416.4336832078329</v>
      </c>
      <c r="M58" s="37">
        <f>$L$11-Tasaus[[#This Row],[Laskennallinen verotulo yhteensä, €/asukas (=tasausraja)]]</f>
        <v>563.71631679216716</v>
      </c>
      <c r="N58" s="384">
        <f>IF(Tasaus[[#This Row],[Erotus = tasausrja - laskennallinen verotulo, €/asukas]]&gt;0,(Tasaus[[#This Row],[Erotus = tasausrja - laskennallinen verotulo, €/asukas]]*$B$7),(Tasaus[[#This Row],[Erotus = tasausrja - laskennallinen verotulo, €/asukas]]*$B$8))</f>
        <v>507.34468511295046</v>
      </c>
      <c r="O58" s="385">
        <f>Tasaus[[#This Row],[Tasaus,  €/asukas]]*Tasaus[[#This Row],[Asukasluku 31.12.2021]]</f>
        <v>2272904.1893060179</v>
      </c>
      <c r="Q58" s="121"/>
      <c r="R58" s="122"/>
      <c r="S58" s="123"/>
    </row>
    <row r="59" spans="1:19">
      <c r="A59" s="275">
        <v>153</v>
      </c>
      <c r="B59" s="13" t="s">
        <v>430</v>
      </c>
      <c r="C59" s="276">
        <v>25655</v>
      </c>
      <c r="D59" s="277">
        <v>20</v>
      </c>
      <c r="E59" s="277">
        <f>Tasaus[[#This Row],[Tuloveroprosentti 2022]]-12.64</f>
        <v>7.3599999999999994</v>
      </c>
      <c r="F59" s="14">
        <v>94708028.330555722</v>
      </c>
      <c r="G59" s="14">
        <f>Tasaus[[#This Row],[Kunnallisvero (maksuunpantu), €]]*100/Tasaus[[#This Row],[Tuloveroprosentti 2022]]</f>
        <v>473540141.65277863</v>
      </c>
      <c r="H59" s="278">
        <f>Tasaus[[#This Row],[Verotettava tulo (kunnallisvero), €]]*($E$11/100)</f>
        <v>34852554.425644509</v>
      </c>
      <c r="I59" s="14">
        <v>3226694.4474077611</v>
      </c>
      <c r="J59" s="15">
        <v>3947410.8135500001</v>
      </c>
      <c r="K59" s="15">
        <f>SUM(Tasaus[[#This Row],[Laskennallinen kunnallisvero, €]:[Laskennallinen kiinteistövero, €]])</f>
        <v>42026659.686602272</v>
      </c>
      <c r="L59" s="15">
        <f>Tasaus[[#This Row],[Laskennallinen verotulo yhteensä, €]]/Tasaus[[#This Row],[Asukasluku 31.12.2021]]</f>
        <v>1638.146937696444</v>
      </c>
      <c r="M59" s="37">
        <f>$L$11-Tasaus[[#This Row],[Laskennallinen verotulo yhteensä, €/asukas (=tasausraja)]]</f>
        <v>342.00306230355613</v>
      </c>
      <c r="N59" s="384">
        <f>IF(Tasaus[[#This Row],[Erotus = tasausrja - laskennallinen verotulo, €/asukas]]&gt;0,(Tasaus[[#This Row],[Erotus = tasausrja - laskennallinen verotulo, €/asukas]]*$B$7),(Tasaus[[#This Row],[Erotus = tasausrja - laskennallinen verotulo, €/asukas]]*$B$8))</f>
        <v>307.80275607320056</v>
      </c>
      <c r="O59" s="385">
        <f>Tasaus[[#This Row],[Tasaus,  €/asukas]]*Tasaus[[#This Row],[Asukasluku 31.12.2021]]</f>
        <v>7896679.7070579603</v>
      </c>
      <c r="Q59" s="121"/>
      <c r="R59" s="122"/>
      <c r="S59" s="123"/>
    </row>
    <row r="60" spans="1:19">
      <c r="A60" s="275">
        <v>165</v>
      </c>
      <c r="B60" s="13" t="s">
        <v>431</v>
      </c>
      <c r="C60" s="276">
        <v>16340</v>
      </c>
      <c r="D60" s="277">
        <v>21</v>
      </c>
      <c r="E60" s="277">
        <f>Tasaus[[#This Row],[Tuloveroprosentti 2022]]-12.64</f>
        <v>8.36</v>
      </c>
      <c r="F60" s="14">
        <v>63946227.700375214</v>
      </c>
      <c r="G60" s="14">
        <f>Tasaus[[#This Row],[Kunnallisvero (maksuunpantu), €]]*100/Tasaus[[#This Row],[Tuloveroprosentti 2022]]</f>
        <v>304505846.19226295</v>
      </c>
      <c r="H60" s="278">
        <f>Tasaus[[#This Row],[Verotettava tulo (kunnallisvero), €]]*($E$11/100)</f>
        <v>22411630.279750552</v>
      </c>
      <c r="I60" s="14">
        <v>2364627.8323380291</v>
      </c>
      <c r="J60" s="15">
        <v>2068943.71365</v>
      </c>
      <c r="K60" s="15">
        <f>SUM(Tasaus[[#This Row],[Laskennallinen kunnallisvero, €]:[Laskennallinen kiinteistövero, €]])</f>
        <v>26845201.825738579</v>
      </c>
      <c r="L60" s="15">
        <f>Tasaus[[#This Row],[Laskennallinen verotulo yhteensä, €]]/Tasaus[[#This Row],[Asukasluku 31.12.2021]]</f>
        <v>1642.9132084295336</v>
      </c>
      <c r="M60" s="37">
        <f>$L$11-Tasaus[[#This Row],[Laskennallinen verotulo yhteensä, €/asukas (=tasausraja)]]</f>
        <v>337.23679157046649</v>
      </c>
      <c r="N60" s="384">
        <f>IF(Tasaus[[#This Row],[Erotus = tasausrja - laskennallinen verotulo, €/asukas]]&gt;0,(Tasaus[[#This Row],[Erotus = tasausrja - laskennallinen verotulo, €/asukas]]*$B$7),(Tasaus[[#This Row],[Erotus = tasausrja - laskennallinen verotulo, €/asukas]]*$B$8))</f>
        <v>303.51311241341983</v>
      </c>
      <c r="O60" s="385">
        <f>Tasaus[[#This Row],[Tasaus,  €/asukas]]*Tasaus[[#This Row],[Asukasluku 31.12.2021]]</f>
        <v>4959404.25683528</v>
      </c>
      <c r="Q60" s="121"/>
      <c r="R60" s="122"/>
      <c r="S60" s="123"/>
    </row>
    <row r="61" spans="1:19">
      <c r="A61" s="275">
        <v>167</v>
      </c>
      <c r="B61" s="13" t="s">
        <v>432</v>
      </c>
      <c r="C61" s="276">
        <v>77261</v>
      </c>
      <c r="D61" s="277">
        <v>20.5</v>
      </c>
      <c r="E61" s="277">
        <f>Tasaus[[#This Row],[Tuloveroprosentti 2022]]-12.64</f>
        <v>7.8599999999999994</v>
      </c>
      <c r="F61" s="14">
        <v>257948207.49151358</v>
      </c>
      <c r="G61" s="14">
        <f>Tasaus[[#This Row],[Kunnallisvero (maksuunpantu), €]]*100/Tasaus[[#This Row],[Tuloveroprosentti 2022]]</f>
        <v>1258283938.9829931</v>
      </c>
      <c r="H61" s="278">
        <f>Tasaus[[#This Row],[Verotettava tulo (kunnallisvero), €]]*($E$11/100)</f>
        <v>92609697.909148291</v>
      </c>
      <c r="I61" s="14">
        <v>23549143.402056679</v>
      </c>
      <c r="J61" s="15">
        <v>11629887.472600002</v>
      </c>
      <c r="K61" s="15">
        <f>SUM(Tasaus[[#This Row],[Laskennallinen kunnallisvero, €]:[Laskennallinen kiinteistövero, €]])</f>
        <v>127788728.78380497</v>
      </c>
      <c r="L61" s="15">
        <f>Tasaus[[#This Row],[Laskennallinen verotulo yhteensä, €]]/Tasaus[[#This Row],[Asukasluku 31.12.2021]]</f>
        <v>1653.9875070709022</v>
      </c>
      <c r="M61" s="37">
        <f>$L$11-Tasaus[[#This Row],[Laskennallinen verotulo yhteensä, €/asukas (=tasausraja)]]</f>
        <v>326.16249292909788</v>
      </c>
      <c r="N61" s="384">
        <f>IF(Tasaus[[#This Row],[Erotus = tasausrja - laskennallinen verotulo, €/asukas]]&gt;0,(Tasaus[[#This Row],[Erotus = tasausrja - laskennallinen verotulo, €/asukas]]*$B$7),(Tasaus[[#This Row],[Erotus = tasausrja - laskennallinen verotulo, €/asukas]]*$B$8))</f>
        <v>293.54624363618808</v>
      </c>
      <c r="O61" s="385">
        <f>Tasaus[[#This Row],[Tasaus,  €/asukas]]*Tasaus[[#This Row],[Asukasluku 31.12.2021]]</f>
        <v>22679676.329575527</v>
      </c>
      <c r="Q61" s="121"/>
      <c r="R61" s="122"/>
      <c r="S61" s="123"/>
    </row>
    <row r="62" spans="1:19">
      <c r="A62" s="275">
        <v>169</v>
      </c>
      <c r="B62" s="13" t="s">
        <v>433</v>
      </c>
      <c r="C62" s="276">
        <v>5046</v>
      </c>
      <c r="D62" s="277">
        <v>21.250000000000004</v>
      </c>
      <c r="E62" s="277">
        <f>Tasaus[[#This Row],[Tuloveroprosentti 2022]]-12.64</f>
        <v>8.610000000000003</v>
      </c>
      <c r="F62" s="14">
        <v>18706602.410109762</v>
      </c>
      <c r="G62" s="14">
        <f>Tasaus[[#This Row],[Kunnallisvero (maksuunpantu), €]]*100/Tasaus[[#This Row],[Tuloveroprosentti 2022]]</f>
        <v>88031070.165222406</v>
      </c>
      <c r="H62" s="278">
        <f>Tasaus[[#This Row],[Verotettava tulo (kunnallisvero), €]]*($E$11/100)</f>
        <v>6479086.7641603686</v>
      </c>
      <c r="I62" s="14">
        <v>700664.16849741153</v>
      </c>
      <c r="J62" s="15">
        <v>563098.33625000005</v>
      </c>
      <c r="K62" s="15">
        <f>SUM(Tasaus[[#This Row],[Laskennallinen kunnallisvero, €]:[Laskennallinen kiinteistövero, €]])</f>
        <v>7742849.2689077798</v>
      </c>
      <c r="L62" s="15">
        <f>Tasaus[[#This Row],[Laskennallinen verotulo yhteensä, €]]/Tasaus[[#This Row],[Asukasluku 31.12.2021]]</f>
        <v>1534.4528872191399</v>
      </c>
      <c r="M62" s="37">
        <f>$L$11-Tasaus[[#This Row],[Laskennallinen verotulo yhteensä, €/asukas (=tasausraja)]]</f>
        <v>445.69711278086015</v>
      </c>
      <c r="N62" s="384">
        <f>IF(Tasaus[[#This Row],[Erotus = tasausrja - laskennallinen verotulo, €/asukas]]&gt;0,(Tasaus[[#This Row],[Erotus = tasausrja - laskennallinen verotulo, €/asukas]]*$B$7),(Tasaus[[#This Row],[Erotus = tasausrja - laskennallinen verotulo, €/asukas]]*$B$8))</f>
        <v>401.12740150277415</v>
      </c>
      <c r="O62" s="385">
        <f>Tasaus[[#This Row],[Tasaus,  €/asukas]]*Tasaus[[#This Row],[Asukasluku 31.12.2021]]</f>
        <v>2024088.8679829983</v>
      </c>
      <c r="Q62" s="121"/>
      <c r="R62" s="122"/>
      <c r="S62" s="123"/>
    </row>
    <row r="63" spans="1:19">
      <c r="A63" s="275">
        <v>171</v>
      </c>
      <c r="B63" s="13" t="s">
        <v>434</v>
      </c>
      <c r="C63" s="276">
        <v>4624</v>
      </c>
      <c r="D63" s="277">
        <v>21.25</v>
      </c>
      <c r="E63" s="277">
        <f>Tasaus[[#This Row],[Tuloveroprosentti 2022]]-12.64</f>
        <v>8.61</v>
      </c>
      <c r="F63" s="14">
        <v>15804224.350092733</v>
      </c>
      <c r="G63" s="14">
        <f>Tasaus[[#This Row],[Kunnallisvero (maksuunpantu), €]]*100/Tasaus[[#This Row],[Tuloveroprosentti 2022]]</f>
        <v>74372820.471024632</v>
      </c>
      <c r="H63" s="278">
        <f>Tasaus[[#This Row],[Verotettava tulo (kunnallisvero), €]]*($E$11/100)</f>
        <v>5473839.5866674129</v>
      </c>
      <c r="I63" s="14">
        <v>1274590.3660847463</v>
      </c>
      <c r="J63" s="15">
        <v>621811.00769999996</v>
      </c>
      <c r="K63" s="15">
        <f>SUM(Tasaus[[#This Row],[Laskennallinen kunnallisvero, €]:[Laskennallinen kiinteistövero, €]])</f>
        <v>7370240.9604521589</v>
      </c>
      <c r="L63" s="15">
        <f>Tasaus[[#This Row],[Laskennallinen verotulo yhteensä, €]]/Tasaus[[#This Row],[Asukasluku 31.12.2021]]</f>
        <v>1593.9102423123181</v>
      </c>
      <c r="M63" s="37">
        <f>$L$11-Tasaus[[#This Row],[Laskennallinen verotulo yhteensä, €/asukas (=tasausraja)]]</f>
        <v>386.23975768768196</v>
      </c>
      <c r="N63" s="384">
        <f>IF(Tasaus[[#This Row],[Erotus = tasausrja - laskennallinen verotulo, €/asukas]]&gt;0,(Tasaus[[#This Row],[Erotus = tasausrja - laskennallinen verotulo, €/asukas]]*$B$7),(Tasaus[[#This Row],[Erotus = tasausrja - laskennallinen verotulo, €/asukas]]*$B$8))</f>
        <v>347.6157819189138</v>
      </c>
      <c r="O63" s="385">
        <f>Tasaus[[#This Row],[Tasaus,  €/asukas]]*Tasaus[[#This Row],[Asukasluku 31.12.2021]]</f>
        <v>1607375.3755930574</v>
      </c>
      <c r="Q63" s="121"/>
      <c r="R63" s="122"/>
      <c r="S63" s="123"/>
    </row>
    <row r="64" spans="1:19">
      <c r="A64" s="275">
        <v>172</v>
      </c>
      <c r="B64" s="13" t="s">
        <v>435</v>
      </c>
      <c r="C64" s="276">
        <v>4263</v>
      </c>
      <c r="D64" s="277">
        <v>21</v>
      </c>
      <c r="E64" s="277">
        <f>Tasaus[[#This Row],[Tuloveroprosentti 2022]]-12.64</f>
        <v>8.36</v>
      </c>
      <c r="F64" s="14">
        <v>11997432.170070397</v>
      </c>
      <c r="G64" s="14">
        <f>Tasaus[[#This Row],[Kunnallisvero (maksuunpantu), €]]*100/Tasaus[[#This Row],[Tuloveroprosentti 2022]]</f>
        <v>57130629.381287612</v>
      </c>
      <c r="H64" s="278">
        <f>Tasaus[[#This Row],[Verotettava tulo (kunnallisvero), €]]*($E$11/100)</f>
        <v>4204814.3224627683</v>
      </c>
      <c r="I64" s="14">
        <v>1355134.2200467596</v>
      </c>
      <c r="J64" s="15">
        <v>864676.45090000005</v>
      </c>
      <c r="K64" s="15">
        <f>SUM(Tasaus[[#This Row],[Laskennallinen kunnallisvero, €]:[Laskennallinen kiinteistövero, €]])</f>
        <v>6424624.9934095275</v>
      </c>
      <c r="L64" s="15">
        <f>Tasaus[[#This Row],[Laskennallinen verotulo yhteensä, €]]/Tasaus[[#This Row],[Asukasluku 31.12.2021]]</f>
        <v>1507.0666182053783</v>
      </c>
      <c r="M64" s="37">
        <f>$L$11-Tasaus[[#This Row],[Laskennallinen verotulo yhteensä, €/asukas (=tasausraja)]]</f>
        <v>473.0833817946218</v>
      </c>
      <c r="N64" s="384">
        <f>IF(Tasaus[[#This Row],[Erotus = tasausrja - laskennallinen verotulo, €/asukas]]&gt;0,(Tasaus[[#This Row],[Erotus = tasausrja - laskennallinen verotulo, €/asukas]]*$B$7),(Tasaus[[#This Row],[Erotus = tasausrja - laskennallinen verotulo, €/asukas]]*$B$8))</f>
        <v>425.77504361515963</v>
      </c>
      <c r="O64" s="385">
        <f>Tasaus[[#This Row],[Tasaus,  €/asukas]]*Tasaus[[#This Row],[Asukasluku 31.12.2021]]</f>
        <v>1815079.0109314255</v>
      </c>
      <c r="Q64" s="121"/>
      <c r="R64" s="122"/>
      <c r="S64" s="123"/>
    </row>
    <row r="65" spans="1:19">
      <c r="A65" s="275">
        <v>176</v>
      </c>
      <c r="B65" s="13" t="s">
        <v>436</v>
      </c>
      <c r="C65" s="276">
        <v>4444</v>
      </c>
      <c r="D65" s="277">
        <v>20.75</v>
      </c>
      <c r="E65" s="277">
        <f>Tasaus[[#This Row],[Tuloveroprosentti 2022]]-12.64</f>
        <v>8.11</v>
      </c>
      <c r="F65" s="14">
        <v>11152996.160065442</v>
      </c>
      <c r="G65" s="14">
        <f>Tasaus[[#This Row],[Kunnallisvero (maksuunpantu), €]]*100/Tasaus[[#This Row],[Tuloveroprosentti 2022]]</f>
        <v>53749379.084652729</v>
      </c>
      <c r="H65" s="278">
        <f>Tasaus[[#This Row],[Verotettava tulo (kunnallisvero), €]]*($E$11/100)</f>
        <v>3955954.3006304409</v>
      </c>
      <c r="I65" s="14">
        <v>1511029.3759261305</v>
      </c>
      <c r="J65" s="15">
        <v>730271.4075000002</v>
      </c>
      <c r="K65" s="15">
        <f>SUM(Tasaus[[#This Row],[Laskennallinen kunnallisvero, €]:[Laskennallinen kiinteistövero, €]])</f>
        <v>6197255.0840565711</v>
      </c>
      <c r="L65" s="15">
        <f>Tasaus[[#This Row],[Laskennallinen verotulo yhteensä, €]]/Tasaus[[#This Row],[Asukasluku 31.12.2021]]</f>
        <v>1394.5218460973383</v>
      </c>
      <c r="M65" s="37">
        <f>$L$11-Tasaus[[#This Row],[Laskennallinen verotulo yhteensä, €/asukas (=tasausraja)]]</f>
        <v>585.62815390266178</v>
      </c>
      <c r="N65" s="384">
        <f>IF(Tasaus[[#This Row],[Erotus = tasausrja - laskennallinen verotulo, €/asukas]]&gt;0,(Tasaus[[#This Row],[Erotus = tasausrja - laskennallinen verotulo, €/asukas]]*$B$7),(Tasaus[[#This Row],[Erotus = tasausrja - laskennallinen verotulo, €/asukas]]*$B$8))</f>
        <v>527.06533851239567</v>
      </c>
      <c r="O65" s="385">
        <f>Tasaus[[#This Row],[Tasaus,  €/asukas]]*Tasaus[[#This Row],[Asukasluku 31.12.2021]]</f>
        <v>2342278.3643490863</v>
      </c>
      <c r="Q65" s="121"/>
      <c r="R65" s="122"/>
      <c r="S65" s="123"/>
    </row>
    <row r="66" spans="1:19">
      <c r="A66" s="275">
        <v>177</v>
      </c>
      <c r="B66" s="13" t="s">
        <v>437</v>
      </c>
      <c r="C66" s="276">
        <v>1786</v>
      </c>
      <c r="D66" s="277">
        <v>21</v>
      </c>
      <c r="E66" s="277">
        <f>Tasaus[[#This Row],[Tuloveroprosentti 2022]]-12.64</f>
        <v>8.36</v>
      </c>
      <c r="F66" s="14">
        <v>5879657.1700344989</v>
      </c>
      <c r="G66" s="14">
        <f>Tasaus[[#This Row],[Kunnallisvero (maksuunpantu), €]]*100/Tasaus[[#This Row],[Tuloveroprosentti 2022]]</f>
        <v>27998367.476354759</v>
      </c>
      <c r="H66" s="278">
        <f>Tasaus[[#This Row],[Verotettava tulo (kunnallisvero), €]]*($E$11/100)</f>
        <v>2060679.8462597101</v>
      </c>
      <c r="I66" s="14">
        <v>822235.37668081245</v>
      </c>
      <c r="J66" s="15">
        <v>290755.76135000004</v>
      </c>
      <c r="K66" s="15">
        <f>SUM(Tasaus[[#This Row],[Laskennallinen kunnallisvero, €]:[Laskennallinen kiinteistövero, €]])</f>
        <v>3173670.9842905225</v>
      </c>
      <c r="L66" s="15">
        <f>Tasaus[[#This Row],[Laskennallinen verotulo yhteensä, €]]/Tasaus[[#This Row],[Asukasluku 31.12.2021]]</f>
        <v>1776.971435772969</v>
      </c>
      <c r="M66" s="37">
        <f>$L$11-Tasaus[[#This Row],[Laskennallinen verotulo yhteensä, €/asukas (=tasausraja)]]</f>
        <v>203.17856422703107</v>
      </c>
      <c r="N66" s="384">
        <f>IF(Tasaus[[#This Row],[Erotus = tasausrja - laskennallinen verotulo, €/asukas]]&gt;0,(Tasaus[[#This Row],[Erotus = tasausrja - laskennallinen verotulo, €/asukas]]*$B$7),(Tasaus[[#This Row],[Erotus = tasausrja - laskennallinen verotulo, €/asukas]]*$B$8))</f>
        <v>182.86070780432797</v>
      </c>
      <c r="O66" s="385">
        <f>Tasaus[[#This Row],[Tasaus,  €/asukas]]*Tasaus[[#This Row],[Asukasluku 31.12.2021]]</f>
        <v>326589.22413852974</v>
      </c>
      <c r="Q66" s="121"/>
      <c r="R66" s="122"/>
      <c r="S66" s="123"/>
    </row>
    <row r="67" spans="1:19">
      <c r="A67" s="275">
        <v>178</v>
      </c>
      <c r="B67" s="13" t="s">
        <v>438</v>
      </c>
      <c r="C67" s="276">
        <v>5887</v>
      </c>
      <c r="D67" s="277">
        <v>20.75</v>
      </c>
      <c r="E67" s="277">
        <f>Tasaus[[#This Row],[Tuloveroprosentti 2022]]-12.64</f>
        <v>8.11</v>
      </c>
      <c r="F67" s="14">
        <v>16475696.350096673</v>
      </c>
      <c r="G67" s="14">
        <f>Tasaus[[#This Row],[Kunnallisvero (maksuunpantu), €]]*100/Tasaus[[#This Row],[Tuloveroprosentti 2022]]</f>
        <v>79400946.265526146</v>
      </c>
      <c r="H67" s="278">
        <f>Tasaus[[#This Row],[Verotettava tulo (kunnallisvero), €]]*($E$11/100)</f>
        <v>5843909.6451427238</v>
      </c>
      <c r="I67" s="14">
        <v>2012550.7919826796</v>
      </c>
      <c r="J67" s="15">
        <v>971775.25664999988</v>
      </c>
      <c r="K67" s="15">
        <f>SUM(Tasaus[[#This Row],[Laskennallinen kunnallisvero, €]:[Laskennallinen kiinteistövero, €]])</f>
        <v>8828235.6937754042</v>
      </c>
      <c r="L67" s="15">
        <f>Tasaus[[#This Row],[Laskennallinen verotulo yhteensä, €]]/Tasaus[[#This Row],[Asukasluku 31.12.2021]]</f>
        <v>1499.6153717980983</v>
      </c>
      <c r="M67" s="37">
        <f>$L$11-Tasaus[[#This Row],[Laskennallinen verotulo yhteensä, €/asukas (=tasausraja)]]</f>
        <v>480.5346282019018</v>
      </c>
      <c r="N67" s="384">
        <f>IF(Tasaus[[#This Row],[Erotus = tasausrja - laskennallinen verotulo, €/asukas]]&gt;0,(Tasaus[[#This Row],[Erotus = tasausrja - laskennallinen verotulo, €/asukas]]*$B$7),(Tasaus[[#This Row],[Erotus = tasausrja - laskennallinen verotulo, €/asukas]]*$B$8))</f>
        <v>432.48116538171161</v>
      </c>
      <c r="O67" s="385">
        <f>Tasaus[[#This Row],[Tasaus,  €/asukas]]*Tasaus[[#This Row],[Asukasluku 31.12.2021]]</f>
        <v>2546016.620602136</v>
      </c>
      <c r="Q67" s="121"/>
      <c r="R67" s="122"/>
      <c r="S67" s="123"/>
    </row>
    <row r="68" spans="1:19">
      <c r="A68" s="275">
        <v>179</v>
      </c>
      <c r="B68" s="13" t="s">
        <v>439</v>
      </c>
      <c r="C68" s="276">
        <v>144473</v>
      </c>
      <c r="D68" s="277">
        <v>20</v>
      </c>
      <c r="E68" s="277">
        <f>Tasaus[[#This Row],[Tuloveroprosentti 2022]]-12.64</f>
        <v>7.3599999999999994</v>
      </c>
      <c r="F68" s="14">
        <v>523084008.31306928</v>
      </c>
      <c r="G68" s="14">
        <f>Tasaus[[#This Row],[Kunnallisvero (maksuunpantu), €]]*100/Tasaus[[#This Row],[Tuloveroprosentti 2022]]</f>
        <v>2615420041.5653467</v>
      </c>
      <c r="H68" s="278">
        <f>Tasaus[[#This Row],[Verotettava tulo (kunnallisvero), €]]*($E$11/100)</f>
        <v>192494915.05920953</v>
      </c>
      <c r="I68" s="14">
        <v>31259001.853163399</v>
      </c>
      <c r="J68" s="15">
        <v>24034032.807050001</v>
      </c>
      <c r="K68" s="15">
        <f>SUM(Tasaus[[#This Row],[Laskennallinen kunnallisvero, €]:[Laskennallinen kiinteistövero, €]])</f>
        <v>247787949.71942291</v>
      </c>
      <c r="L68" s="15">
        <f>Tasaus[[#This Row],[Laskennallinen verotulo yhteensä, €]]/Tasaus[[#This Row],[Asukasluku 31.12.2021]]</f>
        <v>1715.1159712847584</v>
      </c>
      <c r="M68" s="37">
        <f>$L$11-Tasaus[[#This Row],[Laskennallinen verotulo yhteensä, €/asukas (=tasausraja)]]</f>
        <v>265.03402871524167</v>
      </c>
      <c r="N68" s="384">
        <f>IF(Tasaus[[#This Row],[Erotus = tasausrja - laskennallinen verotulo, €/asukas]]&gt;0,(Tasaus[[#This Row],[Erotus = tasausrja - laskennallinen verotulo, €/asukas]]*$B$7),(Tasaus[[#This Row],[Erotus = tasausrja - laskennallinen verotulo, €/asukas]]*$B$8))</f>
        <v>238.5306258437175</v>
      </c>
      <c r="O68" s="385">
        <f>Tasaus[[#This Row],[Tasaus,  €/asukas]]*Tasaus[[#This Row],[Asukasluku 31.12.2021]]</f>
        <v>34461235.107519396</v>
      </c>
      <c r="Q68" s="121"/>
      <c r="R68" s="122"/>
      <c r="S68" s="123"/>
    </row>
    <row r="69" spans="1:19">
      <c r="A69" s="275">
        <v>181</v>
      </c>
      <c r="B69" s="13" t="s">
        <v>440</v>
      </c>
      <c r="C69" s="276">
        <v>1685</v>
      </c>
      <c r="D69" s="277">
        <v>22.5</v>
      </c>
      <c r="E69" s="277">
        <f>Tasaus[[#This Row],[Tuloveroprosentti 2022]]-12.64</f>
        <v>9.86</v>
      </c>
      <c r="F69" s="14">
        <v>5201470.9800305199</v>
      </c>
      <c r="G69" s="14">
        <f>Tasaus[[#This Row],[Kunnallisvero (maksuunpantu), €]]*100/Tasaus[[#This Row],[Tuloveroprosentti 2022]]</f>
        <v>23117648.800135646</v>
      </c>
      <c r="H69" s="278">
        <f>Tasaus[[#This Row],[Verotettava tulo (kunnallisvero), €]]*($E$11/100)</f>
        <v>1701458.9516899835</v>
      </c>
      <c r="I69" s="14">
        <v>286890.18040515605</v>
      </c>
      <c r="J69" s="15">
        <v>244770.74035000001</v>
      </c>
      <c r="K69" s="15">
        <f>SUM(Tasaus[[#This Row],[Laskennallinen kunnallisvero, €]:[Laskennallinen kiinteistövero, €]])</f>
        <v>2233119.8724451396</v>
      </c>
      <c r="L69" s="15">
        <f>Tasaus[[#This Row],[Laskennallinen verotulo yhteensä, €]]/Tasaus[[#This Row],[Asukasluku 31.12.2021]]</f>
        <v>1325.2936928457802</v>
      </c>
      <c r="M69" s="37">
        <f>$L$11-Tasaus[[#This Row],[Laskennallinen verotulo yhteensä, €/asukas (=tasausraja)]]</f>
        <v>654.85630715421985</v>
      </c>
      <c r="N69" s="384">
        <f>IF(Tasaus[[#This Row],[Erotus = tasausrja - laskennallinen verotulo, €/asukas]]&gt;0,(Tasaus[[#This Row],[Erotus = tasausrja - laskennallinen verotulo, €/asukas]]*$B$7),(Tasaus[[#This Row],[Erotus = tasausrja - laskennallinen verotulo, €/asukas]]*$B$8))</f>
        <v>589.37067643879789</v>
      </c>
      <c r="O69" s="385">
        <f>Tasaus[[#This Row],[Tasaus,  €/asukas]]*Tasaus[[#This Row],[Asukasluku 31.12.2021]]</f>
        <v>993089.58979937446</v>
      </c>
      <c r="Q69" s="121"/>
      <c r="R69" s="122"/>
      <c r="S69" s="123"/>
    </row>
    <row r="70" spans="1:19">
      <c r="A70" s="275">
        <v>182</v>
      </c>
      <c r="B70" s="13" t="s">
        <v>72</v>
      </c>
      <c r="C70" s="276">
        <v>19767</v>
      </c>
      <c r="D70" s="277">
        <v>21</v>
      </c>
      <c r="E70" s="277">
        <f>Tasaus[[#This Row],[Tuloveroprosentti 2022]]-12.64</f>
        <v>8.36</v>
      </c>
      <c r="F70" s="14">
        <v>71886299.920421809</v>
      </c>
      <c r="G70" s="14">
        <f>Tasaus[[#This Row],[Kunnallisvero (maksuunpantu), €]]*100/Tasaus[[#This Row],[Tuloveroprosentti 2022]]</f>
        <v>342315713.90677053</v>
      </c>
      <c r="H70" s="278">
        <f>Tasaus[[#This Row],[Verotettava tulo (kunnallisvero), €]]*($E$11/100)</f>
        <v>25194436.54353831</v>
      </c>
      <c r="I70" s="14">
        <v>7699733.0563463494</v>
      </c>
      <c r="J70" s="15">
        <v>3398367.8803000008</v>
      </c>
      <c r="K70" s="15">
        <f>SUM(Tasaus[[#This Row],[Laskennallinen kunnallisvero, €]:[Laskennallinen kiinteistövero, €]])</f>
        <v>36292537.480184659</v>
      </c>
      <c r="L70" s="15">
        <f>Tasaus[[#This Row],[Laskennallinen verotulo yhteensä, €]]/Tasaus[[#This Row],[Asukasluku 31.12.2021]]</f>
        <v>1836.0164658362251</v>
      </c>
      <c r="M70" s="37">
        <f>$L$11-Tasaus[[#This Row],[Laskennallinen verotulo yhteensä, €/asukas (=tasausraja)]]</f>
        <v>144.13353416377504</v>
      </c>
      <c r="N70" s="384">
        <f>IF(Tasaus[[#This Row],[Erotus = tasausrja - laskennallinen verotulo, €/asukas]]&gt;0,(Tasaus[[#This Row],[Erotus = tasausrja - laskennallinen verotulo, €/asukas]]*$B$7),(Tasaus[[#This Row],[Erotus = tasausrja - laskennallinen verotulo, €/asukas]]*$B$8))</f>
        <v>129.72018074739754</v>
      </c>
      <c r="O70" s="385">
        <f>Tasaus[[#This Row],[Tasaus,  €/asukas]]*Tasaus[[#This Row],[Asukasluku 31.12.2021]]</f>
        <v>2564178.812833807</v>
      </c>
      <c r="Q70" s="121"/>
      <c r="R70" s="122"/>
      <c r="S70" s="123"/>
    </row>
    <row r="71" spans="1:19">
      <c r="A71" s="275">
        <v>186</v>
      </c>
      <c r="B71" s="13" t="s">
        <v>441</v>
      </c>
      <c r="C71" s="276">
        <v>45226</v>
      </c>
      <c r="D71" s="277">
        <v>20.25</v>
      </c>
      <c r="E71" s="277">
        <f>Tasaus[[#This Row],[Tuloveroprosentti 2022]]-12.64</f>
        <v>7.6099999999999994</v>
      </c>
      <c r="F71" s="14">
        <v>211650990.91124192</v>
      </c>
      <c r="G71" s="14">
        <f>Tasaus[[#This Row],[Kunnallisvero (maksuunpantu), €]]*100/Tasaus[[#This Row],[Tuloveroprosentti 2022]]</f>
        <v>1045190078.5740341</v>
      </c>
      <c r="H71" s="278">
        <f>Tasaus[[#This Row],[Verotettava tulo (kunnallisvero), €]]*($E$11/100)</f>
        <v>76925989.783048913</v>
      </c>
      <c r="I71" s="14">
        <v>5489737.6113812914</v>
      </c>
      <c r="J71" s="15">
        <v>6833387.4717500014</v>
      </c>
      <c r="K71" s="15">
        <f>SUM(Tasaus[[#This Row],[Laskennallinen kunnallisvero, €]:[Laskennallinen kiinteistövero, €]])</f>
        <v>89249114.866180211</v>
      </c>
      <c r="L71" s="15">
        <f>Tasaus[[#This Row],[Laskennallinen verotulo yhteensä, €]]/Tasaus[[#This Row],[Asukasluku 31.12.2021]]</f>
        <v>1973.4027963158408</v>
      </c>
      <c r="M71" s="37">
        <f>$L$11-Tasaus[[#This Row],[Laskennallinen verotulo yhteensä, €/asukas (=tasausraja)]]</f>
        <v>6.7472036841593308</v>
      </c>
      <c r="N71" s="384">
        <f>IF(Tasaus[[#This Row],[Erotus = tasausrja - laskennallinen verotulo, €/asukas]]&gt;0,(Tasaus[[#This Row],[Erotus = tasausrja - laskennallinen verotulo, €/asukas]]*$B$7),(Tasaus[[#This Row],[Erotus = tasausrja - laskennallinen verotulo, €/asukas]]*$B$8))</f>
        <v>6.0724833157433977</v>
      </c>
      <c r="O71" s="385">
        <f>Tasaus[[#This Row],[Tasaus,  €/asukas]]*Tasaus[[#This Row],[Asukasluku 31.12.2021]]</f>
        <v>274634.13043781091</v>
      </c>
      <c r="Q71" s="121"/>
      <c r="R71" s="122"/>
      <c r="S71" s="123"/>
    </row>
    <row r="72" spans="1:19">
      <c r="A72" s="275">
        <v>202</v>
      </c>
      <c r="B72" s="13" t="s">
        <v>442</v>
      </c>
      <c r="C72" s="276">
        <v>35497</v>
      </c>
      <c r="D72" s="277">
        <v>20.25</v>
      </c>
      <c r="E72" s="277">
        <f>Tasaus[[#This Row],[Tuloveroprosentti 2022]]-12.64</f>
        <v>7.6099999999999994</v>
      </c>
      <c r="F72" s="14">
        <v>161375726.0709469</v>
      </c>
      <c r="G72" s="14">
        <f>Tasaus[[#This Row],[Kunnallisvero (maksuunpantu), €]]*100/Tasaus[[#This Row],[Tuloveroprosentti 2022]]</f>
        <v>796917165.78245389</v>
      </c>
      <c r="H72" s="278">
        <f>Tasaus[[#This Row],[Verotettava tulo (kunnallisvero), €]]*($E$11/100)</f>
        <v>58653103.401588604</v>
      </c>
      <c r="I72" s="14">
        <v>6510876.3720445409</v>
      </c>
      <c r="J72" s="15">
        <v>4712562.9117999999</v>
      </c>
      <c r="K72" s="15">
        <f>SUM(Tasaus[[#This Row],[Laskennallinen kunnallisvero, €]:[Laskennallinen kiinteistövero, €]])</f>
        <v>69876542.685433149</v>
      </c>
      <c r="L72" s="15">
        <f>Tasaus[[#This Row],[Laskennallinen verotulo yhteensä, €]]/Tasaus[[#This Row],[Asukasluku 31.12.2021]]</f>
        <v>1968.519668857457</v>
      </c>
      <c r="M72" s="37">
        <f>$L$11-Tasaus[[#This Row],[Laskennallinen verotulo yhteensä, €/asukas (=tasausraja)]]</f>
        <v>11.630331142543127</v>
      </c>
      <c r="N72" s="384">
        <f>IF(Tasaus[[#This Row],[Erotus = tasausrja - laskennallinen verotulo, €/asukas]]&gt;0,(Tasaus[[#This Row],[Erotus = tasausrja - laskennallinen verotulo, €/asukas]]*$B$7),(Tasaus[[#This Row],[Erotus = tasausrja - laskennallinen verotulo, €/asukas]]*$B$8))</f>
        <v>10.467298028288814</v>
      </c>
      <c r="O72" s="385">
        <f>Tasaus[[#This Row],[Tasaus,  €/asukas]]*Tasaus[[#This Row],[Asukasluku 31.12.2021]]</f>
        <v>371557.67811016802</v>
      </c>
      <c r="Q72" s="121"/>
      <c r="R72" s="122"/>
      <c r="S72" s="123"/>
    </row>
    <row r="73" spans="1:19">
      <c r="A73" s="275">
        <v>204</v>
      </c>
      <c r="B73" s="13" t="s">
        <v>443</v>
      </c>
      <c r="C73" s="276">
        <v>2778</v>
      </c>
      <c r="D73" s="277">
        <v>22</v>
      </c>
      <c r="E73" s="277">
        <f>Tasaus[[#This Row],[Tuloveroprosentti 2022]]-12.64</f>
        <v>9.36</v>
      </c>
      <c r="F73" s="14">
        <v>7713489.5700452598</v>
      </c>
      <c r="G73" s="14">
        <f>Tasaus[[#This Row],[Kunnallisvero (maksuunpantu), €]]*100/Tasaus[[#This Row],[Tuloveroprosentti 2022]]</f>
        <v>35061316.227478452</v>
      </c>
      <c r="H73" s="278">
        <f>Tasaus[[#This Row],[Verotettava tulo (kunnallisvero), €]]*($E$11/100)</f>
        <v>2580512.8743424141</v>
      </c>
      <c r="I73" s="14">
        <v>1156822.9006883504</v>
      </c>
      <c r="J73" s="15">
        <v>450971.2524</v>
      </c>
      <c r="K73" s="15">
        <f>SUM(Tasaus[[#This Row],[Laskennallinen kunnallisvero, €]:[Laskennallinen kiinteistövero, €]])</f>
        <v>4188307.0274307649</v>
      </c>
      <c r="L73" s="15">
        <f>Tasaus[[#This Row],[Laskennallinen verotulo yhteensä, €]]/Tasaus[[#This Row],[Asukasluku 31.12.2021]]</f>
        <v>1507.6699162817729</v>
      </c>
      <c r="M73" s="37">
        <f>$L$11-Tasaus[[#This Row],[Laskennallinen verotulo yhteensä, €/asukas (=tasausraja)]]</f>
        <v>472.48008371822721</v>
      </c>
      <c r="N73" s="384">
        <f>IF(Tasaus[[#This Row],[Erotus = tasausrja - laskennallinen verotulo, €/asukas]]&gt;0,(Tasaus[[#This Row],[Erotus = tasausrja - laskennallinen verotulo, €/asukas]]*$B$7),(Tasaus[[#This Row],[Erotus = tasausrja - laskennallinen verotulo, €/asukas]]*$B$8))</f>
        <v>425.23207534640449</v>
      </c>
      <c r="O73" s="385">
        <f>Tasaus[[#This Row],[Tasaus,  €/asukas]]*Tasaus[[#This Row],[Asukasluku 31.12.2021]]</f>
        <v>1181294.7053123116</v>
      </c>
      <c r="Q73" s="121"/>
      <c r="R73" s="122"/>
      <c r="S73" s="123"/>
    </row>
    <row r="74" spans="1:19">
      <c r="A74" s="275">
        <v>205</v>
      </c>
      <c r="B74" s="13" t="s">
        <v>444</v>
      </c>
      <c r="C74" s="276">
        <v>36493</v>
      </c>
      <c r="D74" s="277">
        <v>21</v>
      </c>
      <c r="E74" s="277">
        <f>Tasaus[[#This Row],[Tuloveroprosentti 2022]]-12.64</f>
        <v>8.36</v>
      </c>
      <c r="F74" s="14">
        <v>136709399.21080217</v>
      </c>
      <c r="G74" s="14">
        <f>Tasaus[[#This Row],[Kunnallisvero (maksuunpantu), €]]*100/Tasaus[[#This Row],[Tuloveroprosentti 2022]]</f>
        <v>650997139.09905791</v>
      </c>
      <c r="H74" s="278">
        <f>Tasaus[[#This Row],[Verotettava tulo (kunnallisvero), €]]*($E$11/100)</f>
        <v>47913389.43769066</v>
      </c>
      <c r="I74" s="14">
        <v>5711935.2876358256</v>
      </c>
      <c r="J74" s="15">
        <v>5044158.6030000011</v>
      </c>
      <c r="K74" s="15">
        <f>SUM(Tasaus[[#This Row],[Laskennallinen kunnallisvero, €]:[Laskennallinen kiinteistövero, €]])</f>
        <v>58669483.328326486</v>
      </c>
      <c r="L74" s="15">
        <f>Tasaus[[#This Row],[Laskennallinen verotulo yhteensä, €]]/Tasaus[[#This Row],[Asukasluku 31.12.2021]]</f>
        <v>1607.6914292693527</v>
      </c>
      <c r="M74" s="37">
        <f>$L$11-Tasaus[[#This Row],[Laskennallinen verotulo yhteensä, €/asukas (=tasausraja)]]</f>
        <v>372.45857073064735</v>
      </c>
      <c r="N74" s="384">
        <f>IF(Tasaus[[#This Row],[Erotus = tasausrja - laskennallinen verotulo, €/asukas]]&gt;0,(Tasaus[[#This Row],[Erotus = tasausrja - laskennallinen verotulo, €/asukas]]*$B$7),(Tasaus[[#This Row],[Erotus = tasausrja - laskennallinen verotulo, €/asukas]]*$B$8))</f>
        <v>335.21271365758264</v>
      </c>
      <c r="O74" s="385">
        <f>Tasaus[[#This Row],[Tasaus,  €/asukas]]*Tasaus[[#This Row],[Asukasluku 31.12.2021]]</f>
        <v>12232917.559506163</v>
      </c>
      <c r="Q74" s="121"/>
      <c r="R74" s="122"/>
      <c r="S74" s="123"/>
    </row>
    <row r="75" spans="1:19">
      <c r="A75" s="275">
        <v>208</v>
      </c>
      <c r="B75" s="13" t="s">
        <v>445</v>
      </c>
      <c r="C75" s="276">
        <v>12412</v>
      </c>
      <c r="D75" s="277">
        <v>21</v>
      </c>
      <c r="E75" s="277">
        <f>Tasaus[[#This Row],[Tuloveroprosentti 2022]]-12.64</f>
        <v>8.36</v>
      </c>
      <c r="F75" s="14">
        <v>38702399.400227085</v>
      </c>
      <c r="G75" s="14">
        <f>Tasaus[[#This Row],[Kunnallisvero (maksuunpantu), €]]*100/Tasaus[[#This Row],[Tuloveroprosentti 2022]]</f>
        <v>184297140.00108135</v>
      </c>
      <c r="H75" s="278">
        <f>Tasaus[[#This Row],[Verotettava tulo (kunnallisvero), €]]*($E$11/100)</f>
        <v>13564269.504079588</v>
      </c>
      <c r="I75" s="14">
        <v>2119987.6377643696</v>
      </c>
      <c r="J75" s="15">
        <v>2115823.2565000001</v>
      </c>
      <c r="K75" s="15">
        <f>SUM(Tasaus[[#This Row],[Laskennallinen kunnallisvero, €]:[Laskennallinen kiinteistövero, €]])</f>
        <v>17800080.398343958</v>
      </c>
      <c r="L75" s="15">
        <f>Tasaus[[#This Row],[Laskennallinen verotulo yhteensä, €]]/Tasaus[[#This Row],[Asukasluku 31.12.2021]]</f>
        <v>1434.1025135630002</v>
      </c>
      <c r="M75" s="37">
        <f>$L$11-Tasaus[[#This Row],[Laskennallinen verotulo yhteensä, €/asukas (=tasausraja)]]</f>
        <v>546.04748643699986</v>
      </c>
      <c r="N75" s="384">
        <f>IF(Tasaus[[#This Row],[Erotus = tasausrja - laskennallinen verotulo, €/asukas]]&gt;0,(Tasaus[[#This Row],[Erotus = tasausrja - laskennallinen verotulo, €/asukas]]*$B$7),(Tasaus[[#This Row],[Erotus = tasausrja - laskennallinen verotulo, €/asukas]]*$B$8))</f>
        <v>491.4427377932999</v>
      </c>
      <c r="O75" s="385">
        <f>Tasaus[[#This Row],[Tasaus,  €/asukas]]*Tasaus[[#This Row],[Asukasluku 31.12.2021]]</f>
        <v>6099787.2614904381</v>
      </c>
      <c r="Q75" s="121"/>
      <c r="R75" s="122"/>
      <c r="S75" s="123"/>
    </row>
    <row r="76" spans="1:19">
      <c r="A76" s="275">
        <v>211</v>
      </c>
      <c r="B76" s="13" t="s">
        <v>446</v>
      </c>
      <c r="C76" s="276">
        <v>32622</v>
      </c>
      <c r="D76" s="277">
        <v>21</v>
      </c>
      <c r="E76" s="277">
        <f>Tasaus[[#This Row],[Tuloveroprosentti 2022]]-12.64</f>
        <v>8.36</v>
      </c>
      <c r="F76" s="14">
        <v>139896399.87082088</v>
      </c>
      <c r="G76" s="14">
        <f>Tasaus[[#This Row],[Kunnallisvero (maksuunpantu), €]]*100/Tasaus[[#This Row],[Tuloveroprosentti 2022]]</f>
        <v>666173332.71819472</v>
      </c>
      <c r="H76" s="278">
        <f>Tasaus[[#This Row],[Verotettava tulo (kunnallisvero), €]]*($E$11/100)</f>
        <v>49030357.28805913</v>
      </c>
      <c r="I76" s="14">
        <v>4731935.9375967328</v>
      </c>
      <c r="J76" s="15">
        <v>4858016.1883500004</v>
      </c>
      <c r="K76" s="15">
        <f>SUM(Tasaus[[#This Row],[Laskennallinen kunnallisvero, €]:[Laskennallinen kiinteistövero, €]])</f>
        <v>58620309.414005861</v>
      </c>
      <c r="L76" s="15">
        <f>Tasaus[[#This Row],[Laskennallinen verotulo yhteensä, €]]/Tasaus[[#This Row],[Asukasluku 31.12.2021]]</f>
        <v>1796.9563305133304</v>
      </c>
      <c r="M76" s="37">
        <f>$L$11-Tasaus[[#This Row],[Laskennallinen verotulo yhteensä, €/asukas (=tasausraja)]]</f>
        <v>183.19366948666971</v>
      </c>
      <c r="N76" s="384">
        <f>IF(Tasaus[[#This Row],[Erotus = tasausrja - laskennallinen verotulo, €/asukas]]&gt;0,(Tasaus[[#This Row],[Erotus = tasausrja - laskennallinen verotulo, €/asukas]]*$B$7),(Tasaus[[#This Row],[Erotus = tasausrja - laskennallinen verotulo, €/asukas]]*$B$8))</f>
        <v>164.87430253800275</v>
      </c>
      <c r="O76" s="385">
        <f>Tasaus[[#This Row],[Tasaus,  €/asukas]]*Tasaus[[#This Row],[Asukasluku 31.12.2021]]</f>
        <v>5378529.4973947257</v>
      </c>
      <c r="Q76" s="121"/>
      <c r="R76" s="122"/>
      <c r="S76" s="123"/>
    </row>
    <row r="77" spans="1:19">
      <c r="A77" s="275">
        <v>213</v>
      </c>
      <c r="B77" s="13" t="s">
        <v>447</v>
      </c>
      <c r="C77" s="276">
        <v>5230</v>
      </c>
      <c r="D77" s="277">
        <v>21.5</v>
      </c>
      <c r="E77" s="277">
        <f>Tasaus[[#This Row],[Tuloveroprosentti 2022]]-12.64</f>
        <v>8.86</v>
      </c>
      <c r="F77" s="14">
        <v>15535933.060091158</v>
      </c>
      <c r="G77" s="14">
        <f>Tasaus[[#This Row],[Kunnallisvero (maksuunpantu), €]]*100/Tasaus[[#This Row],[Tuloveroprosentti 2022]]</f>
        <v>72260153.767865852</v>
      </c>
      <c r="H77" s="278">
        <f>Tasaus[[#This Row],[Verotettava tulo (kunnallisvero), €]]*($E$11/100)</f>
        <v>5318347.3173149265</v>
      </c>
      <c r="I77" s="14">
        <v>2346864.8039277066</v>
      </c>
      <c r="J77" s="15">
        <v>1110961.0183000001</v>
      </c>
      <c r="K77" s="15">
        <f>SUM(Tasaus[[#This Row],[Laskennallinen kunnallisvero, €]:[Laskennallinen kiinteistövero, €]])</f>
        <v>8776173.1395426337</v>
      </c>
      <c r="L77" s="15">
        <f>Tasaus[[#This Row],[Laskennallinen verotulo yhteensä, €]]/Tasaus[[#This Row],[Asukasluku 31.12.2021]]</f>
        <v>1678.044577350408</v>
      </c>
      <c r="M77" s="37">
        <f>$L$11-Tasaus[[#This Row],[Laskennallinen verotulo yhteensä, €/asukas (=tasausraja)]]</f>
        <v>302.10542264959213</v>
      </c>
      <c r="N77" s="384">
        <f>IF(Tasaus[[#This Row],[Erotus = tasausrja - laskennallinen verotulo, €/asukas]]&gt;0,(Tasaus[[#This Row],[Erotus = tasausrja - laskennallinen verotulo, €/asukas]]*$B$7),(Tasaus[[#This Row],[Erotus = tasausrja - laskennallinen verotulo, €/asukas]]*$B$8))</f>
        <v>271.89488038463293</v>
      </c>
      <c r="O77" s="385">
        <f>Tasaus[[#This Row],[Tasaus,  €/asukas]]*Tasaus[[#This Row],[Asukasluku 31.12.2021]]</f>
        <v>1422010.2244116303</v>
      </c>
      <c r="Q77" s="121"/>
      <c r="R77" s="122"/>
      <c r="S77" s="123"/>
    </row>
    <row r="78" spans="1:19">
      <c r="A78" s="275">
        <v>214</v>
      </c>
      <c r="B78" s="13" t="s">
        <v>448</v>
      </c>
      <c r="C78" s="276">
        <v>12662</v>
      </c>
      <c r="D78" s="277">
        <v>21.75</v>
      </c>
      <c r="E78" s="277">
        <f>Tasaus[[#This Row],[Tuloveroprosentti 2022]]-12.64</f>
        <v>9.11</v>
      </c>
      <c r="F78" s="14">
        <v>41071099.150240988</v>
      </c>
      <c r="G78" s="14">
        <f>Tasaus[[#This Row],[Kunnallisvero (maksuunpantu), €]]*100/Tasaus[[#This Row],[Tuloveroprosentti 2022]]</f>
        <v>188832639.77122295</v>
      </c>
      <c r="H78" s="278">
        <f>Tasaus[[#This Row],[Verotettava tulo (kunnallisvero), €]]*($E$11/100)</f>
        <v>13898082.28716201</v>
      </c>
      <c r="I78" s="14">
        <v>3198225.9461974585</v>
      </c>
      <c r="J78" s="366">
        <v>1966156.3944000003</v>
      </c>
      <c r="K78" s="15">
        <f>SUM(Tasaus[[#This Row],[Laskennallinen kunnallisvero, €]:[Laskennallinen kiinteistövero, €]])</f>
        <v>19062464.627759468</v>
      </c>
      <c r="L78" s="15">
        <f>Tasaus[[#This Row],[Laskennallinen verotulo yhteensä, €]]/Tasaus[[#This Row],[Asukasluku 31.12.2021]]</f>
        <v>1505.4860707439163</v>
      </c>
      <c r="M78" s="37">
        <f>$L$11-Tasaus[[#This Row],[Laskennallinen verotulo yhteensä, €/asukas (=tasausraja)]]</f>
        <v>474.66392925608375</v>
      </c>
      <c r="N78" s="384">
        <f>IF(Tasaus[[#This Row],[Erotus = tasausrja - laskennallinen verotulo, €/asukas]]&gt;0,(Tasaus[[#This Row],[Erotus = tasausrja - laskennallinen verotulo, €/asukas]]*$B$7),(Tasaus[[#This Row],[Erotus = tasausrja - laskennallinen verotulo, €/asukas]]*$B$8))</f>
        <v>427.19753633047537</v>
      </c>
      <c r="O78" s="385">
        <f>Tasaus[[#This Row],[Tasaus,  €/asukas]]*Tasaus[[#This Row],[Asukasluku 31.12.2021]]</f>
        <v>5409175.2050164789</v>
      </c>
      <c r="Q78" s="121"/>
      <c r="R78" s="122"/>
      <c r="S78" s="123"/>
    </row>
    <row r="79" spans="1:19">
      <c r="A79" s="275">
        <v>216</v>
      </c>
      <c r="B79" s="13" t="s">
        <v>449</v>
      </c>
      <c r="C79" s="276">
        <v>1311</v>
      </c>
      <c r="D79" s="277">
        <v>21.5</v>
      </c>
      <c r="E79" s="277">
        <f>Tasaus[[#This Row],[Tuloveroprosentti 2022]]-12.64</f>
        <v>8.86</v>
      </c>
      <c r="F79" s="14">
        <v>3410604.8400200126</v>
      </c>
      <c r="G79" s="14">
        <f>Tasaus[[#This Row],[Kunnallisvero (maksuunpantu), €]]*100/Tasaus[[#This Row],[Tuloveroprosentti 2022]]</f>
        <v>15863278.325674478</v>
      </c>
      <c r="H79" s="278">
        <f>Tasaus[[#This Row],[Verotettava tulo (kunnallisvero), €]]*($E$11/100)</f>
        <v>1167537.2847696415</v>
      </c>
      <c r="I79" s="14">
        <v>536963.20355647313</v>
      </c>
      <c r="J79" s="15">
        <v>262668.31195</v>
      </c>
      <c r="K79" s="15">
        <f>SUM(Tasaus[[#This Row],[Laskennallinen kunnallisvero, €]:[Laskennallinen kiinteistövero, €]])</f>
        <v>1967168.8002761146</v>
      </c>
      <c r="L79" s="15">
        <f>Tasaus[[#This Row],[Laskennallinen verotulo yhteensä, €]]/Tasaus[[#This Row],[Asukasluku 31.12.2021]]</f>
        <v>1500.5101451381499</v>
      </c>
      <c r="M79" s="37">
        <f>$L$11-Tasaus[[#This Row],[Laskennallinen verotulo yhteensä, €/asukas (=tasausraja)]]</f>
        <v>479.63985486185015</v>
      </c>
      <c r="N79" s="384">
        <f>IF(Tasaus[[#This Row],[Erotus = tasausrja - laskennallinen verotulo, €/asukas]]&gt;0,(Tasaus[[#This Row],[Erotus = tasausrja - laskennallinen verotulo, €/asukas]]*$B$7),(Tasaus[[#This Row],[Erotus = tasausrja - laskennallinen verotulo, €/asukas]]*$B$8))</f>
        <v>431.67586937566517</v>
      </c>
      <c r="O79" s="385">
        <f>Tasaus[[#This Row],[Tasaus,  €/asukas]]*Tasaus[[#This Row],[Asukasluku 31.12.2021]]</f>
        <v>565927.064751497</v>
      </c>
      <c r="Q79" s="121"/>
      <c r="R79" s="122"/>
      <c r="S79" s="123"/>
    </row>
    <row r="80" spans="1:19">
      <c r="A80" s="275">
        <v>217</v>
      </c>
      <c r="B80" s="13" t="s">
        <v>450</v>
      </c>
      <c r="C80" s="276">
        <v>5390</v>
      </c>
      <c r="D80" s="277">
        <v>21.5</v>
      </c>
      <c r="E80" s="277">
        <f>Tasaus[[#This Row],[Tuloveroprosentti 2022]]-12.64</f>
        <v>8.86</v>
      </c>
      <c r="F80" s="14">
        <v>17412925.060102172</v>
      </c>
      <c r="G80" s="14">
        <f>Tasaus[[#This Row],[Kunnallisvero (maksuunpantu), €]]*100/Tasaus[[#This Row],[Tuloveroprosentti 2022]]</f>
        <v>80990349.116754293</v>
      </c>
      <c r="H80" s="278">
        <f>Tasaus[[#This Row],[Verotettava tulo (kunnallisvero), €]]*($E$11/100)</f>
        <v>5960889.694993116</v>
      </c>
      <c r="I80" s="14">
        <v>886705.58417505084</v>
      </c>
      <c r="J80" s="15">
        <v>727889.23445000011</v>
      </c>
      <c r="K80" s="15">
        <f>SUM(Tasaus[[#This Row],[Laskennallinen kunnallisvero, €]:[Laskennallinen kiinteistövero, €]])</f>
        <v>7575484.5136181675</v>
      </c>
      <c r="L80" s="15">
        <f>Tasaus[[#This Row],[Laskennallinen verotulo yhteensä, €]]/Tasaus[[#This Row],[Asukasluku 31.12.2021]]</f>
        <v>1405.4702251610699</v>
      </c>
      <c r="M80" s="37">
        <f>$L$11-Tasaus[[#This Row],[Laskennallinen verotulo yhteensä, €/asukas (=tasausraja)]]</f>
        <v>574.67977483893014</v>
      </c>
      <c r="N80" s="384">
        <f>IF(Tasaus[[#This Row],[Erotus = tasausrja - laskennallinen verotulo, €/asukas]]&gt;0,(Tasaus[[#This Row],[Erotus = tasausrja - laskennallinen verotulo, €/asukas]]*$B$7),(Tasaus[[#This Row],[Erotus = tasausrja - laskennallinen verotulo, €/asukas]]*$B$8))</f>
        <v>517.21179735503711</v>
      </c>
      <c r="O80" s="385">
        <f>Tasaus[[#This Row],[Tasaus,  €/asukas]]*Tasaus[[#This Row],[Asukasluku 31.12.2021]]</f>
        <v>2787771.5877436502</v>
      </c>
      <c r="Q80" s="121"/>
      <c r="R80" s="122"/>
      <c r="S80" s="123"/>
    </row>
    <row r="81" spans="1:19">
      <c r="A81" s="275">
        <v>218</v>
      </c>
      <c r="B81" s="13" t="s">
        <v>451</v>
      </c>
      <c r="C81" s="276">
        <v>1192</v>
      </c>
      <c r="D81" s="277">
        <v>22.5</v>
      </c>
      <c r="E81" s="277">
        <f>Tasaus[[#This Row],[Tuloveroprosentti 2022]]-12.64</f>
        <v>9.86</v>
      </c>
      <c r="F81" s="14">
        <v>3389047.860019885</v>
      </c>
      <c r="G81" s="14">
        <f>Tasaus[[#This Row],[Kunnallisvero (maksuunpantu), €]]*100/Tasaus[[#This Row],[Tuloveroprosentti 2022]]</f>
        <v>15062434.933421712</v>
      </c>
      <c r="H81" s="278">
        <f>Tasaus[[#This Row],[Verotettava tulo (kunnallisvero), €]]*($E$11/100)</f>
        <v>1108595.2110998379</v>
      </c>
      <c r="I81" s="14">
        <v>323327.58087100665</v>
      </c>
      <c r="J81" s="15">
        <v>145136.60700000005</v>
      </c>
      <c r="K81" s="15">
        <f>SUM(Tasaus[[#This Row],[Laskennallinen kunnallisvero, €]:[Laskennallinen kiinteistövero, €]])</f>
        <v>1577059.3989708447</v>
      </c>
      <c r="L81" s="15">
        <f>Tasaus[[#This Row],[Laskennallinen verotulo yhteensä, €]]/Tasaus[[#This Row],[Asukasluku 31.12.2021]]</f>
        <v>1323.0364085325878</v>
      </c>
      <c r="M81" s="37">
        <f>$L$11-Tasaus[[#This Row],[Laskennallinen verotulo yhteensä, €/asukas (=tasausraja)]]</f>
        <v>657.11359146741233</v>
      </c>
      <c r="N81" s="384">
        <f>IF(Tasaus[[#This Row],[Erotus = tasausrja - laskennallinen verotulo, €/asukas]]&gt;0,(Tasaus[[#This Row],[Erotus = tasausrja - laskennallinen verotulo, €/asukas]]*$B$7),(Tasaus[[#This Row],[Erotus = tasausrja - laskennallinen verotulo, €/asukas]]*$B$8))</f>
        <v>591.40223232067115</v>
      </c>
      <c r="O81" s="385">
        <f>Tasaus[[#This Row],[Tasaus,  €/asukas]]*Tasaus[[#This Row],[Asukasluku 31.12.2021]]</f>
        <v>704951.46092623996</v>
      </c>
      <c r="Q81" s="121"/>
      <c r="R81" s="122"/>
      <c r="S81" s="123"/>
    </row>
    <row r="82" spans="1:19">
      <c r="A82" s="275">
        <v>224</v>
      </c>
      <c r="B82" s="13" t="s">
        <v>452</v>
      </c>
      <c r="C82" s="276">
        <v>8717</v>
      </c>
      <c r="D82" s="277">
        <v>21.25</v>
      </c>
      <c r="E82" s="277">
        <f>Tasaus[[#This Row],[Tuloveroprosentti 2022]]-12.64</f>
        <v>8.61</v>
      </c>
      <c r="F82" s="14">
        <v>31417652.98018435</v>
      </c>
      <c r="G82" s="14">
        <f>Tasaus[[#This Row],[Kunnallisvero (maksuunpantu), €]]*100/Tasaus[[#This Row],[Tuloveroprosentti 2022]]</f>
        <v>147847778.7302793</v>
      </c>
      <c r="H82" s="278">
        <f>Tasaus[[#This Row],[Verotettava tulo (kunnallisvero), €]]*($E$11/100)</f>
        <v>10881596.514548557</v>
      </c>
      <c r="I82" s="14">
        <v>1168753.9109370848</v>
      </c>
      <c r="J82" s="15">
        <v>1054570.7102000001</v>
      </c>
      <c r="K82" s="15">
        <f>SUM(Tasaus[[#This Row],[Laskennallinen kunnallisvero, €]:[Laskennallinen kiinteistövero, €]])</f>
        <v>13104921.135685641</v>
      </c>
      <c r="L82" s="15">
        <f>Tasaus[[#This Row],[Laskennallinen verotulo yhteensä, €]]/Tasaus[[#This Row],[Asukasluku 31.12.2021]]</f>
        <v>1503.3751446237973</v>
      </c>
      <c r="M82" s="37">
        <f>$L$11-Tasaus[[#This Row],[Laskennallinen verotulo yhteensä, €/asukas (=tasausraja)]]</f>
        <v>476.77485537620282</v>
      </c>
      <c r="N82" s="384">
        <f>IF(Tasaus[[#This Row],[Erotus = tasausrja - laskennallinen verotulo, €/asukas]]&gt;0,(Tasaus[[#This Row],[Erotus = tasausrja - laskennallinen verotulo, €/asukas]]*$B$7),(Tasaus[[#This Row],[Erotus = tasausrja - laskennallinen verotulo, €/asukas]]*$B$8))</f>
        <v>429.09736983858255</v>
      </c>
      <c r="O82" s="385">
        <f>Tasaus[[#This Row],[Tasaus,  €/asukas]]*Tasaus[[#This Row],[Asukasluku 31.12.2021]]</f>
        <v>3740441.7728829239</v>
      </c>
      <c r="Q82" s="121"/>
      <c r="R82" s="122"/>
      <c r="S82" s="123"/>
    </row>
    <row r="83" spans="1:19">
      <c r="A83" s="275">
        <v>226</v>
      </c>
      <c r="B83" s="13" t="s">
        <v>453</v>
      </c>
      <c r="C83" s="276">
        <v>3774</v>
      </c>
      <c r="D83" s="277">
        <v>21.5</v>
      </c>
      <c r="E83" s="277">
        <f>Tasaus[[#This Row],[Tuloveroprosentti 2022]]-12.64</f>
        <v>8.86</v>
      </c>
      <c r="F83" s="14">
        <v>10514440.330061696</v>
      </c>
      <c r="G83" s="14">
        <f>Tasaus[[#This Row],[Kunnallisvero (maksuunpantu), €]]*100/Tasaus[[#This Row],[Tuloveroprosentti 2022]]</f>
        <v>48904373.628193937</v>
      </c>
      <c r="H83" s="278">
        <f>Tasaus[[#This Row],[Verotettava tulo (kunnallisvero), €]]*($E$11/100)</f>
        <v>3599361.8990350738</v>
      </c>
      <c r="I83" s="14">
        <v>1282894.3448591079</v>
      </c>
      <c r="J83" s="15">
        <v>644930.36600000004</v>
      </c>
      <c r="K83" s="15">
        <f>SUM(Tasaus[[#This Row],[Laskennallinen kunnallisvero, €]:[Laskennallinen kiinteistövero, €]])</f>
        <v>5527186.6098941825</v>
      </c>
      <c r="L83" s="15">
        <f>Tasaus[[#This Row],[Laskennallinen verotulo yhteensä, €]]/Tasaus[[#This Row],[Asukasluku 31.12.2021]]</f>
        <v>1464.5433518532545</v>
      </c>
      <c r="M83" s="37">
        <f>$L$11-Tasaus[[#This Row],[Laskennallinen verotulo yhteensä, €/asukas (=tasausraja)]]</f>
        <v>515.60664814674556</v>
      </c>
      <c r="N83" s="384">
        <f>IF(Tasaus[[#This Row],[Erotus = tasausrja - laskennallinen verotulo, €/asukas]]&gt;0,(Tasaus[[#This Row],[Erotus = tasausrja - laskennallinen verotulo, €/asukas]]*$B$7),(Tasaus[[#This Row],[Erotus = tasausrja - laskennallinen verotulo, €/asukas]]*$B$8))</f>
        <v>464.04598333207099</v>
      </c>
      <c r="O83" s="385">
        <f>Tasaus[[#This Row],[Tasaus,  €/asukas]]*Tasaus[[#This Row],[Asukasluku 31.12.2021]]</f>
        <v>1751309.5410952359</v>
      </c>
      <c r="Q83" s="121"/>
      <c r="R83" s="122"/>
      <c r="S83" s="123"/>
    </row>
    <row r="84" spans="1:19">
      <c r="A84" s="275">
        <v>230</v>
      </c>
      <c r="B84" s="13" t="s">
        <v>454</v>
      </c>
      <c r="C84" s="276">
        <v>2290</v>
      </c>
      <c r="D84" s="277">
        <v>20.5</v>
      </c>
      <c r="E84" s="277">
        <f>Tasaus[[#This Row],[Tuloveroprosentti 2022]]-12.64</f>
        <v>7.8599999999999994</v>
      </c>
      <c r="F84" s="14">
        <v>5762204.5500338105</v>
      </c>
      <c r="G84" s="14">
        <f>Tasaus[[#This Row],[Kunnallisvero (maksuunpantu), €]]*100/Tasaus[[#This Row],[Tuloveroprosentti 2022]]</f>
        <v>28108314.878213707</v>
      </c>
      <c r="H84" s="278">
        <f>Tasaus[[#This Row],[Verotettava tulo (kunnallisvero), €]]*($E$11/100)</f>
        <v>2068771.9750365289</v>
      </c>
      <c r="I84" s="14">
        <v>575785.93432047695</v>
      </c>
      <c r="J84" s="15">
        <v>312860.68199999997</v>
      </c>
      <c r="K84" s="15">
        <f>SUM(Tasaus[[#This Row],[Laskennallinen kunnallisvero, €]:[Laskennallinen kiinteistövero, €]])</f>
        <v>2957418.5913570058</v>
      </c>
      <c r="L84" s="15">
        <f>Tasaus[[#This Row],[Laskennallinen verotulo yhteensä, €]]/Tasaus[[#This Row],[Asukasluku 31.12.2021]]</f>
        <v>1291.4491665314436</v>
      </c>
      <c r="M84" s="37">
        <f>$L$11-Tasaus[[#This Row],[Laskennallinen verotulo yhteensä, €/asukas (=tasausraja)]]</f>
        <v>688.70083346855654</v>
      </c>
      <c r="N84" s="384">
        <f>IF(Tasaus[[#This Row],[Erotus = tasausrja - laskennallinen verotulo, €/asukas]]&gt;0,(Tasaus[[#This Row],[Erotus = tasausrja - laskennallinen verotulo, €/asukas]]*$B$7),(Tasaus[[#This Row],[Erotus = tasausrja - laskennallinen verotulo, €/asukas]]*$B$8))</f>
        <v>619.83075012170093</v>
      </c>
      <c r="O84" s="385">
        <f>Tasaus[[#This Row],[Tasaus,  €/asukas]]*Tasaus[[#This Row],[Asukasluku 31.12.2021]]</f>
        <v>1419412.4177786952</v>
      </c>
      <c r="Q84" s="121"/>
      <c r="R84" s="122"/>
      <c r="S84" s="123"/>
    </row>
    <row r="85" spans="1:19">
      <c r="A85" s="275">
        <v>231</v>
      </c>
      <c r="B85" s="13" t="s">
        <v>455</v>
      </c>
      <c r="C85" s="276">
        <v>1289</v>
      </c>
      <c r="D85" s="277">
        <v>23</v>
      </c>
      <c r="E85" s="277">
        <f>Tasaus[[#This Row],[Tuloveroprosentti 2022]]-12.64</f>
        <v>10.36</v>
      </c>
      <c r="F85" s="14">
        <v>5372704.680031525</v>
      </c>
      <c r="G85" s="14">
        <f>Tasaus[[#This Row],[Kunnallisvero (maksuunpantu), €]]*100/Tasaus[[#This Row],[Tuloveroprosentti 2022]]</f>
        <v>23359585.565354455</v>
      </c>
      <c r="H85" s="278">
        <f>Tasaus[[#This Row],[Verotettava tulo (kunnallisvero), €]]*($E$11/100)</f>
        <v>1719265.497610088</v>
      </c>
      <c r="I85" s="14">
        <v>753766.55359540321</v>
      </c>
      <c r="J85" s="15">
        <v>266659.71090000006</v>
      </c>
      <c r="K85" s="15">
        <f>SUM(Tasaus[[#This Row],[Laskennallinen kunnallisvero, €]:[Laskennallinen kiinteistövero, €]])</f>
        <v>2739691.762105491</v>
      </c>
      <c r="L85" s="15">
        <f>Tasaus[[#This Row],[Laskennallinen verotulo yhteensä, €]]/Tasaus[[#This Row],[Asukasluku 31.12.2021]]</f>
        <v>2125.4396913153537</v>
      </c>
      <c r="M85" s="37">
        <f>$L$11-Tasaus[[#This Row],[Laskennallinen verotulo yhteensä, €/asukas (=tasausraja)]]</f>
        <v>-145.28969131535359</v>
      </c>
      <c r="N85" s="384">
        <f>IF(Tasaus[[#This Row],[Erotus = tasausrja - laskennallinen verotulo, €/asukas]]&gt;0,(Tasaus[[#This Row],[Erotus = tasausrja - laskennallinen verotulo, €/asukas]]*$B$7),(Tasaus[[#This Row],[Erotus = tasausrja - laskennallinen verotulo, €/asukas]]*$B$8))</f>
        <v>-14.52896913153536</v>
      </c>
      <c r="O85" s="385">
        <f>Tasaus[[#This Row],[Tasaus,  €/asukas]]*Tasaus[[#This Row],[Asukasluku 31.12.2021]]</f>
        <v>-18727.841210549079</v>
      </c>
      <c r="Q85" s="121"/>
      <c r="R85" s="122"/>
      <c r="S85" s="123"/>
    </row>
    <row r="86" spans="1:19">
      <c r="A86" s="275">
        <v>232</v>
      </c>
      <c r="B86" s="13" t="s">
        <v>456</v>
      </c>
      <c r="C86" s="276">
        <v>12890</v>
      </c>
      <c r="D86" s="277">
        <v>22</v>
      </c>
      <c r="E86" s="277">
        <f>Tasaus[[#This Row],[Tuloveroprosentti 2022]]-12.64</f>
        <v>9.36</v>
      </c>
      <c r="F86" s="14">
        <v>40821761.190239526</v>
      </c>
      <c r="G86" s="14">
        <f>Tasaus[[#This Row],[Kunnallisvero (maksuunpantu), €]]*100/Tasaus[[#This Row],[Tuloveroprosentti 2022]]</f>
        <v>185553459.95563421</v>
      </c>
      <c r="H86" s="278">
        <f>Tasaus[[#This Row],[Verotettava tulo (kunnallisvero), €]]*($E$11/100)</f>
        <v>13656734.652734678</v>
      </c>
      <c r="I86" s="14">
        <v>3989761.6824329435</v>
      </c>
      <c r="J86" s="15">
        <v>1800494.8631500001</v>
      </c>
      <c r="K86" s="15">
        <f>SUM(Tasaus[[#This Row],[Laskennallinen kunnallisvero, €]:[Laskennallinen kiinteistövero, €]])</f>
        <v>19446991.198317621</v>
      </c>
      <c r="L86" s="15">
        <f>Tasaus[[#This Row],[Laskennallinen verotulo yhteensä, €]]/Tasaus[[#This Row],[Asukasluku 31.12.2021]]</f>
        <v>1508.6882232984965</v>
      </c>
      <c r="M86" s="37">
        <f>$L$11-Tasaus[[#This Row],[Laskennallinen verotulo yhteensä, €/asukas (=tasausraja)]]</f>
        <v>471.4617767015036</v>
      </c>
      <c r="N86" s="384">
        <f>IF(Tasaus[[#This Row],[Erotus = tasausrja - laskennallinen verotulo, €/asukas]]&gt;0,(Tasaus[[#This Row],[Erotus = tasausrja - laskennallinen verotulo, €/asukas]]*$B$7),(Tasaus[[#This Row],[Erotus = tasausrja - laskennallinen verotulo, €/asukas]]*$B$8))</f>
        <v>424.31559903135326</v>
      </c>
      <c r="O86" s="385">
        <f>Tasaus[[#This Row],[Tasaus,  €/asukas]]*Tasaus[[#This Row],[Asukasluku 31.12.2021]]</f>
        <v>5469428.0715141436</v>
      </c>
      <c r="Q86" s="121"/>
      <c r="R86" s="122"/>
      <c r="S86" s="123"/>
    </row>
    <row r="87" spans="1:19">
      <c r="A87" s="275">
        <v>233</v>
      </c>
      <c r="B87" s="13" t="s">
        <v>457</v>
      </c>
      <c r="C87" s="276">
        <v>15312</v>
      </c>
      <c r="D87" s="277">
        <v>21.75</v>
      </c>
      <c r="E87" s="277">
        <f>Tasaus[[#This Row],[Tuloveroprosentti 2022]]-12.64</f>
        <v>9.11</v>
      </c>
      <c r="F87" s="14">
        <v>49243693.940288939</v>
      </c>
      <c r="G87" s="14">
        <f>Tasaus[[#This Row],[Kunnallisvero (maksuunpantu), €]]*100/Tasaus[[#This Row],[Tuloveroprosentti 2022]]</f>
        <v>226407788.23121348</v>
      </c>
      <c r="H87" s="278">
        <f>Tasaus[[#This Row],[Verotettava tulo (kunnallisvero), €]]*($E$11/100)</f>
        <v>16663613.213817311</v>
      </c>
      <c r="I87" s="14">
        <v>3198308.9442137713</v>
      </c>
      <c r="J87" s="15">
        <v>2187608.4869500003</v>
      </c>
      <c r="K87" s="15">
        <f>SUM(Tasaus[[#This Row],[Laskennallinen kunnallisvero, €]:[Laskennallinen kiinteistövero, €]])</f>
        <v>22049530.644981083</v>
      </c>
      <c r="L87" s="15">
        <f>Tasaus[[#This Row],[Laskennallinen verotulo yhteensä, €]]/Tasaus[[#This Row],[Asukasluku 31.12.2021]]</f>
        <v>1440.0163691863299</v>
      </c>
      <c r="M87" s="37">
        <f>$L$11-Tasaus[[#This Row],[Laskennallinen verotulo yhteensä, €/asukas (=tasausraja)]]</f>
        <v>540.13363081367015</v>
      </c>
      <c r="N87" s="384">
        <f>IF(Tasaus[[#This Row],[Erotus = tasausrja - laskennallinen verotulo, €/asukas]]&gt;0,(Tasaus[[#This Row],[Erotus = tasausrja - laskennallinen verotulo, €/asukas]]*$B$7),(Tasaus[[#This Row],[Erotus = tasausrja - laskennallinen verotulo, €/asukas]]*$B$8))</f>
        <v>486.12026773230315</v>
      </c>
      <c r="O87" s="385">
        <f>Tasaus[[#This Row],[Tasaus,  €/asukas]]*Tasaus[[#This Row],[Asukasluku 31.12.2021]]</f>
        <v>7443473.5395170255</v>
      </c>
      <c r="Q87" s="121"/>
      <c r="R87" s="122"/>
      <c r="S87" s="123"/>
    </row>
    <row r="88" spans="1:19">
      <c r="A88" s="275">
        <v>235</v>
      </c>
      <c r="B88" s="13" t="s">
        <v>458</v>
      </c>
      <c r="C88" s="276">
        <v>10396</v>
      </c>
      <c r="D88" s="277">
        <v>17</v>
      </c>
      <c r="E88" s="277">
        <f>Tasaus[[#This Row],[Tuloveroprosentti 2022]]-12.64</f>
        <v>4.3599999999999994</v>
      </c>
      <c r="F88" s="14">
        <v>77289547.470453501</v>
      </c>
      <c r="G88" s="14">
        <f>Tasaus[[#This Row],[Kunnallisvero (maksuunpantu), €]]*100/Tasaus[[#This Row],[Tuloveroprosentti 2022]]</f>
        <v>454644396.88502061</v>
      </c>
      <c r="H88" s="278">
        <f>Tasaus[[#This Row],[Verotettava tulo (kunnallisvero), €]]*($E$11/100)</f>
        <v>33461827.610737517</v>
      </c>
      <c r="I88" s="14">
        <v>1562497.4084009242</v>
      </c>
      <c r="J88" s="15">
        <v>2851400.4932500003</v>
      </c>
      <c r="K88" s="15">
        <f>SUM(Tasaus[[#This Row],[Laskennallinen kunnallisvero, €]:[Laskennallinen kiinteistövero, €]])</f>
        <v>37875725.512388438</v>
      </c>
      <c r="L88" s="15">
        <f>Tasaus[[#This Row],[Laskennallinen verotulo yhteensä, €]]/Tasaus[[#This Row],[Asukasluku 31.12.2021]]</f>
        <v>3643.2979523267063</v>
      </c>
      <c r="M88" s="37">
        <f>$L$11-Tasaus[[#This Row],[Laskennallinen verotulo yhteensä, €/asukas (=tasausraja)]]</f>
        <v>-1663.1479523267062</v>
      </c>
      <c r="N88" s="384">
        <f>IF(Tasaus[[#This Row],[Erotus = tasausrja - laskennallinen verotulo, €/asukas]]&gt;0,(Tasaus[[#This Row],[Erotus = tasausrja - laskennallinen verotulo, €/asukas]]*$B$7),(Tasaus[[#This Row],[Erotus = tasausrja - laskennallinen verotulo, €/asukas]]*$B$8))</f>
        <v>-166.31479523267063</v>
      </c>
      <c r="O88" s="385">
        <f>Tasaus[[#This Row],[Tasaus,  €/asukas]]*Tasaus[[#This Row],[Asukasluku 31.12.2021]]</f>
        <v>-1729008.611238844</v>
      </c>
      <c r="Q88" s="121"/>
      <c r="R88" s="122"/>
      <c r="S88" s="123"/>
    </row>
    <row r="89" spans="1:19">
      <c r="A89" s="275">
        <v>236</v>
      </c>
      <c r="B89" s="13" t="s">
        <v>459</v>
      </c>
      <c r="C89" s="276">
        <v>4196</v>
      </c>
      <c r="D89" s="277">
        <v>22</v>
      </c>
      <c r="E89" s="277">
        <f>Tasaus[[#This Row],[Tuloveroprosentti 2022]]-12.64</f>
        <v>9.36</v>
      </c>
      <c r="F89" s="14">
        <v>13799550.800080972</v>
      </c>
      <c r="G89" s="14">
        <f>Tasaus[[#This Row],[Kunnallisvero (maksuunpantu), €]]*100/Tasaus[[#This Row],[Tuloveroprosentti 2022]]</f>
        <v>62725230.909458965</v>
      </c>
      <c r="H89" s="278">
        <f>Tasaus[[#This Row],[Verotettava tulo (kunnallisvero), €]]*($E$11/100)</f>
        <v>4616576.9949361794</v>
      </c>
      <c r="I89" s="14">
        <v>679301.89569476387</v>
      </c>
      <c r="J89" s="15">
        <v>543721.04960000003</v>
      </c>
      <c r="K89" s="15">
        <f>SUM(Tasaus[[#This Row],[Laskennallinen kunnallisvero, €]:[Laskennallinen kiinteistövero, €]])</f>
        <v>5839599.9402309433</v>
      </c>
      <c r="L89" s="15">
        <f>Tasaus[[#This Row],[Laskennallinen verotulo yhteensä, €]]/Tasaus[[#This Row],[Asukasluku 31.12.2021]]</f>
        <v>1391.7063727909779</v>
      </c>
      <c r="M89" s="37">
        <f>$L$11-Tasaus[[#This Row],[Laskennallinen verotulo yhteensä, €/asukas (=tasausraja)]]</f>
        <v>588.44362720902222</v>
      </c>
      <c r="N89" s="384">
        <f>IF(Tasaus[[#This Row],[Erotus = tasausrja - laskennallinen verotulo, €/asukas]]&gt;0,(Tasaus[[#This Row],[Erotus = tasausrja - laskennallinen verotulo, €/asukas]]*$B$7),(Tasaus[[#This Row],[Erotus = tasausrja - laskennallinen verotulo, €/asukas]]*$B$8))</f>
        <v>529.59926448812007</v>
      </c>
      <c r="O89" s="385">
        <f>Tasaus[[#This Row],[Tasaus,  €/asukas]]*Tasaus[[#This Row],[Asukasluku 31.12.2021]]</f>
        <v>2222198.5137921516</v>
      </c>
      <c r="Q89" s="121"/>
      <c r="R89" s="122"/>
      <c r="S89" s="123"/>
    </row>
    <row r="90" spans="1:19">
      <c r="A90" s="275">
        <v>239</v>
      </c>
      <c r="B90" s="13" t="s">
        <v>460</v>
      </c>
      <c r="C90" s="276">
        <v>2095</v>
      </c>
      <c r="D90" s="277">
        <v>20.500000000000004</v>
      </c>
      <c r="E90" s="277">
        <f>Tasaus[[#This Row],[Tuloveroprosentti 2022]]-12.64</f>
        <v>7.860000000000003</v>
      </c>
      <c r="F90" s="14">
        <v>6080939.9900356811</v>
      </c>
      <c r="G90" s="14">
        <f>Tasaus[[#This Row],[Kunnallisvero (maksuunpantu), €]]*100/Tasaus[[#This Row],[Tuloveroprosentti 2022]]</f>
        <v>29663121.90261307</v>
      </c>
      <c r="H90" s="278">
        <f>Tasaus[[#This Row],[Verotettava tulo (kunnallisvero), €]]*($E$11/100)</f>
        <v>2183205.7720323219</v>
      </c>
      <c r="I90" s="14">
        <v>777053.94450071757</v>
      </c>
      <c r="J90" s="15">
        <v>299393.31410000008</v>
      </c>
      <c r="K90" s="15">
        <f>SUM(Tasaus[[#This Row],[Laskennallinen kunnallisvero, €]:[Laskennallinen kiinteistövero, €]])</f>
        <v>3259653.0306330398</v>
      </c>
      <c r="L90" s="15">
        <f>Tasaus[[#This Row],[Laskennallinen verotulo yhteensä, €]]/Tasaus[[#This Row],[Asukasluku 31.12.2021]]</f>
        <v>1555.9203010181575</v>
      </c>
      <c r="M90" s="37">
        <f>$L$11-Tasaus[[#This Row],[Laskennallinen verotulo yhteensä, €/asukas (=tasausraja)]]</f>
        <v>424.2296989818426</v>
      </c>
      <c r="N90" s="384">
        <f>IF(Tasaus[[#This Row],[Erotus = tasausrja - laskennallinen verotulo, €/asukas]]&gt;0,(Tasaus[[#This Row],[Erotus = tasausrja - laskennallinen verotulo, €/asukas]]*$B$7),(Tasaus[[#This Row],[Erotus = tasausrja - laskennallinen verotulo, €/asukas]]*$B$8))</f>
        <v>381.80672908365835</v>
      </c>
      <c r="O90" s="385">
        <f>Tasaus[[#This Row],[Tasaus,  €/asukas]]*Tasaus[[#This Row],[Asukasluku 31.12.2021]]</f>
        <v>799885.09743026423</v>
      </c>
      <c r="Q90" s="121"/>
      <c r="R90" s="122"/>
      <c r="S90" s="123"/>
    </row>
    <row r="91" spans="1:19">
      <c r="A91" s="275">
        <v>240</v>
      </c>
      <c r="B91" s="13" t="s">
        <v>461</v>
      </c>
      <c r="C91" s="276">
        <v>19982</v>
      </c>
      <c r="D91" s="277">
        <v>21.750000000000004</v>
      </c>
      <c r="E91" s="277">
        <f>Tasaus[[#This Row],[Tuloveroprosentti 2022]]-12.64</f>
        <v>9.110000000000003</v>
      </c>
      <c r="F91" s="14">
        <v>79279102.320465177</v>
      </c>
      <c r="G91" s="14">
        <f>Tasaus[[#This Row],[Kunnallisvero (maksuunpantu), €]]*100/Tasaus[[#This Row],[Tuloveroprosentti 2022]]</f>
        <v>364501619.86420763</v>
      </c>
      <c r="H91" s="278">
        <f>Tasaus[[#This Row],[Verotettava tulo (kunnallisvero), €]]*($E$11/100)</f>
        <v>26827319.22200568</v>
      </c>
      <c r="I91" s="14">
        <v>3529056.2208363204</v>
      </c>
      <c r="J91" s="15">
        <v>2979439.7849500002</v>
      </c>
      <c r="K91" s="15">
        <f>SUM(Tasaus[[#This Row],[Laskennallinen kunnallisvero, €]:[Laskennallinen kiinteistövero, €]])</f>
        <v>33335815.227791999</v>
      </c>
      <c r="L91" s="15">
        <f>Tasaus[[#This Row],[Laskennallinen verotulo yhteensä, €]]/Tasaus[[#This Row],[Asukasluku 31.12.2021]]</f>
        <v>1668.2922243915523</v>
      </c>
      <c r="M91" s="37">
        <f>$L$11-Tasaus[[#This Row],[Laskennallinen verotulo yhteensä, €/asukas (=tasausraja)]]</f>
        <v>311.85777560844781</v>
      </c>
      <c r="N91" s="384">
        <f>IF(Tasaus[[#This Row],[Erotus = tasausrja - laskennallinen verotulo, €/asukas]]&gt;0,(Tasaus[[#This Row],[Erotus = tasausrja - laskennallinen verotulo, €/asukas]]*$B$7),(Tasaus[[#This Row],[Erotus = tasausrja - laskennallinen verotulo, €/asukas]]*$B$8))</f>
        <v>280.67199804760304</v>
      </c>
      <c r="O91" s="385">
        <f>Tasaus[[#This Row],[Tasaus,  €/asukas]]*Tasaus[[#This Row],[Asukasluku 31.12.2021]]</f>
        <v>5608387.8649872039</v>
      </c>
      <c r="Q91" s="121"/>
      <c r="R91" s="122"/>
      <c r="S91" s="123"/>
    </row>
    <row r="92" spans="1:19">
      <c r="A92" s="275">
        <v>241</v>
      </c>
      <c r="B92" s="13" t="s">
        <v>462</v>
      </c>
      <c r="C92" s="276">
        <v>7904</v>
      </c>
      <c r="D92" s="277">
        <v>21.25</v>
      </c>
      <c r="E92" s="277">
        <f>Tasaus[[#This Row],[Tuloveroprosentti 2022]]-12.64</f>
        <v>8.61</v>
      </c>
      <c r="F92" s="14">
        <v>33428751.770196144</v>
      </c>
      <c r="G92" s="14">
        <f>Tasaus[[#This Row],[Kunnallisvero (maksuunpantu), €]]*100/Tasaus[[#This Row],[Tuloveroprosentti 2022]]</f>
        <v>157311773.03621715</v>
      </c>
      <c r="H92" s="278">
        <f>Tasaus[[#This Row],[Verotettava tulo (kunnallisvero), €]]*($E$11/100)</f>
        <v>11578146.495465582</v>
      </c>
      <c r="I92" s="14">
        <v>1257511.1178307014</v>
      </c>
      <c r="J92" s="15">
        <v>953500.73110000021</v>
      </c>
      <c r="K92" s="15">
        <f>SUM(Tasaus[[#This Row],[Laskennallinen kunnallisvero, €]:[Laskennallinen kiinteistövero, €]])</f>
        <v>13789158.344396284</v>
      </c>
      <c r="L92" s="15">
        <f>Tasaus[[#This Row],[Laskennallinen verotulo yhteensä, €]]/Tasaus[[#This Row],[Asukasluku 31.12.2021]]</f>
        <v>1744.5797500501371</v>
      </c>
      <c r="M92" s="37">
        <f>$L$11-Tasaus[[#This Row],[Laskennallinen verotulo yhteensä, €/asukas (=tasausraja)]]</f>
        <v>235.57024994986295</v>
      </c>
      <c r="N92" s="384">
        <f>IF(Tasaus[[#This Row],[Erotus = tasausrja - laskennallinen verotulo, €/asukas]]&gt;0,(Tasaus[[#This Row],[Erotus = tasausrja - laskennallinen verotulo, €/asukas]]*$B$7),(Tasaus[[#This Row],[Erotus = tasausrja - laskennallinen verotulo, €/asukas]]*$B$8))</f>
        <v>212.01322495487668</v>
      </c>
      <c r="O92" s="385">
        <f>Tasaus[[#This Row],[Tasaus,  €/asukas]]*Tasaus[[#This Row],[Asukasluku 31.12.2021]]</f>
        <v>1675752.5300433452</v>
      </c>
      <c r="Q92" s="121"/>
      <c r="R92" s="122"/>
      <c r="S92" s="123"/>
    </row>
    <row r="93" spans="1:19">
      <c r="A93" s="275">
        <v>244</v>
      </c>
      <c r="B93" s="13" t="s">
        <v>463</v>
      </c>
      <c r="C93" s="276">
        <v>19116</v>
      </c>
      <c r="D93" s="277">
        <v>20.5</v>
      </c>
      <c r="E93" s="277">
        <f>Tasaus[[#This Row],[Tuloveroprosentti 2022]]-12.64</f>
        <v>7.8599999999999994</v>
      </c>
      <c r="F93" s="14">
        <v>78217945.340458959</v>
      </c>
      <c r="G93" s="14">
        <f>Tasaus[[#This Row],[Kunnallisvero (maksuunpantu), €]]*100/Tasaus[[#This Row],[Tuloveroprosentti 2022]]</f>
        <v>381550952.88028759</v>
      </c>
      <c r="H93" s="278">
        <f>Tasaus[[#This Row],[Verotettava tulo (kunnallisvero), €]]*($E$11/100)</f>
        <v>28082150.131989166</v>
      </c>
      <c r="I93" s="14">
        <v>3661561.3733832058</v>
      </c>
      <c r="J93" s="15">
        <v>2369631.0639000004</v>
      </c>
      <c r="K93" s="15">
        <f>SUM(Tasaus[[#This Row],[Laskennallinen kunnallisvero, €]:[Laskennallinen kiinteistövero, €]])</f>
        <v>34113342.569272369</v>
      </c>
      <c r="L93" s="15">
        <f>Tasaus[[#This Row],[Laskennallinen verotulo yhteensä, €]]/Tasaus[[#This Row],[Asukasluku 31.12.2021]]</f>
        <v>1784.5439720272216</v>
      </c>
      <c r="M93" s="37">
        <f>$L$11-Tasaus[[#This Row],[Laskennallinen verotulo yhteensä, €/asukas (=tasausraja)]]</f>
        <v>195.60602797277852</v>
      </c>
      <c r="N93" s="384">
        <f>IF(Tasaus[[#This Row],[Erotus = tasausrja - laskennallinen verotulo, €/asukas]]&gt;0,(Tasaus[[#This Row],[Erotus = tasausrja - laskennallinen verotulo, €/asukas]]*$B$7),(Tasaus[[#This Row],[Erotus = tasausrja - laskennallinen verotulo, €/asukas]]*$B$8))</f>
        <v>176.04542517550067</v>
      </c>
      <c r="O93" s="385">
        <f>Tasaus[[#This Row],[Tasaus,  €/asukas]]*Tasaus[[#This Row],[Asukasluku 31.12.2021]]</f>
        <v>3365284.3476548707</v>
      </c>
      <c r="Q93" s="121"/>
      <c r="R93" s="122"/>
      <c r="S93" s="123"/>
    </row>
    <row r="94" spans="1:19">
      <c r="A94" s="275">
        <v>245</v>
      </c>
      <c r="B94" s="13" t="s">
        <v>464</v>
      </c>
      <c r="C94" s="276">
        <v>37232</v>
      </c>
      <c r="D94" s="277">
        <v>19.25</v>
      </c>
      <c r="E94" s="277">
        <f>Tasaus[[#This Row],[Tuloveroprosentti 2022]]-12.64</f>
        <v>6.6099999999999994</v>
      </c>
      <c r="F94" s="14">
        <v>159362491.27093509</v>
      </c>
      <c r="G94" s="14">
        <f>Tasaus[[#This Row],[Kunnallisvero (maksuunpantu), €]]*100/Tasaus[[#This Row],[Tuloveroprosentti 2022]]</f>
        <v>827857097.51135111</v>
      </c>
      <c r="H94" s="278">
        <f>Tasaus[[#This Row],[Verotettava tulo (kunnallisvero), €]]*($E$11/100)</f>
        <v>60930282.376835443</v>
      </c>
      <c r="I94" s="14">
        <v>7761648.6684413319</v>
      </c>
      <c r="J94" s="15">
        <v>5639088.7650500005</v>
      </c>
      <c r="K94" s="15">
        <f>SUM(Tasaus[[#This Row],[Laskennallinen kunnallisvero, €]:[Laskennallinen kiinteistövero, €]])</f>
        <v>74331019.81032677</v>
      </c>
      <c r="L94" s="15">
        <f>Tasaus[[#This Row],[Laskennallinen verotulo yhteensä, €]]/Tasaus[[#This Row],[Asukasluku 31.12.2021]]</f>
        <v>1996.4283361175003</v>
      </c>
      <c r="M94" s="37">
        <f>$L$11-Tasaus[[#This Row],[Laskennallinen verotulo yhteensä, €/asukas (=tasausraja)]]</f>
        <v>-16.278336117500203</v>
      </c>
      <c r="N94" s="384">
        <f>IF(Tasaus[[#This Row],[Erotus = tasausrja - laskennallinen verotulo, €/asukas]]&gt;0,(Tasaus[[#This Row],[Erotus = tasausrja - laskennallinen verotulo, €/asukas]]*$B$7),(Tasaus[[#This Row],[Erotus = tasausrja - laskennallinen verotulo, €/asukas]]*$B$8))</f>
        <v>-1.6278336117500203</v>
      </c>
      <c r="O94" s="385">
        <f>Tasaus[[#This Row],[Tasaus,  €/asukas]]*Tasaus[[#This Row],[Asukasluku 31.12.2021]]</f>
        <v>-60607.501032676751</v>
      </c>
      <c r="Q94" s="121"/>
      <c r="R94" s="122"/>
      <c r="S94" s="123"/>
    </row>
    <row r="95" spans="1:19">
      <c r="A95" s="275">
        <v>249</v>
      </c>
      <c r="B95" s="13" t="s">
        <v>465</v>
      </c>
      <c r="C95" s="276">
        <v>9443</v>
      </c>
      <c r="D95" s="277">
        <v>21.75</v>
      </c>
      <c r="E95" s="277">
        <f>Tasaus[[#This Row],[Tuloveroprosentti 2022]]-12.64</f>
        <v>9.11</v>
      </c>
      <c r="F95" s="14">
        <v>32155524.840188675</v>
      </c>
      <c r="G95" s="14">
        <f>Tasaus[[#This Row],[Kunnallisvero (maksuunpantu), €]]*100/Tasaus[[#This Row],[Tuloveroprosentti 2022]]</f>
        <v>147841493.51810884</v>
      </c>
      <c r="H95" s="278">
        <f>Tasaus[[#This Row],[Verotettava tulo (kunnallisvero), €]]*($E$11/100)</f>
        <v>10881133.922932811</v>
      </c>
      <c r="I95" s="14">
        <v>2483176.2418704121</v>
      </c>
      <c r="J95" s="15">
        <v>1456986.7723500002</v>
      </c>
      <c r="K95" s="15">
        <f>SUM(Tasaus[[#This Row],[Laskennallinen kunnallisvero, €]:[Laskennallinen kiinteistövero, €]])</f>
        <v>14821296.937153224</v>
      </c>
      <c r="L95" s="15">
        <f>Tasaus[[#This Row],[Laskennallinen verotulo yhteensä, €]]/Tasaus[[#This Row],[Asukasluku 31.12.2021]]</f>
        <v>1569.5538427568806</v>
      </c>
      <c r="M95" s="37">
        <f>$L$11-Tasaus[[#This Row],[Laskennallinen verotulo yhteensä, €/asukas (=tasausraja)]]</f>
        <v>410.59615724311948</v>
      </c>
      <c r="N95" s="384">
        <f>IF(Tasaus[[#This Row],[Erotus = tasausrja - laskennallinen verotulo, €/asukas]]&gt;0,(Tasaus[[#This Row],[Erotus = tasausrja - laskennallinen verotulo, €/asukas]]*$B$7),(Tasaus[[#This Row],[Erotus = tasausrja - laskennallinen verotulo, €/asukas]]*$B$8))</f>
        <v>369.53654151880755</v>
      </c>
      <c r="O95" s="385">
        <f>Tasaus[[#This Row],[Tasaus,  €/asukas]]*Tasaus[[#This Row],[Asukasluku 31.12.2021]]</f>
        <v>3489533.5615620995</v>
      </c>
      <c r="Q95" s="121"/>
      <c r="R95" s="122"/>
      <c r="S95" s="123"/>
    </row>
    <row r="96" spans="1:19">
      <c r="A96" s="275">
        <v>250</v>
      </c>
      <c r="B96" s="13" t="s">
        <v>466</v>
      </c>
      <c r="C96" s="276">
        <v>1808</v>
      </c>
      <c r="D96" s="277">
        <v>21.5</v>
      </c>
      <c r="E96" s="277">
        <f>Tasaus[[#This Row],[Tuloveroprosentti 2022]]-12.64</f>
        <v>8.86</v>
      </c>
      <c r="F96" s="14">
        <v>4819019.3200282771</v>
      </c>
      <c r="G96" s="14">
        <f>Tasaus[[#This Row],[Kunnallisvero (maksuunpantu), €]]*100/Tasaus[[#This Row],[Tuloveroprosentti 2022]]</f>
        <v>22414043.348968729</v>
      </c>
      <c r="H96" s="278">
        <f>Tasaus[[#This Row],[Verotettava tulo (kunnallisvero), €]]*($E$11/100)</f>
        <v>1649673.5904840985</v>
      </c>
      <c r="I96" s="14">
        <v>672354.21710820601</v>
      </c>
      <c r="J96" s="15">
        <v>278622.64435000002</v>
      </c>
      <c r="K96" s="15">
        <f>SUM(Tasaus[[#This Row],[Laskennallinen kunnallisvero, €]:[Laskennallinen kiinteistövero, €]])</f>
        <v>2600650.4519423046</v>
      </c>
      <c r="L96" s="15">
        <f>Tasaus[[#This Row],[Laskennallinen verotulo yhteensä, €]]/Tasaus[[#This Row],[Asukasluku 31.12.2021]]</f>
        <v>1438.4128605875578</v>
      </c>
      <c r="M96" s="37">
        <f>$L$11-Tasaus[[#This Row],[Laskennallinen verotulo yhteensä, €/asukas (=tasausraja)]]</f>
        <v>541.73713941244227</v>
      </c>
      <c r="N96" s="384">
        <f>IF(Tasaus[[#This Row],[Erotus = tasausrja - laskennallinen verotulo, €/asukas]]&gt;0,(Tasaus[[#This Row],[Erotus = tasausrja - laskennallinen verotulo, €/asukas]]*$B$7),(Tasaus[[#This Row],[Erotus = tasausrja - laskennallinen verotulo, €/asukas]]*$B$8))</f>
        <v>487.56342547119806</v>
      </c>
      <c r="O96" s="385">
        <f>Tasaus[[#This Row],[Tasaus,  €/asukas]]*Tasaus[[#This Row],[Asukasluku 31.12.2021]]</f>
        <v>881514.67325192608</v>
      </c>
      <c r="Q96" s="121"/>
      <c r="R96" s="122"/>
      <c r="S96" s="123"/>
    </row>
    <row r="97" spans="1:19">
      <c r="A97" s="275">
        <v>256</v>
      </c>
      <c r="B97" s="13" t="s">
        <v>467</v>
      </c>
      <c r="C97" s="276">
        <v>1581</v>
      </c>
      <c r="D97" s="277">
        <v>21.5</v>
      </c>
      <c r="E97" s="277">
        <f>Tasaus[[#This Row],[Tuloveroprosentti 2022]]-12.64</f>
        <v>8.86</v>
      </c>
      <c r="F97" s="14">
        <v>3967335.6000232794</v>
      </c>
      <c r="G97" s="14">
        <f>Tasaus[[#This Row],[Kunnallisvero (maksuunpantu), €]]*100/Tasaus[[#This Row],[Tuloveroprosentti 2022]]</f>
        <v>18452723.721038509</v>
      </c>
      <c r="H97" s="278">
        <f>Tasaus[[#This Row],[Verotettava tulo (kunnallisvero), €]]*($E$11/100)</f>
        <v>1358120.4658684342</v>
      </c>
      <c r="I97" s="14">
        <v>584036.33669481112</v>
      </c>
      <c r="J97" s="15">
        <v>203969.39739999999</v>
      </c>
      <c r="K97" s="15">
        <f>SUM(Tasaus[[#This Row],[Laskennallinen kunnallisvero, €]:[Laskennallinen kiinteistövero, €]])</f>
        <v>2146126.1999632455</v>
      </c>
      <c r="L97" s="15">
        <f>Tasaus[[#This Row],[Laskennallinen verotulo yhteensä, €]]/Tasaus[[#This Row],[Asukasluku 31.12.2021]]</f>
        <v>1357.4485768268473</v>
      </c>
      <c r="M97" s="37">
        <f>$L$11-Tasaus[[#This Row],[Laskennallinen verotulo yhteensä, €/asukas (=tasausraja)]]</f>
        <v>622.70142317315276</v>
      </c>
      <c r="N97" s="384">
        <f>IF(Tasaus[[#This Row],[Erotus = tasausrja - laskennallinen verotulo, €/asukas]]&gt;0,(Tasaus[[#This Row],[Erotus = tasausrja - laskennallinen verotulo, €/asukas]]*$B$7),(Tasaus[[#This Row],[Erotus = tasausrja - laskennallinen verotulo, €/asukas]]*$B$8))</f>
        <v>560.43128085583749</v>
      </c>
      <c r="O97" s="385">
        <f>Tasaus[[#This Row],[Tasaus,  €/asukas]]*Tasaus[[#This Row],[Asukasluku 31.12.2021]]</f>
        <v>886041.85503307905</v>
      </c>
      <c r="Q97" s="121"/>
      <c r="R97" s="122"/>
      <c r="S97" s="123"/>
    </row>
    <row r="98" spans="1:19">
      <c r="A98" s="275">
        <v>257</v>
      </c>
      <c r="B98" s="13" t="s">
        <v>468</v>
      </c>
      <c r="C98" s="276">
        <v>40433</v>
      </c>
      <c r="D98" s="277">
        <v>19.75</v>
      </c>
      <c r="E98" s="277">
        <f>Tasaus[[#This Row],[Tuloveroprosentti 2022]]-12.64</f>
        <v>7.1099999999999994</v>
      </c>
      <c r="F98" s="14">
        <v>205221108.41120413</v>
      </c>
      <c r="G98" s="14">
        <f>Tasaus[[#This Row],[Kunnallisvero (maksuunpantu), €]]*100/Tasaus[[#This Row],[Tuloveroprosentti 2022]]</f>
        <v>1039094219.8035653</v>
      </c>
      <c r="H98" s="278">
        <f>Tasaus[[#This Row],[Verotettava tulo (kunnallisvero), €]]*($E$11/100)</f>
        <v>76477334.577542409</v>
      </c>
      <c r="I98" s="14">
        <v>5611992.7813358856</v>
      </c>
      <c r="J98" s="15">
        <v>7435409.2814500015</v>
      </c>
      <c r="K98" s="15">
        <f>SUM(Tasaus[[#This Row],[Laskennallinen kunnallisvero, €]:[Laskennallinen kiinteistövero, €]])</f>
        <v>89524736.640328303</v>
      </c>
      <c r="L98" s="15">
        <f>Tasaus[[#This Row],[Laskennallinen verotulo yhteensä, €]]/Tasaus[[#This Row],[Asukasluku 31.12.2021]]</f>
        <v>2214.1502396638466</v>
      </c>
      <c r="M98" s="37">
        <f>$L$11-Tasaus[[#This Row],[Laskennallinen verotulo yhteensä, €/asukas (=tasausraja)]]</f>
        <v>-234.00023966384651</v>
      </c>
      <c r="N98" s="384">
        <f>IF(Tasaus[[#This Row],[Erotus = tasausrja - laskennallinen verotulo, €/asukas]]&gt;0,(Tasaus[[#This Row],[Erotus = tasausrja - laskennallinen verotulo, €/asukas]]*$B$7),(Tasaus[[#This Row],[Erotus = tasausrja - laskennallinen verotulo, €/asukas]]*$B$8))</f>
        <v>-23.400023966384651</v>
      </c>
      <c r="O98" s="385">
        <f>Tasaus[[#This Row],[Tasaus,  €/asukas]]*Tasaus[[#This Row],[Asukasluku 31.12.2021]]</f>
        <v>-946133.16903283063</v>
      </c>
      <c r="Q98" s="121"/>
      <c r="R98" s="122"/>
      <c r="S98" s="123"/>
    </row>
    <row r="99" spans="1:19">
      <c r="A99" s="275">
        <v>260</v>
      </c>
      <c r="B99" s="13" t="s">
        <v>469</v>
      </c>
      <c r="C99" s="276">
        <v>9877</v>
      </c>
      <c r="D99" s="277">
        <v>20.75</v>
      </c>
      <c r="E99" s="277">
        <f>Tasaus[[#This Row],[Tuloveroprosentti 2022]]-12.64</f>
        <v>8.11</v>
      </c>
      <c r="F99" s="14">
        <v>27091528.980158966</v>
      </c>
      <c r="G99" s="14">
        <f>Tasaus[[#This Row],[Kunnallisvero (maksuunpantu), €]]*100/Tasaus[[#This Row],[Tuloveroprosentti 2022]]</f>
        <v>130561585.44654924</v>
      </c>
      <c r="H99" s="278">
        <f>Tasaus[[#This Row],[Verotettava tulo (kunnallisvero), €]]*($E$11/100)</f>
        <v>9609332.688866023</v>
      </c>
      <c r="I99" s="14">
        <v>2205315.5918264245</v>
      </c>
      <c r="J99" s="15">
        <v>1556013.2952000003</v>
      </c>
      <c r="K99" s="15">
        <f>SUM(Tasaus[[#This Row],[Laskennallinen kunnallisvero, €]:[Laskennallinen kiinteistövero, €]])</f>
        <v>13370661.575892447</v>
      </c>
      <c r="L99" s="15">
        <f>Tasaus[[#This Row],[Laskennallinen verotulo yhteensä, €]]/Tasaus[[#This Row],[Asukasluku 31.12.2021]]</f>
        <v>1353.7168751536344</v>
      </c>
      <c r="M99" s="37">
        <f>$L$11-Tasaus[[#This Row],[Laskennallinen verotulo yhteensä, €/asukas (=tasausraja)]]</f>
        <v>626.43312484636567</v>
      </c>
      <c r="N99" s="384">
        <f>IF(Tasaus[[#This Row],[Erotus = tasausrja - laskennallinen verotulo, €/asukas]]&gt;0,(Tasaus[[#This Row],[Erotus = tasausrja - laskennallinen verotulo, €/asukas]]*$B$7),(Tasaus[[#This Row],[Erotus = tasausrja - laskennallinen verotulo, €/asukas]]*$B$8))</f>
        <v>563.7898123617291</v>
      </c>
      <c r="O99" s="385">
        <f>Tasaus[[#This Row],[Tasaus,  €/asukas]]*Tasaus[[#This Row],[Asukasluku 31.12.2021]]</f>
        <v>5568551.9766967986</v>
      </c>
      <c r="Q99" s="121"/>
      <c r="R99" s="122"/>
      <c r="S99" s="123"/>
    </row>
    <row r="100" spans="1:19">
      <c r="A100" s="275">
        <v>261</v>
      </c>
      <c r="B100" s="13" t="s">
        <v>470</v>
      </c>
      <c r="C100" s="276">
        <v>6523</v>
      </c>
      <c r="D100" s="277">
        <v>20.25</v>
      </c>
      <c r="E100" s="277">
        <f>Tasaus[[#This Row],[Tuloveroprosentti 2022]]-12.64</f>
        <v>7.6099999999999994</v>
      </c>
      <c r="F100" s="14">
        <v>22564803.230132401</v>
      </c>
      <c r="G100" s="14">
        <f>Tasaus[[#This Row],[Kunnallisvero (maksuunpantu), €]]*100/Tasaus[[#This Row],[Tuloveroprosentti 2022]]</f>
        <v>111431127.06238222</v>
      </c>
      <c r="H100" s="278">
        <f>Tasaus[[#This Row],[Verotettava tulo (kunnallisvero), €]]*($E$11/100)</f>
        <v>8201330.9517913312</v>
      </c>
      <c r="I100" s="14">
        <v>3756130.6207977226</v>
      </c>
      <c r="J100" s="15">
        <v>3710358.6229000003</v>
      </c>
      <c r="K100" s="15">
        <f>SUM(Tasaus[[#This Row],[Laskennallinen kunnallisvero, €]:[Laskennallinen kiinteistövero, €]])</f>
        <v>15667820.195489055</v>
      </c>
      <c r="L100" s="15">
        <f>Tasaus[[#This Row],[Laskennallinen verotulo yhteensä, €]]/Tasaus[[#This Row],[Asukasluku 31.12.2021]]</f>
        <v>2401.9347225952865</v>
      </c>
      <c r="M100" s="37">
        <f>$L$11-Tasaus[[#This Row],[Laskennallinen verotulo yhteensä, €/asukas (=tasausraja)]]</f>
        <v>-421.78472259528644</v>
      </c>
      <c r="N100" s="384">
        <f>IF(Tasaus[[#This Row],[Erotus = tasausrja - laskennallinen verotulo, €/asukas]]&gt;0,(Tasaus[[#This Row],[Erotus = tasausrja - laskennallinen verotulo, €/asukas]]*$B$7),(Tasaus[[#This Row],[Erotus = tasausrja - laskennallinen verotulo, €/asukas]]*$B$8))</f>
        <v>-42.178472259528647</v>
      </c>
      <c r="O100" s="385">
        <f>Tasaus[[#This Row],[Tasaus,  €/asukas]]*Tasaus[[#This Row],[Asukasluku 31.12.2021]]</f>
        <v>-275130.17454890534</v>
      </c>
      <c r="Q100" s="121"/>
      <c r="R100" s="122"/>
      <c r="S100" s="123"/>
    </row>
    <row r="101" spans="1:19">
      <c r="A101" s="275">
        <v>263</v>
      </c>
      <c r="B101" s="13" t="s">
        <v>471</v>
      </c>
      <c r="C101" s="276">
        <v>7759</v>
      </c>
      <c r="D101" s="277">
        <v>21.75</v>
      </c>
      <c r="E101" s="277">
        <f>Tasaus[[#This Row],[Tuloveroprosentti 2022]]-12.64</f>
        <v>9.11</v>
      </c>
      <c r="F101" s="14">
        <v>21579713.950126622</v>
      </c>
      <c r="G101" s="14">
        <f>Tasaus[[#This Row],[Kunnallisvero (maksuunpantu), €]]*100/Tasaus[[#This Row],[Tuloveroprosentti 2022]]</f>
        <v>99217075.632766083</v>
      </c>
      <c r="H101" s="278">
        <f>Tasaus[[#This Row],[Verotettava tulo (kunnallisvero), €]]*($E$11/100)</f>
        <v>7302376.7665715832</v>
      </c>
      <c r="I101" s="14">
        <v>1844620.3788931656</v>
      </c>
      <c r="J101" s="15">
        <v>909120.56905000017</v>
      </c>
      <c r="K101" s="15">
        <f>SUM(Tasaus[[#This Row],[Laskennallinen kunnallisvero, €]:[Laskennallinen kiinteistövero, €]])</f>
        <v>10056117.714514749</v>
      </c>
      <c r="L101" s="15">
        <f>Tasaus[[#This Row],[Laskennallinen verotulo yhteensä, €]]/Tasaus[[#This Row],[Asukasluku 31.12.2021]]</f>
        <v>1296.058475900857</v>
      </c>
      <c r="M101" s="37">
        <f>$L$11-Tasaus[[#This Row],[Laskennallinen verotulo yhteensä, €/asukas (=tasausraja)]]</f>
        <v>684.09152409914304</v>
      </c>
      <c r="N101" s="384">
        <f>IF(Tasaus[[#This Row],[Erotus = tasausrja - laskennallinen verotulo, €/asukas]]&gt;0,(Tasaus[[#This Row],[Erotus = tasausrja - laskennallinen verotulo, €/asukas]]*$B$7),(Tasaus[[#This Row],[Erotus = tasausrja - laskennallinen verotulo, €/asukas]]*$B$8))</f>
        <v>615.68237168922872</v>
      </c>
      <c r="O101" s="385">
        <f>Tasaus[[#This Row],[Tasaus,  €/asukas]]*Tasaus[[#This Row],[Asukasluku 31.12.2021]]</f>
        <v>4777079.5219367258</v>
      </c>
      <c r="Q101" s="121"/>
      <c r="R101" s="122"/>
      <c r="S101" s="123"/>
    </row>
    <row r="102" spans="1:19">
      <c r="A102" s="275">
        <v>265</v>
      </c>
      <c r="B102" s="13" t="s">
        <v>472</v>
      </c>
      <c r="C102" s="276">
        <v>1088</v>
      </c>
      <c r="D102" s="277">
        <v>21.75</v>
      </c>
      <c r="E102" s="277">
        <f>Tasaus[[#This Row],[Tuloveroprosentti 2022]]-12.64</f>
        <v>9.11</v>
      </c>
      <c r="F102" s="14">
        <v>2929887.9400171912</v>
      </c>
      <c r="G102" s="14">
        <f>Tasaus[[#This Row],[Kunnallisvero (maksuunpantu), €]]*100/Tasaus[[#This Row],[Tuloveroprosentti 2022]]</f>
        <v>13470749.149504328</v>
      </c>
      <c r="H102" s="278">
        <f>Tasaus[[#This Row],[Verotettava tulo (kunnallisvero), €]]*($E$11/100)</f>
        <v>991447.13740351854</v>
      </c>
      <c r="I102" s="14">
        <v>585019.41823157866</v>
      </c>
      <c r="J102" s="15">
        <v>228620.23875000002</v>
      </c>
      <c r="K102" s="15">
        <f>SUM(Tasaus[[#This Row],[Laskennallinen kunnallisvero, €]:[Laskennallinen kiinteistövero, €]])</f>
        <v>1805086.7943850972</v>
      </c>
      <c r="L102" s="15">
        <f>Tasaus[[#This Row],[Laskennallinen verotulo yhteensä, €]]/Tasaus[[#This Row],[Asukasluku 31.12.2021]]</f>
        <v>1659.0871271921849</v>
      </c>
      <c r="M102" s="37">
        <f>$L$11-Tasaus[[#This Row],[Laskennallinen verotulo yhteensä, €/asukas (=tasausraja)]]</f>
        <v>321.06287280781521</v>
      </c>
      <c r="N102" s="384">
        <f>IF(Tasaus[[#This Row],[Erotus = tasausrja - laskennallinen verotulo, €/asukas]]&gt;0,(Tasaus[[#This Row],[Erotus = tasausrja - laskennallinen verotulo, €/asukas]]*$B$7),(Tasaus[[#This Row],[Erotus = tasausrja - laskennallinen verotulo, €/asukas]]*$B$8))</f>
        <v>288.95658552703372</v>
      </c>
      <c r="O102" s="385">
        <f>Tasaus[[#This Row],[Tasaus,  €/asukas]]*Tasaus[[#This Row],[Asukasluku 31.12.2021]]</f>
        <v>314384.7650534127</v>
      </c>
      <c r="Q102" s="121"/>
      <c r="R102" s="122"/>
      <c r="S102" s="123"/>
    </row>
    <row r="103" spans="1:19">
      <c r="A103" s="275">
        <v>271</v>
      </c>
      <c r="B103" s="13" t="s">
        <v>473</v>
      </c>
      <c r="C103" s="276">
        <v>6951</v>
      </c>
      <c r="D103" s="277">
        <v>21.75</v>
      </c>
      <c r="E103" s="277">
        <f>Tasaus[[#This Row],[Tuloveroprosentti 2022]]-12.64</f>
        <v>9.11</v>
      </c>
      <c r="F103" s="14">
        <v>23477254.530137759</v>
      </c>
      <c r="G103" s="14">
        <f>Tasaus[[#This Row],[Kunnallisvero (maksuunpantu), €]]*100/Tasaus[[#This Row],[Tuloveroprosentti 2022]]</f>
        <v>107941400.13856441</v>
      </c>
      <c r="H103" s="278">
        <f>Tasaus[[#This Row],[Verotettava tulo (kunnallisvero), €]]*($E$11/100)</f>
        <v>7944487.0501983399</v>
      </c>
      <c r="I103" s="14">
        <v>1229010.4707803826</v>
      </c>
      <c r="J103" s="15">
        <v>1054113.7445999999</v>
      </c>
      <c r="K103" s="15">
        <f>SUM(Tasaus[[#This Row],[Laskennallinen kunnallisvero, €]:[Laskennallinen kiinteistövero, €]])</f>
        <v>10227611.265578723</v>
      </c>
      <c r="L103" s="15">
        <f>Tasaus[[#This Row],[Laskennallinen verotulo yhteensä, €]]/Tasaus[[#This Row],[Asukasluku 31.12.2021]]</f>
        <v>1471.3870328842934</v>
      </c>
      <c r="M103" s="37">
        <f>$L$11-Tasaus[[#This Row],[Laskennallinen verotulo yhteensä, €/asukas (=tasausraja)]]</f>
        <v>508.76296711570672</v>
      </c>
      <c r="N103" s="384">
        <f>IF(Tasaus[[#This Row],[Erotus = tasausrja - laskennallinen verotulo, €/asukas]]&gt;0,(Tasaus[[#This Row],[Erotus = tasausrja - laskennallinen verotulo, €/asukas]]*$B$7),(Tasaus[[#This Row],[Erotus = tasausrja - laskennallinen verotulo, €/asukas]]*$B$8))</f>
        <v>457.88667040413605</v>
      </c>
      <c r="O103" s="385">
        <f>Tasaus[[#This Row],[Tasaus,  €/asukas]]*Tasaus[[#This Row],[Asukasluku 31.12.2021]]</f>
        <v>3182770.2459791498</v>
      </c>
      <c r="Q103" s="121"/>
      <c r="R103" s="122"/>
      <c r="S103" s="123"/>
    </row>
    <row r="104" spans="1:19">
      <c r="A104" s="275">
        <v>272</v>
      </c>
      <c r="B104" s="13" t="s">
        <v>474</v>
      </c>
      <c r="C104" s="276">
        <v>47909</v>
      </c>
      <c r="D104" s="277">
        <v>21.5</v>
      </c>
      <c r="E104" s="277">
        <f>Tasaus[[#This Row],[Tuloveroprosentti 2022]]-12.64</f>
        <v>8.86</v>
      </c>
      <c r="F104" s="14">
        <v>182873395.90107304</v>
      </c>
      <c r="G104" s="14">
        <f>Tasaus[[#This Row],[Kunnallisvero (maksuunpantu), €]]*100/Tasaus[[#This Row],[Tuloveroprosentti 2022]]</f>
        <v>850573934.42359555</v>
      </c>
      <c r="H104" s="278">
        <f>Tasaus[[#This Row],[Verotettava tulo (kunnallisvero), €]]*($E$11/100)</f>
        <v>62602241.573576629</v>
      </c>
      <c r="I104" s="14">
        <v>15648511.558652988</v>
      </c>
      <c r="J104" s="15">
        <v>6812385.0352000007</v>
      </c>
      <c r="K104" s="15">
        <f>SUM(Tasaus[[#This Row],[Laskennallinen kunnallisvero, €]:[Laskennallinen kiinteistövero, €]])</f>
        <v>85063138.167429611</v>
      </c>
      <c r="L104" s="15">
        <f>Tasaus[[#This Row],[Laskennallinen verotulo yhteensä, €]]/Tasaus[[#This Row],[Asukasluku 31.12.2021]]</f>
        <v>1775.5147919478513</v>
      </c>
      <c r="M104" s="37">
        <f>$L$11-Tasaus[[#This Row],[Laskennallinen verotulo yhteensä, €/asukas (=tasausraja)]]</f>
        <v>204.63520805214876</v>
      </c>
      <c r="N104" s="384">
        <f>IF(Tasaus[[#This Row],[Erotus = tasausrja - laskennallinen verotulo, €/asukas]]&gt;0,(Tasaus[[#This Row],[Erotus = tasausrja - laskennallinen verotulo, €/asukas]]*$B$7),(Tasaus[[#This Row],[Erotus = tasausrja - laskennallinen verotulo, €/asukas]]*$B$8))</f>
        <v>184.17168724693389</v>
      </c>
      <c r="O104" s="385">
        <f>Tasaus[[#This Row],[Tasaus,  €/asukas]]*Tasaus[[#This Row],[Asukasluku 31.12.2021]]</f>
        <v>8823481.3643133547</v>
      </c>
      <c r="Q104" s="121"/>
      <c r="R104" s="122"/>
      <c r="S104" s="123"/>
    </row>
    <row r="105" spans="1:19">
      <c r="A105" s="275">
        <v>273</v>
      </c>
      <c r="B105" s="13" t="s">
        <v>475</v>
      </c>
      <c r="C105" s="276">
        <v>3989</v>
      </c>
      <c r="D105" s="277">
        <v>20.5</v>
      </c>
      <c r="E105" s="277">
        <f>Tasaus[[#This Row],[Tuloveroprosentti 2022]]-12.64</f>
        <v>7.8599999999999994</v>
      </c>
      <c r="F105" s="14">
        <v>11302891.330066321</v>
      </c>
      <c r="G105" s="14">
        <f>Tasaus[[#This Row],[Kunnallisvero (maksuunpantu), €]]*100/Tasaus[[#This Row],[Tuloveroprosentti 2022]]</f>
        <v>55136055.268616199</v>
      </c>
      <c r="H105" s="278">
        <f>Tasaus[[#This Row],[Verotettava tulo (kunnallisvero), €]]*($E$11/100)</f>
        <v>4058013.6677701524</v>
      </c>
      <c r="I105" s="14">
        <v>839661.14619333751</v>
      </c>
      <c r="J105" s="15">
        <v>2063753.5561000002</v>
      </c>
      <c r="K105" s="15">
        <f>SUM(Tasaus[[#This Row],[Laskennallinen kunnallisvero, €]:[Laskennallinen kiinteistövero, €]])</f>
        <v>6961428.3700634893</v>
      </c>
      <c r="L105" s="15">
        <f>Tasaus[[#This Row],[Laskennallinen verotulo yhteensä, €]]/Tasaus[[#This Row],[Asukasluku 31.12.2021]]</f>
        <v>1745.1562722645999</v>
      </c>
      <c r="M105" s="37">
        <f>$L$11-Tasaus[[#This Row],[Laskennallinen verotulo yhteensä, €/asukas (=tasausraja)]]</f>
        <v>234.99372773540017</v>
      </c>
      <c r="N105" s="384">
        <f>IF(Tasaus[[#This Row],[Erotus = tasausrja - laskennallinen verotulo, €/asukas]]&gt;0,(Tasaus[[#This Row],[Erotus = tasausrja - laskennallinen verotulo, €/asukas]]*$B$7),(Tasaus[[#This Row],[Erotus = tasausrja - laskennallinen verotulo, €/asukas]]*$B$8))</f>
        <v>211.49435496186015</v>
      </c>
      <c r="O105" s="385">
        <f>Tasaus[[#This Row],[Tasaus,  €/asukas]]*Tasaus[[#This Row],[Asukasluku 31.12.2021]]</f>
        <v>843650.98194286018</v>
      </c>
      <c r="Q105" s="121"/>
      <c r="R105" s="122"/>
      <c r="S105" s="123"/>
    </row>
    <row r="106" spans="1:19">
      <c r="A106" s="275">
        <v>275</v>
      </c>
      <c r="B106" s="13" t="s">
        <v>476</v>
      </c>
      <c r="C106" s="276">
        <v>2586</v>
      </c>
      <c r="D106" s="277">
        <v>22</v>
      </c>
      <c r="E106" s="277">
        <f>Tasaus[[#This Row],[Tuloveroprosentti 2022]]-12.64</f>
        <v>9.36</v>
      </c>
      <c r="F106" s="14">
        <v>7637745.0400448153</v>
      </c>
      <c r="G106" s="14">
        <f>Tasaus[[#This Row],[Kunnallisvero (maksuunpantu), €]]*100/Tasaus[[#This Row],[Tuloveroprosentti 2022]]</f>
        <v>34717022.909294613</v>
      </c>
      <c r="H106" s="278">
        <f>Tasaus[[#This Row],[Verotettava tulo (kunnallisvero), €]]*($E$11/100)</f>
        <v>2555172.8861240833</v>
      </c>
      <c r="I106" s="14">
        <v>732801.8358424477</v>
      </c>
      <c r="J106" s="15">
        <v>406504.47805000003</v>
      </c>
      <c r="K106" s="15">
        <f>SUM(Tasaus[[#This Row],[Laskennallinen kunnallisvero, €]:[Laskennallinen kiinteistövero, €]])</f>
        <v>3694479.2000165312</v>
      </c>
      <c r="L106" s="15">
        <f>Tasaus[[#This Row],[Laskennallinen verotulo yhteensä, €]]/Tasaus[[#This Row],[Asukasluku 31.12.2021]]</f>
        <v>1428.6462490396486</v>
      </c>
      <c r="M106" s="37">
        <f>$L$11-Tasaus[[#This Row],[Laskennallinen verotulo yhteensä, €/asukas (=tasausraja)]]</f>
        <v>551.50375096035145</v>
      </c>
      <c r="N106" s="384">
        <f>IF(Tasaus[[#This Row],[Erotus = tasausrja - laskennallinen verotulo, €/asukas]]&gt;0,(Tasaus[[#This Row],[Erotus = tasausrja - laskennallinen verotulo, €/asukas]]*$B$7),(Tasaus[[#This Row],[Erotus = tasausrja - laskennallinen verotulo, €/asukas]]*$B$8))</f>
        <v>496.35337586431632</v>
      </c>
      <c r="O106" s="385">
        <f>Tasaus[[#This Row],[Tasaus,  €/asukas]]*Tasaus[[#This Row],[Asukasluku 31.12.2021]]</f>
        <v>1283569.829985122</v>
      </c>
      <c r="Q106" s="121"/>
      <c r="R106" s="122"/>
      <c r="S106" s="123"/>
    </row>
    <row r="107" spans="1:19">
      <c r="A107" s="275">
        <v>276</v>
      </c>
      <c r="B107" s="13" t="s">
        <v>477</v>
      </c>
      <c r="C107" s="276">
        <v>15035</v>
      </c>
      <c r="D107" s="277">
        <v>20.5</v>
      </c>
      <c r="E107" s="277">
        <f>Tasaus[[#This Row],[Tuloveroprosentti 2022]]-12.64</f>
        <v>7.8599999999999994</v>
      </c>
      <c r="F107" s="14">
        <v>54843423.080321796</v>
      </c>
      <c r="G107" s="14">
        <f>Tasaus[[#This Row],[Kunnallisvero (maksuunpantu), €]]*100/Tasaus[[#This Row],[Tuloveroprosentti 2022]]</f>
        <v>267528893.07474047</v>
      </c>
      <c r="H107" s="278">
        <f>Tasaus[[#This Row],[Verotettava tulo (kunnallisvero), €]]*($E$11/100)</f>
        <v>19690126.530300897</v>
      </c>
      <c r="I107" s="14">
        <v>2547880.7326054471</v>
      </c>
      <c r="J107" s="15">
        <v>1580744.3368000002</v>
      </c>
      <c r="K107" s="15">
        <f>SUM(Tasaus[[#This Row],[Laskennallinen kunnallisvero, €]:[Laskennallinen kiinteistövero, €]])</f>
        <v>23818751.599706344</v>
      </c>
      <c r="L107" s="15">
        <f>Tasaus[[#This Row],[Laskennallinen verotulo yhteensä, €]]/Tasaus[[#This Row],[Asukasluku 31.12.2021]]</f>
        <v>1584.220259375214</v>
      </c>
      <c r="M107" s="37">
        <f>$L$11-Tasaus[[#This Row],[Laskennallinen verotulo yhteensä, €/asukas (=tasausraja)]]</f>
        <v>395.92974062478606</v>
      </c>
      <c r="N107" s="384">
        <f>IF(Tasaus[[#This Row],[Erotus = tasausrja - laskennallinen verotulo, €/asukas]]&gt;0,(Tasaus[[#This Row],[Erotus = tasausrja - laskennallinen verotulo, €/asukas]]*$B$7),(Tasaus[[#This Row],[Erotus = tasausrja - laskennallinen verotulo, €/asukas]]*$B$8))</f>
        <v>356.33676656230745</v>
      </c>
      <c r="O107" s="385">
        <f>Tasaus[[#This Row],[Tasaus,  €/asukas]]*Tasaus[[#This Row],[Asukasluku 31.12.2021]]</f>
        <v>5357523.2852642927</v>
      </c>
      <c r="Q107" s="121"/>
      <c r="R107" s="122"/>
      <c r="S107" s="123"/>
    </row>
    <row r="108" spans="1:19">
      <c r="A108" s="275">
        <v>280</v>
      </c>
      <c r="B108" s="13" t="s">
        <v>478</v>
      </c>
      <c r="C108" s="276">
        <v>2050</v>
      </c>
      <c r="D108" s="277">
        <v>22</v>
      </c>
      <c r="E108" s="277">
        <f>Tasaus[[#This Row],[Tuloveroprosentti 2022]]-12.64</f>
        <v>9.36</v>
      </c>
      <c r="F108" s="14">
        <v>6346588.1000372395</v>
      </c>
      <c r="G108" s="14">
        <f>Tasaus[[#This Row],[Kunnallisvero (maksuunpantu), €]]*100/Tasaus[[#This Row],[Tuloveroprosentti 2022]]</f>
        <v>28848127.727442</v>
      </c>
      <c r="H108" s="278">
        <f>Tasaus[[#This Row],[Verotettava tulo (kunnallisvero), €]]*($E$11/100)</f>
        <v>2123222.2007397311</v>
      </c>
      <c r="I108" s="14">
        <v>532678.54447363247</v>
      </c>
      <c r="J108" s="15">
        <v>398732.95240000007</v>
      </c>
      <c r="K108" s="15">
        <f>SUM(Tasaus[[#This Row],[Laskennallinen kunnallisvero, €]:[Laskennallinen kiinteistövero, €]])</f>
        <v>3054633.6976133632</v>
      </c>
      <c r="L108" s="15">
        <f>Tasaus[[#This Row],[Laskennallinen verotulo yhteensä, €]]/Tasaus[[#This Row],[Asukasluku 31.12.2021]]</f>
        <v>1490.065218347982</v>
      </c>
      <c r="M108" s="37">
        <f>$L$11-Tasaus[[#This Row],[Laskennallinen verotulo yhteensä, €/asukas (=tasausraja)]]</f>
        <v>490.08478165201814</v>
      </c>
      <c r="N108" s="384">
        <f>IF(Tasaus[[#This Row],[Erotus = tasausrja - laskennallinen verotulo, €/asukas]]&gt;0,(Tasaus[[#This Row],[Erotus = tasausrja - laskennallinen verotulo, €/asukas]]*$B$7),(Tasaus[[#This Row],[Erotus = tasausrja - laskennallinen verotulo, €/asukas]]*$B$8))</f>
        <v>441.07630348681636</v>
      </c>
      <c r="O108" s="385">
        <f>Tasaus[[#This Row],[Tasaus,  €/asukas]]*Tasaus[[#This Row],[Asukasluku 31.12.2021]]</f>
        <v>904206.42214797356</v>
      </c>
      <c r="Q108" s="121"/>
      <c r="R108" s="122"/>
      <c r="S108" s="123"/>
    </row>
    <row r="109" spans="1:19">
      <c r="A109" s="275">
        <v>284</v>
      </c>
      <c r="B109" s="13" t="s">
        <v>479</v>
      </c>
      <c r="C109" s="276">
        <v>2271</v>
      </c>
      <c r="D109" s="277">
        <v>20</v>
      </c>
      <c r="E109" s="277">
        <f>Tasaus[[#This Row],[Tuloveroprosentti 2022]]-12.64</f>
        <v>7.3599999999999994</v>
      </c>
      <c r="F109" s="14">
        <v>6519412.5400382541</v>
      </c>
      <c r="G109" s="14">
        <f>Tasaus[[#This Row],[Kunnallisvero (maksuunpantu), €]]*100/Tasaus[[#This Row],[Tuloveroprosentti 2022]]</f>
        <v>32597062.700191271</v>
      </c>
      <c r="H109" s="278">
        <f>Tasaus[[#This Row],[Verotettava tulo (kunnallisvero), €]]*($E$11/100)</f>
        <v>2399143.8147340775</v>
      </c>
      <c r="I109" s="14">
        <v>401317.38427851006</v>
      </c>
      <c r="J109" s="15">
        <v>331514.75195000006</v>
      </c>
      <c r="K109" s="15">
        <f>SUM(Tasaus[[#This Row],[Laskennallinen kunnallisvero, €]:[Laskennallinen kiinteistövero, €]])</f>
        <v>3131975.9509625877</v>
      </c>
      <c r="L109" s="15">
        <f>Tasaus[[#This Row],[Laskennallinen verotulo yhteensä, €]]/Tasaus[[#This Row],[Asukasluku 31.12.2021]]</f>
        <v>1379.117547759836</v>
      </c>
      <c r="M109" s="37">
        <f>$L$11-Tasaus[[#This Row],[Laskennallinen verotulo yhteensä, €/asukas (=tasausraja)]]</f>
        <v>601.03245224016405</v>
      </c>
      <c r="N109" s="384">
        <f>IF(Tasaus[[#This Row],[Erotus = tasausrja - laskennallinen verotulo, €/asukas]]&gt;0,(Tasaus[[#This Row],[Erotus = tasausrja - laskennallinen verotulo, €/asukas]]*$B$7),(Tasaus[[#This Row],[Erotus = tasausrja - laskennallinen verotulo, €/asukas]]*$B$8))</f>
        <v>540.92920701614764</v>
      </c>
      <c r="O109" s="385">
        <f>Tasaus[[#This Row],[Tasaus,  €/asukas]]*Tasaus[[#This Row],[Asukasluku 31.12.2021]]</f>
        <v>1228450.2291336714</v>
      </c>
      <c r="Q109" s="121"/>
      <c r="R109" s="122"/>
      <c r="S109" s="123"/>
    </row>
    <row r="110" spans="1:19">
      <c r="A110" s="275">
        <v>285</v>
      </c>
      <c r="B110" s="13" t="s">
        <v>480</v>
      </c>
      <c r="C110" s="276">
        <v>51241</v>
      </c>
      <c r="D110" s="277">
        <v>22</v>
      </c>
      <c r="E110" s="277">
        <f>Tasaus[[#This Row],[Tuloveroprosentti 2022]]-12.64</f>
        <v>9.36</v>
      </c>
      <c r="F110" s="14">
        <v>214914781.30126107</v>
      </c>
      <c r="G110" s="14">
        <f>Tasaus[[#This Row],[Kunnallisvero (maksuunpantu), €]]*100/Tasaus[[#This Row],[Tuloveroprosentti 2022]]</f>
        <v>976885369.55118668</v>
      </c>
      <c r="H110" s="278">
        <f>Tasaus[[#This Row],[Verotettava tulo (kunnallisvero), €]]*($E$11/100)</f>
        <v>71898763.198967338</v>
      </c>
      <c r="I110" s="14">
        <v>11866083.824572839</v>
      </c>
      <c r="J110" s="15">
        <v>7051138.6996500017</v>
      </c>
      <c r="K110" s="15">
        <f>SUM(Tasaus[[#This Row],[Laskennallinen kunnallisvero, €]:[Laskennallinen kiinteistövero, €]])</f>
        <v>90815985.723190174</v>
      </c>
      <c r="L110" s="15">
        <f>Tasaus[[#This Row],[Laskennallinen verotulo yhteensä, €]]/Tasaus[[#This Row],[Asukasluku 31.12.2021]]</f>
        <v>1772.3304721451607</v>
      </c>
      <c r="M110" s="37">
        <f>$L$11-Tasaus[[#This Row],[Laskennallinen verotulo yhteensä, €/asukas (=tasausraja)]]</f>
        <v>207.81952785483941</v>
      </c>
      <c r="N110" s="384">
        <f>IF(Tasaus[[#This Row],[Erotus = tasausrja - laskennallinen verotulo, €/asukas]]&gt;0,(Tasaus[[#This Row],[Erotus = tasausrja - laskennallinen verotulo, €/asukas]]*$B$7),(Tasaus[[#This Row],[Erotus = tasausrja - laskennallinen verotulo, €/asukas]]*$B$8))</f>
        <v>187.03757506935548</v>
      </c>
      <c r="O110" s="385">
        <f>Tasaus[[#This Row],[Tasaus,  €/asukas]]*Tasaus[[#This Row],[Asukasluku 31.12.2021]]</f>
        <v>9583992.3841288444</v>
      </c>
      <c r="Q110" s="121"/>
      <c r="R110" s="122"/>
      <c r="S110" s="123"/>
    </row>
    <row r="111" spans="1:19">
      <c r="A111" s="275">
        <v>286</v>
      </c>
      <c r="B111" s="13" t="s">
        <v>481</v>
      </c>
      <c r="C111" s="276">
        <v>80454</v>
      </c>
      <c r="D111" s="277">
        <v>21.250000000000004</v>
      </c>
      <c r="E111" s="277">
        <f>Tasaus[[#This Row],[Tuloveroprosentti 2022]]-12.64</f>
        <v>8.610000000000003</v>
      </c>
      <c r="F111" s="14">
        <v>318659201.55186981</v>
      </c>
      <c r="G111" s="14">
        <f>Tasaus[[#This Row],[Kunnallisvero (maksuunpantu), €]]*100/Tasaus[[#This Row],[Tuloveroprosentti 2022]]</f>
        <v>1499572713.1852694</v>
      </c>
      <c r="H111" s="278">
        <f>Tasaus[[#This Row],[Verotettava tulo (kunnallisvero), €]]*($E$11/100)</f>
        <v>110368551.69043583</v>
      </c>
      <c r="I111" s="14">
        <v>21632541.222770568</v>
      </c>
      <c r="J111" s="15">
        <v>11046542.859350001</v>
      </c>
      <c r="K111" s="15">
        <f>SUM(Tasaus[[#This Row],[Laskennallinen kunnallisvero, €]:[Laskennallinen kiinteistövero, €]])</f>
        <v>143047635.77255639</v>
      </c>
      <c r="L111" s="15">
        <f>Tasaus[[#This Row],[Laskennallinen verotulo yhteensä, €]]/Tasaus[[#This Row],[Asukasluku 31.12.2021]]</f>
        <v>1778.0052672652248</v>
      </c>
      <c r="M111" s="37">
        <f>$L$11-Tasaus[[#This Row],[Laskennallinen verotulo yhteensä, €/asukas (=tasausraja)]]</f>
        <v>202.14473273477529</v>
      </c>
      <c r="N111" s="384">
        <f>IF(Tasaus[[#This Row],[Erotus = tasausrja - laskennallinen verotulo, €/asukas]]&gt;0,(Tasaus[[#This Row],[Erotus = tasausrja - laskennallinen verotulo, €/asukas]]*$B$7),(Tasaus[[#This Row],[Erotus = tasausrja - laskennallinen verotulo, €/asukas]]*$B$8))</f>
        <v>181.93025946129777</v>
      </c>
      <c r="O111" s="385">
        <f>Tasaus[[#This Row],[Tasaus,  €/asukas]]*Tasaus[[#This Row],[Asukasluku 31.12.2021]]</f>
        <v>14637017.094699251</v>
      </c>
      <c r="Q111" s="121"/>
      <c r="R111" s="122"/>
      <c r="S111" s="123"/>
    </row>
    <row r="112" spans="1:19">
      <c r="A112" s="275">
        <v>287</v>
      </c>
      <c r="B112" s="13" t="s">
        <v>482</v>
      </c>
      <c r="C112" s="276">
        <v>6380</v>
      </c>
      <c r="D112" s="277">
        <v>21.5</v>
      </c>
      <c r="E112" s="277">
        <f>Tasaus[[#This Row],[Tuloveroprosentti 2022]]-12.64</f>
        <v>8.86</v>
      </c>
      <c r="F112" s="14">
        <v>22085021.320129585</v>
      </c>
      <c r="G112" s="14">
        <f>Tasaus[[#This Row],[Kunnallisvero (maksuunpantu), €]]*100/Tasaus[[#This Row],[Tuloveroprosentti 2022]]</f>
        <v>102721029.39595155</v>
      </c>
      <c r="H112" s="278">
        <f>Tasaus[[#This Row],[Verotettava tulo (kunnallisvero), €]]*($E$11/100)</f>
        <v>7560267.7635420347</v>
      </c>
      <c r="I112" s="14">
        <v>1289447.1926197035</v>
      </c>
      <c r="J112" s="15">
        <v>1122738.27755</v>
      </c>
      <c r="K112" s="15">
        <f>SUM(Tasaus[[#This Row],[Laskennallinen kunnallisvero, €]:[Laskennallinen kiinteistövero, €]])</f>
        <v>9972453.2337117381</v>
      </c>
      <c r="L112" s="15">
        <f>Tasaus[[#This Row],[Laskennallinen verotulo yhteensä, €]]/Tasaus[[#This Row],[Asukasluku 31.12.2021]]</f>
        <v>1563.0804441554449</v>
      </c>
      <c r="M112" s="37">
        <f>$L$11-Tasaus[[#This Row],[Laskennallinen verotulo yhteensä, €/asukas (=tasausraja)]]</f>
        <v>417.06955584455523</v>
      </c>
      <c r="N112" s="384">
        <f>IF(Tasaus[[#This Row],[Erotus = tasausrja - laskennallinen verotulo, €/asukas]]&gt;0,(Tasaus[[#This Row],[Erotus = tasausrja - laskennallinen verotulo, €/asukas]]*$B$7),(Tasaus[[#This Row],[Erotus = tasausrja - laskennallinen verotulo, €/asukas]]*$B$8))</f>
        <v>375.36260026009973</v>
      </c>
      <c r="O112" s="385">
        <f>Tasaus[[#This Row],[Tasaus,  €/asukas]]*Tasaus[[#This Row],[Asukasluku 31.12.2021]]</f>
        <v>2394813.3896594364</v>
      </c>
      <c r="Q112" s="121"/>
      <c r="R112" s="122"/>
      <c r="S112" s="123"/>
    </row>
    <row r="113" spans="1:19">
      <c r="A113" s="275">
        <v>288</v>
      </c>
      <c r="B113" s="13" t="s">
        <v>483</v>
      </c>
      <c r="C113" s="276">
        <v>6442</v>
      </c>
      <c r="D113" s="277">
        <v>21.999999999999996</v>
      </c>
      <c r="E113" s="277">
        <f>Tasaus[[#This Row],[Tuloveroprosentti 2022]]-12.64</f>
        <v>9.3599999999999959</v>
      </c>
      <c r="F113" s="14">
        <v>21951990.190128807</v>
      </c>
      <c r="G113" s="14">
        <f>Tasaus[[#This Row],[Kunnallisvero (maksuunpantu), €]]*100/Tasaus[[#This Row],[Tuloveroprosentti 2022]]</f>
        <v>99781773.591494605</v>
      </c>
      <c r="H113" s="278">
        <f>Tasaus[[#This Row],[Verotettava tulo (kunnallisvero), €]]*($E$11/100)</f>
        <v>7343938.5363340024</v>
      </c>
      <c r="I113" s="14">
        <v>2039774.1413333705</v>
      </c>
      <c r="J113" s="15">
        <v>910873.13185000012</v>
      </c>
      <c r="K113" s="15">
        <f>SUM(Tasaus[[#This Row],[Laskennallinen kunnallisvero, €]:[Laskennallinen kiinteistövero, €]])</f>
        <v>10294585.809517372</v>
      </c>
      <c r="L113" s="15">
        <f>Tasaus[[#This Row],[Laskennallinen verotulo yhteensä, €]]/Tasaus[[#This Row],[Asukasluku 31.12.2021]]</f>
        <v>1598.0418828806849</v>
      </c>
      <c r="M113" s="37">
        <f>$L$11-Tasaus[[#This Row],[Laskennallinen verotulo yhteensä, €/asukas (=tasausraja)]]</f>
        <v>382.10811711931524</v>
      </c>
      <c r="N113" s="384">
        <f>IF(Tasaus[[#This Row],[Erotus = tasausrja - laskennallinen verotulo, €/asukas]]&gt;0,(Tasaus[[#This Row],[Erotus = tasausrja - laskennallinen verotulo, €/asukas]]*$B$7),(Tasaus[[#This Row],[Erotus = tasausrja - laskennallinen verotulo, €/asukas]]*$B$8))</f>
        <v>343.89730540738373</v>
      </c>
      <c r="O113" s="385">
        <f>Tasaus[[#This Row],[Tasaus,  €/asukas]]*Tasaus[[#This Row],[Asukasluku 31.12.2021]]</f>
        <v>2215386.4414343662</v>
      </c>
      <c r="Q113" s="121"/>
      <c r="R113" s="122"/>
      <c r="S113" s="123"/>
    </row>
    <row r="114" spans="1:19">
      <c r="A114" s="275">
        <v>290</v>
      </c>
      <c r="B114" s="13" t="s">
        <v>484</v>
      </c>
      <c r="C114" s="276">
        <v>7928</v>
      </c>
      <c r="D114" s="277">
        <v>22</v>
      </c>
      <c r="E114" s="277">
        <f>Tasaus[[#This Row],[Tuloveroprosentti 2022]]-12.64</f>
        <v>9.36</v>
      </c>
      <c r="F114" s="14">
        <v>24517182.39014386</v>
      </c>
      <c r="G114" s="14">
        <f>Tasaus[[#This Row],[Kunnallisvero (maksuunpantu), €]]*100/Tasaus[[#This Row],[Tuloveroprosentti 2022]]</f>
        <v>111441738.13701755</v>
      </c>
      <c r="H114" s="278">
        <f>Tasaus[[#This Row],[Verotettava tulo (kunnallisvero), €]]*($E$11/100)</f>
        <v>8202111.926884491</v>
      </c>
      <c r="I114" s="14">
        <v>2928305.3186374786</v>
      </c>
      <c r="J114" s="15">
        <v>1141470.5575500003</v>
      </c>
      <c r="K114" s="15">
        <f>SUM(Tasaus[[#This Row],[Laskennallinen kunnallisvero, €]:[Laskennallinen kiinteistövero, €]])</f>
        <v>12271887.80307197</v>
      </c>
      <c r="L114" s="15">
        <f>Tasaus[[#This Row],[Laskennallinen verotulo yhteensä, €]]/Tasaus[[#This Row],[Asukasluku 31.12.2021]]</f>
        <v>1547.9172304581193</v>
      </c>
      <c r="M114" s="37">
        <f>$L$11-Tasaus[[#This Row],[Laskennallinen verotulo yhteensä, €/asukas (=tasausraja)]]</f>
        <v>432.23276954188077</v>
      </c>
      <c r="N114" s="384">
        <f>IF(Tasaus[[#This Row],[Erotus = tasausrja - laskennallinen verotulo, €/asukas]]&gt;0,(Tasaus[[#This Row],[Erotus = tasausrja - laskennallinen verotulo, €/asukas]]*$B$7),(Tasaus[[#This Row],[Erotus = tasausrja - laskennallinen verotulo, €/asukas]]*$B$8))</f>
        <v>389.00949258769271</v>
      </c>
      <c r="O114" s="385">
        <f>Tasaus[[#This Row],[Tasaus,  €/asukas]]*Tasaus[[#This Row],[Asukasluku 31.12.2021]]</f>
        <v>3084067.2572352276</v>
      </c>
      <c r="Q114" s="121"/>
      <c r="R114" s="122"/>
      <c r="S114" s="123"/>
    </row>
    <row r="115" spans="1:19">
      <c r="A115" s="275">
        <v>291</v>
      </c>
      <c r="B115" s="13" t="s">
        <v>485</v>
      </c>
      <c r="C115" s="276">
        <v>2158</v>
      </c>
      <c r="D115" s="277">
        <v>21.75</v>
      </c>
      <c r="E115" s="277">
        <f>Tasaus[[#This Row],[Tuloveroprosentti 2022]]-12.64</f>
        <v>9.11</v>
      </c>
      <c r="F115" s="14">
        <v>6450796.490037851</v>
      </c>
      <c r="G115" s="14">
        <f>Tasaus[[#This Row],[Kunnallisvero (maksuunpantu), €]]*100/Tasaus[[#This Row],[Tuloveroprosentti 2022]]</f>
        <v>29658834.436955638</v>
      </c>
      <c r="H115" s="278">
        <f>Tasaus[[#This Row],[Verotettava tulo (kunnallisvero), €]]*($E$11/100)</f>
        <v>2182890.214559935</v>
      </c>
      <c r="I115" s="14">
        <v>936510.75048493734</v>
      </c>
      <c r="J115" s="15">
        <v>775286.14525000006</v>
      </c>
      <c r="K115" s="15">
        <f>SUM(Tasaus[[#This Row],[Laskennallinen kunnallisvero, €]:[Laskennallinen kiinteistövero, €]])</f>
        <v>3894687.1102948724</v>
      </c>
      <c r="L115" s="15">
        <f>Tasaus[[#This Row],[Laskennallinen verotulo yhteensä, €]]/Tasaus[[#This Row],[Asukasluku 31.12.2021]]</f>
        <v>1804.7669649188472</v>
      </c>
      <c r="M115" s="37">
        <f>$L$11-Tasaus[[#This Row],[Laskennallinen verotulo yhteensä, €/asukas (=tasausraja)]]</f>
        <v>175.38303508115291</v>
      </c>
      <c r="N115" s="384">
        <f>IF(Tasaus[[#This Row],[Erotus = tasausrja - laskennallinen verotulo, €/asukas]]&gt;0,(Tasaus[[#This Row],[Erotus = tasausrja - laskennallinen verotulo, €/asukas]]*$B$7),(Tasaus[[#This Row],[Erotus = tasausrja - laskennallinen verotulo, €/asukas]]*$B$8))</f>
        <v>157.84473157303762</v>
      </c>
      <c r="O115" s="385">
        <f>Tasaus[[#This Row],[Tasaus,  €/asukas]]*Tasaus[[#This Row],[Asukasluku 31.12.2021]]</f>
        <v>340628.93073461519</v>
      </c>
      <c r="Q115" s="121"/>
      <c r="R115" s="122"/>
      <c r="S115" s="123"/>
    </row>
    <row r="116" spans="1:19">
      <c r="A116" s="275">
        <v>297</v>
      </c>
      <c r="B116" s="13" t="s">
        <v>486</v>
      </c>
      <c r="C116" s="276">
        <v>121543</v>
      </c>
      <c r="D116" s="277">
        <v>20.75</v>
      </c>
      <c r="E116" s="277">
        <f>Tasaus[[#This Row],[Tuloveroprosentti 2022]]-12.64</f>
        <v>8.11</v>
      </c>
      <c r="F116" s="14">
        <v>468282235.12274772</v>
      </c>
      <c r="G116" s="14">
        <f>Tasaus[[#This Row],[Kunnallisvero (maksuunpantu), €]]*100/Tasaus[[#This Row],[Tuloveroprosentti 2022]]</f>
        <v>2256781856.0132422</v>
      </c>
      <c r="H116" s="278">
        <f>Tasaus[[#This Row],[Verotettava tulo (kunnallisvero), €]]*($E$11/100)</f>
        <v>166099144.60257462</v>
      </c>
      <c r="I116" s="14">
        <v>26478665.540626977</v>
      </c>
      <c r="J116" s="15">
        <v>20006862.208400004</v>
      </c>
      <c r="K116" s="15">
        <f>SUM(Tasaus[[#This Row],[Laskennallinen kunnallisvero, €]:[Laskennallinen kiinteistövero, €]])</f>
        <v>212584672.3516016</v>
      </c>
      <c r="L116" s="15">
        <f>Tasaus[[#This Row],[Laskennallinen verotulo yhteensä, €]]/Tasaus[[#This Row],[Asukasluku 31.12.2021]]</f>
        <v>1749.049080174108</v>
      </c>
      <c r="M116" s="37">
        <f>$L$11-Tasaus[[#This Row],[Laskennallinen verotulo yhteensä, €/asukas (=tasausraja)]]</f>
        <v>231.10091982589211</v>
      </c>
      <c r="N116" s="384">
        <f>IF(Tasaus[[#This Row],[Erotus = tasausrja - laskennallinen verotulo, €/asukas]]&gt;0,(Tasaus[[#This Row],[Erotus = tasausrja - laskennallinen verotulo, €/asukas]]*$B$7),(Tasaus[[#This Row],[Erotus = tasausrja - laskennallinen verotulo, €/asukas]]*$B$8))</f>
        <v>207.9908278433029</v>
      </c>
      <c r="O116" s="385">
        <f>Tasaus[[#This Row],[Tasaus,  €/asukas]]*Tasaus[[#This Row],[Asukasluku 31.12.2021]]</f>
        <v>25279829.188558564</v>
      </c>
      <c r="Q116" s="121"/>
      <c r="R116" s="122"/>
      <c r="S116" s="123"/>
    </row>
    <row r="117" spans="1:19">
      <c r="A117" s="251">
        <v>300</v>
      </c>
      <c r="B117" s="39" t="s">
        <v>487</v>
      </c>
      <c r="C117" s="276">
        <v>3528</v>
      </c>
      <c r="D117" s="277">
        <v>21.000000000000004</v>
      </c>
      <c r="E117" s="277">
        <f>Tasaus[[#This Row],[Tuloveroprosentti 2022]]-12.64</f>
        <v>8.360000000000003</v>
      </c>
      <c r="F117" s="14">
        <v>10196441.780059827</v>
      </c>
      <c r="G117" s="14">
        <f>Tasaus[[#This Row],[Kunnallisvero (maksuunpantu), €]]*100/Tasaus[[#This Row],[Tuloveroprosentti 2022]]</f>
        <v>48554484.666951552</v>
      </c>
      <c r="H117" s="278">
        <f>Tasaus[[#This Row],[Verotettava tulo (kunnallisvero), €]]*($E$11/100)</f>
        <v>3573610.071487634</v>
      </c>
      <c r="I117" s="14">
        <v>628202.17826829175</v>
      </c>
      <c r="J117" s="280">
        <v>571838.22695000004</v>
      </c>
      <c r="K117" s="15">
        <f>SUM(Tasaus[[#This Row],[Laskennallinen kunnallisvero, €]:[Laskennallinen kiinteistövero, €]])</f>
        <v>4773650.4767059255</v>
      </c>
      <c r="L117" s="15">
        <f>Tasaus[[#This Row],[Laskennallinen verotulo yhteensä, €]]/Tasaus[[#This Row],[Asukasluku 31.12.2021]]</f>
        <v>1353.0755319461241</v>
      </c>
      <c r="M117" s="37">
        <f>$L$11-Tasaus[[#This Row],[Laskennallinen verotulo yhteensä, €/asukas (=tasausraja)]]</f>
        <v>627.07446805387599</v>
      </c>
      <c r="N117" s="384">
        <f>IF(Tasaus[[#This Row],[Erotus = tasausrja - laskennallinen verotulo, €/asukas]]&gt;0,(Tasaus[[#This Row],[Erotus = tasausrja - laskennallinen verotulo, €/asukas]]*$B$7),(Tasaus[[#This Row],[Erotus = tasausrja - laskennallinen verotulo, €/asukas]]*$B$8))</f>
        <v>564.36702124848841</v>
      </c>
      <c r="O117" s="385">
        <f>Tasaus[[#This Row],[Tasaus,  €/asukas]]*Tasaus[[#This Row],[Asukasluku 31.12.2021]]</f>
        <v>1991086.850964667</v>
      </c>
      <c r="Q117" s="121"/>
      <c r="R117" s="122"/>
      <c r="S117" s="123"/>
    </row>
    <row r="118" spans="1:19">
      <c r="A118" s="275">
        <v>301</v>
      </c>
      <c r="B118" s="13" t="s">
        <v>488</v>
      </c>
      <c r="C118" s="279">
        <v>20197</v>
      </c>
      <c r="D118" s="277">
        <v>21</v>
      </c>
      <c r="E118" s="277">
        <f>Tasaus[[#This Row],[Tuloveroprosentti 2022]]-12.64</f>
        <v>8.36</v>
      </c>
      <c r="F118" s="14">
        <v>61391095.200360216</v>
      </c>
      <c r="G118" s="14">
        <f>Tasaus[[#This Row],[Kunnallisvero (maksuunpantu), €]]*100/Tasaus[[#This Row],[Tuloveroprosentti 2022]]</f>
        <v>292338548.57314384</v>
      </c>
      <c r="H118" s="278">
        <f>Tasaus[[#This Row],[Verotettava tulo (kunnallisvero), €]]*($E$11/100)</f>
        <v>21516117.174983386</v>
      </c>
      <c r="I118" s="14">
        <v>3829013.9576304448</v>
      </c>
      <c r="J118" s="280">
        <v>2454148.9601000003</v>
      </c>
      <c r="K118" s="15">
        <f>SUM(Tasaus[[#This Row],[Laskennallinen kunnallisvero, €]:[Laskennallinen kiinteistövero, €]])</f>
        <v>27799280.092713829</v>
      </c>
      <c r="L118" s="15">
        <f>Tasaus[[#This Row],[Laskennallinen verotulo yhteensä, €]]/Tasaus[[#This Row],[Asukasluku 31.12.2021]]</f>
        <v>1376.4064015801273</v>
      </c>
      <c r="M118" s="37">
        <f>$L$11-Tasaus[[#This Row],[Laskennallinen verotulo yhteensä, €/asukas (=tasausraja)]]</f>
        <v>603.7435984198728</v>
      </c>
      <c r="N118" s="384">
        <f>IF(Tasaus[[#This Row],[Erotus = tasausrja - laskennallinen verotulo, €/asukas]]&gt;0,(Tasaus[[#This Row],[Erotus = tasausrja - laskennallinen verotulo, €/asukas]]*$B$7),(Tasaus[[#This Row],[Erotus = tasausrja - laskennallinen verotulo, €/asukas]]*$B$8))</f>
        <v>543.36923857788554</v>
      </c>
      <c r="O118" s="385">
        <f>Tasaus[[#This Row],[Tasaus,  €/asukas]]*Tasaus[[#This Row],[Asukasluku 31.12.2021]]</f>
        <v>10974428.511557555</v>
      </c>
      <c r="Q118" s="121"/>
      <c r="R118" s="122"/>
      <c r="S118" s="123"/>
    </row>
    <row r="119" spans="1:19">
      <c r="A119" s="275">
        <v>304</v>
      </c>
      <c r="B119" s="13" t="s">
        <v>489</v>
      </c>
      <c r="C119" s="279">
        <v>971</v>
      </c>
      <c r="D119" s="277">
        <v>18</v>
      </c>
      <c r="E119" s="277">
        <f>Tasaus[[#This Row],[Tuloveroprosentti 2022]]-12.64</f>
        <v>5.3599999999999994</v>
      </c>
      <c r="F119" s="14">
        <v>3622669.1000212566</v>
      </c>
      <c r="G119" s="14">
        <f>Tasaus[[#This Row],[Kunnallisvero (maksuunpantu), €]]*100/Tasaus[[#This Row],[Tuloveroprosentti 2022]]</f>
        <v>20125939.444562539</v>
      </c>
      <c r="H119" s="278">
        <f>Tasaus[[#This Row],[Verotettava tulo (kunnallisvero), €]]*($E$11/100)</f>
        <v>1481269.1431198029</v>
      </c>
      <c r="I119" s="14">
        <v>231304.21133980912</v>
      </c>
      <c r="J119" s="15">
        <v>912470.55945000006</v>
      </c>
      <c r="K119" s="15">
        <f>SUM(Tasaus[[#This Row],[Laskennallinen kunnallisvero, €]:[Laskennallinen kiinteistövero, €]])</f>
        <v>2625043.9139096122</v>
      </c>
      <c r="L119" s="15">
        <f>Tasaus[[#This Row],[Laskennallinen verotulo yhteensä, €]]/Tasaus[[#This Row],[Asukasluku 31.12.2021]]</f>
        <v>2703.443783635028</v>
      </c>
      <c r="M119" s="37">
        <f>$L$11-Tasaus[[#This Row],[Laskennallinen verotulo yhteensä, €/asukas (=tasausraja)]]</f>
        <v>-723.29378363502792</v>
      </c>
      <c r="N119" s="384">
        <f>IF(Tasaus[[#This Row],[Erotus = tasausrja - laskennallinen verotulo, €/asukas]]&gt;0,(Tasaus[[#This Row],[Erotus = tasausrja - laskennallinen verotulo, €/asukas]]*$B$7),(Tasaus[[#This Row],[Erotus = tasausrja - laskennallinen verotulo, €/asukas]]*$B$8))</f>
        <v>-72.329378363502798</v>
      </c>
      <c r="O119" s="385">
        <f>Tasaus[[#This Row],[Tasaus,  €/asukas]]*Tasaus[[#This Row],[Asukasluku 31.12.2021]]</f>
        <v>-70231.826390961214</v>
      </c>
      <c r="Q119" s="121"/>
      <c r="R119" s="122"/>
      <c r="S119" s="123"/>
    </row>
    <row r="120" spans="1:19">
      <c r="A120" s="275">
        <v>305</v>
      </c>
      <c r="B120" s="13" t="s">
        <v>490</v>
      </c>
      <c r="C120" s="276">
        <v>15165</v>
      </c>
      <c r="D120" s="277">
        <v>20</v>
      </c>
      <c r="E120" s="277">
        <f>Tasaus[[#This Row],[Tuloveroprosentti 2022]]-12.64</f>
        <v>7.3599999999999994</v>
      </c>
      <c r="F120" s="14">
        <v>45273919.730265647</v>
      </c>
      <c r="G120" s="14">
        <f>Tasaus[[#This Row],[Kunnallisvero (maksuunpantu), €]]*100/Tasaus[[#This Row],[Tuloveroprosentti 2022]]</f>
        <v>226369598.65132824</v>
      </c>
      <c r="H120" s="278">
        <f>Tasaus[[#This Row],[Verotettava tulo (kunnallisvero), €]]*($E$11/100)</f>
        <v>16660802.460737757</v>
      </c>
      <c r="I120" s="14">
        <v>3873973.0931541566</v>
      </c>
      <c r="J120" s="15">
        <v>4042165.8959500007</v>
      </c>
      <c r="K120" s="15">
        <f>SUM(Tasaus[[#This Row],[Laskennallinen kunnallisvero, €]:[Laskennallinen kiinteistövero, €]])</f>
        <v>24576941.449841913</v>
      </c>
      <c r="L120" s="15">
        <f>Tasaus[[#This Row],[Laskennallinen verotulo yhteensä, €]]/Tasaus[[#This Row],[Asukasluku 31.12.2021]]</f>
        <v>1620.6357698543959</v>
      </c>
      <c r="M120" s="37">
        <f>$L$11-Tasaus[[#This Row],[Laskennallinen verotulo yhteensä, €/asukas (=tasausraja)]]</f>
        <v>359.51423014560419</v>
      </c>
      <c r="N120" s="384">
        <f>IF(Tasaus[[#This Row],[Erotus = tasausrja - laskennallinen verotulo, €/asukas]]&gt;0,(Tasaus[[#This Row],[Erotus = tasausrja - laskennallinen verotulo, €/asukas]]*$B$7),(Tasaus[[#This Row],[Erotus = tasausrja - laskennallinen verotulo, €/asukas]]*$B$8))</f>
        <v>323.56280713104377</v>
      </c>
      <c r="O120" s="385">
        <f>Tasaus[[#This Row],[Tasaus,  €/asukas]]*Tasaus[[#This Row],[Asukasluku 31.12.2021]]</f>
        <v>4906829.9701422788</v>
      </c>
      <c r="Q120" s="121"/>
      <c r="R120" s="122"/>
      <c r="S120" s="123"/>
    </row>
    <row r="121" spans="1:19">
      <c r="A121" s="275">
        <v>309</v>
      </c>
      <c r="B121" s="13" t="s">
        <v>491</v>
      </c>
      <c r="C121" s="276">
        <v>6506</v>
      </c>
      <c r="D121" s="277">
        <v>21.5</v>
      </c>
      <c r="E121" s="277">
        <f>Tasaus[[#This Row],[Tuloveroprosentti 2022]]-12.64</f>
        <v>8.86</v>
      </c>
      <c r="F121" s="14">
        <v>19030141.230111662</v>
      </c>
      <c r="G121" s="14">
        <f>Tasaus[[#This Row],[Kunnallisvero (maksuunpantu), €]]*100/Tasaus[[#This Row],[Tuloveroprosentti 2022]]</f>
        <v>88512284.791217044</v>
      </c>
      <c r="H121" s="278">
        <f>Tasaus[[#This Row],[Verotettava tulo (kunnallisvero), €]]*($E$11/100)</f>
        <v>6514504.1606335742</v>
      </c>
      <c r="I121" s="14">
        <v>1008917.1665499614</v>
      </c>
      <c r="J121" s="15">
        <v>764638.42350000015</v>
      </c>
      <c r="K121" s="15">
        <f>SUM(Tasaus[[#This Row],[Laskennallinen kunnallisvero, €]:[Laskennallinen kiinteistövero, €]])</f>
        <v>8288059.7506835358</v>
      </c>
      <c r="L121" s="15">
        <f>Tasaus[[#This Row],[Laskennallinen verotulo yhteensä, €]]/Tasaus[[#This Row],[Asukasluku 31.12.2021]]</f>
        <v>1273.9101983835744</v>
      </c>
      <c r="M121" s="37">
        <f>$L$11-Tasaus[[#This Row],[Laskennallinen verotulo yhteensä, €/asukas (=tasausraja)]]</f>
        <v>706.23980161642567</v>
      </c>
      <c r="N121" s="384">
        <f>IF(Tasaus[[#This Row],[Erotus = tasausrja - laskennallinen verotulo, €/asukas]]&gt;0,(Tasaus[[#This Row],[Erotus = tasausrja - laskennallinen verotulo, €/asukas]]*$B$7),(Tasaus[[#This Row],[Erotus = tasausrja - laskennallinen verotulo, €/asukas]]*$B$8))</f>
        <v>635.61582145478314</v>
      </c>
      <c r="O121" s="385">
        <f>Tasaus[[#This Row],[Tasaus,  €/asukas]]*Tasaus[[#This Row],[Asukasluku 31.12.2021]]</f>
        <v>4135316.5343848192</v>
      </c>
      <c r="Q121" s="121"/>
      <c r="R121" s="122"/>
      <c r="S121" s="123"/>
    </row>
    <row r="122" spans="1:19">
      <c r="A122" s="275">
        <v>312</v>
      </c>
      <c r="B122" s="13" t="s">
        <v>492</v>
      </c>
      <c r="C122" s="276">
        <v>1232</v>
      </c>
      <c r="D122" s="277">
        <v>22.5</v>
      </c>
      <c r="E122" s="277">
        <f>Tasaus[[#This Row],[Tuloveroprosentti 2022]]-12.64</f>
        <v>9.86</v>
      </c>
      <c r="F122" s="14">
        <v>3505820.5900205709</v>
      </c>
      <c r="G122" s="14">
        <f>Tasaus[[#This Row],[Kunnallisvero (maksuunpantu), €]]*100/Tasaus[[#This Row],[Tuloveroprosentti 2022]]</f>
        <v>15581424.84453587</v>
      </c>
      <c r="H122" s="278">
        <f>Tasaus[[#This Row],[Verotettava tulo (kunnallisvero), €]]*($E$11/100)</f>
        <v>1146792.8685578401</v>
      </c>
      <c r="I122" s="14">
        <v>825413.63769936597</v>
      </c>
      <c r="J122" s="15">
        <v>190049.351</v>
      </c>
      <c r="K122" s="15">
        <f>SUM(Tasaus[[#This Row],[Laskennallinen kunnallisvero, €]:[Laskennallinen kiinteistövero, €]])</f>
        <v>2162255.857257206</v>
      </c>
      <c r="L122" s="15">
        <f>Tasaus[[#This Row],[Laskennallinen verotulo yhteensä, €]]/Tasaus[[#This Row],[Asukasluku 31.12.2021]]</f>
        <v>1755.0778062152647</v>
      </c>
      <c r="M122" s="37">
        <f>$L$11-Tasaus[[#This Row],[Laskennallinen verotulo yhteensä, €/asukas (=tasausraja)]]</f>
        <v>225.07219378473542</v>
      </c>
      <c r="N122" s="384">
        <f>IF(Tasaus[[#This Row],[Erotus = tasausrja - laskennallinen verotulo, €/asukas]]&gt;0,(Tasaus[[#This Row],[Erotus = tasausrja - laskennallinen verotulo, €/asukas]]*$B$7),(Tasaus[[#This Row],[Erotus = tasausrja - laskennallinen verotulo, €/asukas]]*$B$8))</f>
        <v>202.56497440626188</v>
      </c>
      <c r="O122" s="385">
        <f>Tasaus[[#This Row],[Tasaus,  €/asukas]]*Tasaus[[#This Row],[Asukasluku 31.12.2021]]</f>
        <v>249560.04846851464</v>
      </c>
      <c r="Q122" s="121"/>
      <c r="R122" s="122"/>
      <c r="S122" s="123"/>
    </row>
    <row r="123" spans="1:19">
      <c r="A123" s="275">
        <v>316</v>
      </c>
      <c r="B123" s="13" t="s">
        <v>493</v>
      </c>
      <c r="C123" s="276">
        <v>4245</v>
      </c>
      <c r="D123" s="277">
        <v>22</v>
      </c>
      <c r="E123" s="277">
        <f>Tasaus[[#This Row],[Tuloveroprosentti 2022]]-12.64</f>
        <v>9.36</v>
      </c>
      <c r="F123" s="14">
        <v>15836256.930092921</v>
      </c>
      <c r="G123" s="14">
        <f>Tasaus[[#This Row],[Kunnallisvero (maksuunpantu), €]]*100/Tasaus[[#This Row],[Tuloveroprosentti 2022]]</f>
        <v>71982986.04587692</v>
      </c>
      <c r="H123" s="278">
        <f>Tasaus[[#This Row],[Verotettava tulo (kunnallisvero), €]]*($E$11/100)</f>
        <v>5297947.772976541</v>
      </c>
      <c r="I123" s="14">
        <v>559741.52785407298</v>
      </c>
      <c r="J123" s="15">
        <v>511711.9329500001</v>
      </c>
      <c r="K123" s="15">
        <f>SUM(Tasaus[[#This Row],[Laskennallinen kunnallisvero, €]:[Laskennallinen kiinteistövero, €]])</f>
        <v>6369401.2337806141</v>
      </c>
      <c r="L123" s="15">
        <f>Tasaus[[#This Row],[Laskennallinen verotulo yhteensä, €]]/Tasaus[[#This Row],[Asukasluku 31.12.2021]]</f>
        <v>1500.4478760378361</v>
      </c>
      <c r="M123" s="37">
        <f>$L$11-Tasaus[[#This Row],[Laskennallinen verotulo yhteensä, €/asukas (=tasausraja)]]</f>
        <v>479.70212396216402</v>
      </c>
      <c r="N123" s="384">
        <f>IF(Tasaus[[#This Row],[Erotus = tasausrja - laskennallinen verotulo, €/asukas]]&gt;0,(Tasaus[[#This Row],[Erotus = tasausrja - laskennallinen verotulo, €/asukas]]*$B$7),(Tasaus[[#This Row],[Erotus = tasausrja - laskennallinen verotulo, €/asukas]]*$B$8))</f>
        <v>431.73191156594766</v>
      </c>
      <c r="O123" s="385">
        <f>Tasaus[[#This Row],[Tasaus,  €/asukas]]*Tasaus[[#This Row],[Asukasluku 31.12.2021]]</f>
        <v>1832701.9645974478</v>
      </c>
      <c r="Q123" s="121"/>
      <c r="R123" s="122"/>
      <c r="S123" s="123"/>
    </row>
    <row r="124" spans="1:19">
      <c r="A124" s="275">
        <v>317</v>
      </c>
      <c r="B124" s="13" t="s">
        <v>494</v>
      </c>
      <c r="C124" s="276">
        <v>2533</v>
      </c>
      <c r="D124" s="277">
        <v>21.5</v>
      </c>
      <c r="E124" s="277">
        <f>Tasaus[[#This Row],[Tuloveroprosentti 2022]]-12.64</f>
        <v>8.86</v>
      </c>
      <c r="F124" s="14">
        <v>6616257.260038822</v>
      </c>
      <c r="G124" s="14">
        <f>Tasaus[[#This Row],[Kunnallisvero (maksuunpantu), €]]*100/Tasaus[[#This Row],[Tuloveroprosentti 2022]]</f>
        <v>30773289.581575915</v>
      </c>
      <c r="H124" s="278">
        <f>Tasaus[[#This Row],[Verotettava tulo (kunnallisvero), €]]*($E$11/100)</f>
        <v>2264914.1132039875</v>
      </c>
      <c r="I124" s="14">
        <v>774536.7617740233</v>
      </c>
      <c r="J124" s="15">
        <v>315154.89590000006</v>
      </c>
      <c r="K124" s="15">
        <f>SUM(Tasaus[[#This Row],[Laskennallinen kunnallisvero, €]:[Laskennallinen kiinteistövero, €]])</f>
        <v>3354605.7708780104</v>
      </c>
      <c r="L124" s="15">
        <f>Tasaus[[#This Row],[Laskennallinen verotulo yhteensä, €]]/Tasaus[[#This Row],[Asukasluku 31.12.2021]]</f>
        <v>1324.360746497438</v>
      </c>
      <c r="M124" s="37">
        <f>$L$11-Tasaus[[#This Row],[Laskennallinen verotulo yhteensä, €/asukas (=tasausraja)]]</f>
        <v>655.78925350256213</v>
      </c>
      <c r="N124" s="384">
        <f>IF(Tasaus[[#This Row],[Erotus = tasausrja - laskennallinen verotulo, €/asukas]]&gt;0,(Tasaus[[#This Row],[Erotus = tasausrja - laskennallinen verotulo, €/asukas]]*$B$7),(Tasaus[[#This Row],[Erotus = tasausrja - laskennallinen verotulo, €/asukas]]*$B$8))</f>
        <v>590.21032815230592</v>
      </c>
      <c r="O124" s="385">
        <f>Tasaus[[#This Row],[Tasaus,  €/asukas]]*Tasaus[[#This Row],[Asukasluku 31.12.2021]]</f>
        <v>1495002.7612097908</v>
      </c>
      <c r="Q124" s="121"/>
      <c r="R124" s="122"/>
      <c r="S124" s="123"/>
    </row>
    <row r="125" spans="1:19">
      <c r="A125" s="275">
        <v>320</v>
      </c>
      <c r="B125" s="13" t="s">
        <v>495</v>
      </c>
      <c r="C125" s="276">
        <v>7105</v>
      </c>
      <c r="D125" s="277">
        <v>21.5</v>
      </c>
      <c r="E125" s="277">
        <f>Tasaus[[#This Row],[Tuloveroprosentti 2022]]-12.64</f>
        <v>8.86</v>
      </c>
      <c r="F125" s="14">
        <v>24388010.8901431</v>
      </c>
      <c r="G125" s="14">
        <f>Tasaus[[#This Row],[Kunnallisvero (maksuunpantu), €]]*100/Tasaus[[#This Row],[Tuloveroprosentti 2022]]</f>
        <v>113432608.79136325</v>
      </c>
      <c r="H125" s="278">
        <f>Tasaus[[#This Row],[Verotettava tulo (kunnallisvero), €]]*($E$11/100)</f>
        <v>8348640.0070443358</v>
      </c>
      <c r="I125" s="14">
        <v>1167593.3916280244</v>
      </c>
      <c r="J125" s="15">
        <v>1291506.7525500001</v>
      </c>
      <c r="K125" s="15">
        <f>SUM(Tasaus[[#This Row],[Laskennallinen kunnallisvero, €]:[Laskennallinen kiinteistövero, €]])</f>
        <v>10807740.151222361</v>
      </c>
      <c r="L125" s="15">
        <f>Tasaus[[#This Row],[Laskennallinen verotulo yhteensä, €]]/Tasaus[[#This Row],[Asukasluku 31.12.2021]]</f>
        <v>1521.1456933458637</v>
      </c>
      <c r="M125" s="37">
        <f>$L$11-Tasaus[[#This Row],[Laskennallinen verotulo yhteensä, €/asukas (=tasausraja)]]</f>
        <v>459.00430665413637</v>
      </c>
      <c r="N125" s="384">
        <f>IF(Tasaus[[#This Row],[Erotus = tasausrja - laskennallinen verotulo, €/asukas]]&gt;0,(Tasaus[[#This Row],[Erotus = tasausrja - laskennallinen verotulo, €/asukas]]*$B$7),(Tasaus[[#This Row],[Erotus = tasausrja - laskennallinen verotulo, €/asukas]]*$B$8))</f>
        <v>413.10387598872273</v>
      </c>
      <c r="O125" s="385">
        <f>Tasaus[[#This Row],[Tasaus,  €/asukas]]*Tasaus[[#This Row],[Asukasluku 31.12.2021]]</f>
        <v>2935103.0388998752</v>
      </c>
      <c r="Q125" s="121"/>
      <c r="R125" s="122"/>
      <c r="S125" s="123"/>
    </row>
    <row r="126" spans="1:19">
      <c r="A126" s="275">
        <v>322</v>
      </c>
      <c r="B126" s="13" t="s">
        <v>128</v>
      </c>
      <c r="C126" s="276">
        <v>6614</v>
      </c>
      <c r="D126" s="277">
        <v>19.749999999999996</v>
      </c>
      <c r="E126" s="277">
        <f>Tasaus[[#This Row],[Tuloveroprosentti 2022]]-12.64</f>
        <v>7.1099999999999959</v>
      </c>
      <c r="F126" s="14">
        <v>20524900.810120434</v>
      </c>
      <c r="G126" s="14">
        <f>Tasaus[[#This Row],[Kunnallisvero (maksuunpantu), €]]*100/Tasaus[[#This Row],[Tuloveroprosentti 2022]]</f>
        <v>103923548.4056731</v>
      </c>
      <c r="H126" s="278">
        <f>Tasaus[[#This Row],[Verotettava tulo (kunnallisvero), €]]*($E$11/100)</f>
        <v>7648773.1626575403</v>
      </c>
      <c r="I126" s="14">
        <v>1078528.1658379813</v>
      </c>
      <c r="J126" s="15">
        <v>1899316.5731500001</v>
      </c>
      <c r="K126" s="15">
        <f>SUM(Tasaus[[#This Row],[Laskennallinen kunnallisvero, €]:[Laskennallinen kiinteistövero, €]])</f>
        <v>10626617.901645521</v>
      </c>
      <c r="L126" s="15">
        <f>Tasaus[[#This Row],[Laskennallinen verotulo yhteensä, €]]/Tasaus[[#This Row],[Asukasluku 31.12.2021]]</f>
        <v>1606.6855007023769</v>
      </c>
      <c r="M126" s="37">
        <f>$L$11-Tasaus[[#This Row],[Laskennallinen verotulo yhteensä, €/asukas (=tasausraja)]]</f>
        <v>373.46449929762321</v>
      </c>
      <c r="N126" s="384">
        <f>IF(Tasaus[[#This Row],[Erotus = tasausrja - laskennallinen verotulo, €/asukas]]&gt;0,(Tasaus[[#This Row],[Erotus = tasausrja - laskennallinen verotulo, €/asukas]]*$B$7),(Tasaus[[#This Row],[Erotus = tasausrja - laskennallinen verotulo, €/asukas]]*$B$8))</f>
        <v>336.11804936786092</v>
      </c>
      <c r="O126" s="385">
        <f>Tasaus[[#This Row],[Tasaus,  €/asukas]]*Tasaus[[#This Row],[Asukasluku 31.12.2021]]</f>
        <v>2223084.7785190321</v>
      </c>
      <c r="Q126" s="121"/>
      <c r="R126" s="122"/>
      <c r="S126" s="123"/>
    </row>
    <row r="127" spans="1:19">
      <c r="A127" s="275">
        <v>398</v>
      </c>
      <c r="B127" s="13" t="s">
        <v>496</v>
      </c>
      <c r="C127" s="276">
        <v>120027</v>
      </c>
      <c r="D127" s="277">
        <v>20.75</v>
      </c>
      <c r="E127" s="277">
        <f>Tasaus[[#This Row],[Tuloveroprosentti 2022]]-12.64</f>
        <v>8.11</v>
      </c>
      <c r="F127" s="14">
        <v>464421550.46272504</v>
      </c>
      <c r="G127" s="14">
        <f>Tasaus[[#This Row],[Kunnallisvero (maksuunpantu), €]]*100/Tasaus[[#This Row],[Tuloveroprosentti 2022]]</f>
        <v>2238176146.8083134</v>
      </c>
      <c r="H127" s="278">
        <f>Tasaus[[#This Row],[Verotettava tulo (kunnallisvero), €]]*($E$11/100)</f>
        <v>164729764.40509185</v>
      </c>
      <c r="I127" s="14">
        <v>29023198.202268019</v>
      </c>
      <c r="J127" s="15">
        <v>18455849.758000001</v>
      </c>
      <c r="K127" s="15">
        <f>SUM(Tasaus[[#This Row],[Laskennallinen kunnallisvero, €]:[Laskennallinen kiinteistövero, €]])</f>
        <v>212208812.3653599</v>
      </c>
      <c r="L127" s="15">
        <f>Tasaus[[#This Row],[Laskennallinen verotulo yhteensä, €]]/Tasaus[[#This Row],[Asukasluku 31.12.2021]]</f>
        <v>1768.0089676936016</v>
      </c>
      <c r="M127" s="37">
        <f>$L$11-Tasaus[[#This Row],[Laskennallinen verotulo yhteensä, €/asukas (=tasausraja)]]</f>
        <v>212.14103230639853</v>
      </c>
      <c r="N127" s="384">
        <f>IF(Tasaus[[#This Row],[Erotus = tasausrja - laskennallinen verotulo, €/asukas]]&gt;0,(Tasaus[[#This Row],[Erotus = tasausrja - laskennallinen verotulo, €/asukas]]*$B$7),(Tasaus[[#This Row],[Erotus = tasausrja - laskennallinen verotulo, €/asukas]]*$B$8))</f>
        <v>190.92692907575869</v>
      </c>
      <c r="O127" s="385">
        <f>Tasaus[[#This Row],[Tasaus,  €/asukas]]*Tasaus[[#This Row],[Asukasluku 31.12.2021]]</f>
        <v>22916386.51617609</v>
      </c>
      <c r="Q127" s="121"/>
      <c r="R127" s="122"/>
      <c r="S127" s="123"/>
    </row>
    <row r="128" spans="1:19">
      <c r="A128" s="275">
        <v>399</v>
      </c>
      <c r="B128" s="13" t="s">
        <v>497</v>
      </c>
      <c r="C128" s="276">
        <v>7916</v>
      </c>
      <c r="D128" s="277">
        <v>21.75</v>
      </c>
      <c r="E128" s="277">
        <f>Tasaus[[#This Row],[Tuloveroprosentti 2022]]-12.64</f>
        <v>9.11</v>
      </c>
      <c r="F128" s="14">
        <v>31836374.470186803</v>
      </c>
      <c r="G128" s="14">
        <f>Tasaus[[#This Row],[Kunnallisvero (maksuunpantu), €]]*100/Tasaus[[#This Row],[Tuloveroprosentti 2022]]</f>
        <v>146374135.49511176</v>
      </c>
      <c r="H128" s="278">
        <f>Tasaus[[#This Row],[Verotettava tulo (kunnallisvero), €]]*($E$11/100)</f>
        <v>10773136.372440226</v>
      </c>
      <c r="I128" s="14">
        <v>882505.9208725919</v>
      </c>
      <c r="J128" s="15">
        <v>726539.93810000003</v>
      </c>
      <c r="K128" s="15">
        <f>SUM(Tasaus[[#This Row],[Laskennallinen kunnallisvero, €]:[Laskennallinen kiinteistövero, €]])</f>
        <v>12382182.231412819</v>
      </c>
      <c r="L128" s="15">
        <f>Tasaus[[#This Row],[Laskennallinen verotulo yhteensä, €]]/Tasaus[[#This Row],[Asukasluku 31.12.2021]]</f>
        <v>1564.1968458075819</v>
      </c>
      <c r="M128" s="37">
        <f>$L$11-Tasaus[[#This Row],[Laskennallinen verotulo yhteensä, €/asukas (=tasausraja)]]</f>
        <v>415.9531541924182</v>
      </c>
      <c r="N128" s="384">
        <f>IF(Tasaus[[#This Row],[Erotus = tasausrja - laskennallinen verotulo, €/asukas]]&gt;0,(Tasaus[[#This Row],[Erotus = tasausrja - laskennallinen verotulo, €/asukas]]*$B$7),(Tasaus[[#This Row],[Erotus = tasausrja - laskennallinen verotulo, €/asukas]]*$B$8))</f>
        <v>374.35783877317641</v>
      </c>
      <c r="O128" s="385">
        <f>Tasaus[[#This Row],[Tasaus,  €/asukas]]*Tasaus[[#This Row],[Asukasluku 31.12.2021]]</f>
        <v>2963416.6517284643</v>
      </c>
      <c r="Q128" s="121"/>
      <c r="R128" s="122"/>
      <c r="S128" s="123"/>
    </row>
    <row r="129" spans="1:19">
      <c r="A129" s="275">
        <v>400</v>
      </c>
      <c r="B129" s="13" t="s">
        <v>498</v>
      </c>
      <c r="C129" s="276">
        <v>8456</v>
      </c>
      <c r="D129" s="277">
        <v>20.75</v>
      </c>
      <c r="E129" s="277">
        <f>Tasaus[[#This Row],[Tuloveroprosentti 2022]]-12.64</f>
        <v>8.11</v>
      </c>
      <c r="F129" s="14">
        <v>28270429.680165883</v>
      </c>
      <c r="G129" s="14">
        <f>Tasaus[[#This Row],[Kunnallisvero (maksuunpantu), €]]*100/Tasaus[[#This Row],[Tuloveroprosentti 2022]]</f>
        <v>136243034.60320908</v>
      </c>
      <c r="H129" s="278">
        <f>Tasaus[[#This Row],[Verotettava tulo (kunnallisvero), €]]*($E$11/100)</f>
        <v>10027487.346796189</v>
      </c>
      <c r="I129" s="14">
        <v>2130155.8936447562</v>
      </c>
      <c r="J129" s="15">
        <v>1299587.8534499998</v>
      </c>
      <c r="K129" s="15">
        <f>SUM(Tasaus[[#This Row],[Laskennallinen kunnallisvero, €]:[Laskennallinen kiinteistövero, €]])</f>
        <v>13457231.093890944</v>
      </c>
      <c r="L129" s="15">
        <f>Tasaus[[#This Row],[Laskennallinen verotulo yhteensä, €]]/Tasaus[[#This Row],[Asukasluku 31.12.2021]]</f>
        <v>1591.4417093059301</v>
      </c>
      <c r="M129" s="37">
        <f>$L$11-Tasaus[[#This Row],[Laskennallinen verotulo yhteensä, €/asukas (=tasausraja)]]</f>
        <v>388.70829069407</v>
      </c>
      <c r="N129" s="384">
        <f>IF(Tasaus[[#This Row],[Erotus = tasausrja - laskennallinen verotulo, €/asukas]]&gt;0,(Tasaus[[#This Row],[Erotus = tasausrja - laskennallinen verotulo, €/asukas]]*$B$7),(Tasaus[[#This Row],[Erotus = tasausrja - laskennallinen verotulo, €/asukas]]*$B$8))</f>
        <v>349.83746162466304</v>
      </c>
      <c r="O129" s="385">
        <f>Tasaus[[#This Row],[Tasaus,  €/asukas]]*Tasaus[[#This Row],[Asukasluku 31.12.2021]]</f>
        <v>2958225.5754981507</v>
      </c>
      <c r="Q129" s="121"/>
      <c r="R129" s="122"/>
      <c r="S129" s="123"/>
    </row>
    <row r="130" spans="1:19">
      <c r="A130" s="275">
        <v>402</v>
      </c>
      <c r="B130" s="13" t="s">
        <v>499</v>
      </c>
      <c r="C130" s="276">
        <v>9247</v>
      </c>
      <c r="D130" s="277">
        <v>21.25</v>
      </c>
      <c r="E130" s="277">
        <f>Tasaus[[#This Row],[Tuloveroprosentti 2022]]-12.64</f>
        <v>8.61</v>
      </c>
      <c r="F130" s="14">
        <v>28315230.600166146</v>
      </c>
      <c r="G130" s="14">
        <f>Tasaus[[#This Row],[Kunnallisvero (maksuunpantu), €]]*100/Tasaus[[#This Row],[Tuloveroprosentti 2022]]</f>
        <v>133248144.00078185</v>
      </c>
      <c r="H130" s="278">
        <f>Tasaus[[#This Row],[Verotettava tulo (kunnallisvero), €]]*($E$11/100)</f>
        <v>9807063.3984575439</v>
      </c>
      <c r="I130" s="14">
        <v>1624017.2815953684</v>
      </c>
      <c r="J130" s="15">
        <v>1211370.6416500001</v>
      </c>
      <c r="K130" s="15">
        <f>SUM(Tasaus[[#This Row],[Laskennallinen kunnallisvero, €]:[Laskennallinen kiinteistövero, €]])</f>
        <v>12642451.321702912</v>
      </c>
      <c r="L130" s="15">
        <f>Tasaus[[#This Row],[Laskennallinen verotulo yhteensä, €]]/Tasaus[[#This Row],[Asukasluku 31.12.2021]]</f>
        <v>1367.1949088031699</v>
      </c>
      <c r="M130" s="37">
        <f>$L$11-Tasaus[[#This Row],[Laskennallinen verotulo yhteensä, €/asukas (=tasausraja)]]</f>
        <v>612.95509119683015</v>
      </c>
      <c r="N130" s="384">
        <f>IF(Tasaus[[#This Row],[Erotus = tasausrja - laskennallinen verotulo, €/asukas]]&gt;0,(Tasaus[[#This Row],[Erotus = tasausrja - laskennallinen verotulo, €/asukas]]*$B$7),(Tasaus[[#This Row],[Erotus = tasausrja - laskennallinen verotulo, €/asukas]]*$B$8))</f>
        <v>551.65958207714721</v>
      </c>
      <c r="O130" s="385">
        <f>Tasaus[[#This Row],[Tasaus,  €/asukas]]*Tasaus[[#This Row],[Asukasluku 31.12.2021]]</f>
        <v>5101196.1554673798</v>
      </c>
      <c r="Q130" s="121"/>
      <c r="R130" s="122"/>
      <c r="S130" s="123"/>
    </row>
    <row r="131" spans="1:19">
      <c r="A131" s="275">
        <v>403</v>
      </c>
      <c r="B131" s="13" t="s">
        <v>500</v>
      </c>
      <c r="C131" s="276">
        <v>2866</v>
      </c>
      <c r="D131" s="277">
        <v>22</v>
      </c>
      <c r="E131" s="277">
        <f>Tasaus[[#This Row],[Tuloveroprosentti 2022]]-12.64</f>
        <v>9.36</v>
      </c>
      <c r="F131" s="14">
        <v>8297689.0300486889</v>
      </c>
      <c r="G131" s="14">
        <f>Tasaus[[#This Row],[Kunnallisvero (maksuunpantu), €]]*100/Tasaus[[#This Row],[Tuloveroprosentti 2022]]</f>
        <v>37716768.318403132</v>
      </c>
      <c r="H131" s="278">
        <f>Tasaus[[#This Row],[Verotettava tulo (kunnallisvero), €]]*($E$11/100)</f>
        <v>2775954.1482344703</v>
      </c>
      <c r="I131" s="14">
        <v>591406.26995954826</v>
      </c>
      <c r="J131" s="15">
        <v>518502.99690000003</v>
      </c>
      <c r="K131" s="15">
        <f>SUM(Tasaus[[#This Row],[Laskennallinen kunnallisvero, €]:[Laskennallinen kiinteistövero, €]])</f>
        <v>3885863.4150940184</v>
      </c>
      <c r="L131" s="15">
        <f>Tasaus[[#This Row],[Laskennallinen verotulo yhteensä, €]]/Tasaus[[#This Row],[Asukasluku 31.12.2021]]</f>
        <v>1355.8490631870268</v>
      </c>
      <c r="M131" s="37">
        <f>$L$11-Tasaus[[#This Row],[Laskennallinen verotulo yhteensä, €/asukas (=tasausraja)]]</f>
        <v>624.3009368129733</v>
      </c>
      <c r="N131" s="384">
        <f>IF(Tasaus[[#This Row],[Erotus = tasausrja - laskennallinen verotulo, €/asukas]]&gt;0,(Tasaus[[#This Row],[Erotus = tasausrja - laskennallinen verotulo, €/asukas]]*$B$7),(Tasaus[[#This Row],[Erotus = tasausrja - laskennallinen verotulo, €/asukas]]*$B$8))</f>
        <v>561.870843131676</v>
      </c>
      <c r="O131" s="385">
        <f>Tasaus[[#This Row],[Tasaus,  €/asukas]]*Tasaus[[#This Row],[Asukasluku 31.12.2021]]</f>
        <v>1610321.8364153835</v>
      </c>
      <c r="Q131" s="121"/>
      <c r="R131" s="122"/>
      <c r="S131" s="123"/>
    </row>
    <row r="132" spans="1:19">
      <c r="A132" s="275">
        <v>405</v>
      </c>
      <c r="B132" s="13" t="s">
        <v>501</v>
      </c>
      <c r="C132" s="276">
        <v>72634</v>
      </c>
      <c r="D132" s="277">
        <v>21</v>
      </c>
      <c r="E132" s="277">
        <f>Tasaus[[#This Row],[Tuloveroprosentti 2022]]-12.64</f>
        <v>8.36</v>
      </c>
      <c r="F132" s="14">
        <v>278579645.6216346</v>
      </c>
      <c r="G132" s="14">
        <f>Tasaus[[#This Row],[Kunnallisvero (maksuunpantu), €]]*100/Tasaus[[#This Row],[Tuloveroprosentti 2022]]</f>
        <v>1326569741.0554028</v>
      </c>
      <c r="H132" s="278">
        <f>Tasaus[[#This Row],[Verotettava tulo (kunnallisvero), €]]*($E$11/100)</f>
        <v>97635532.941677645</v>
      </c>
      <c r="I132" s="14">
        <v>20255934.308052629</v>
      </c>
      <c r="J132" s="15">
        <v>11419527.544150002</v>
      </c>
      <c r="K132" s="15">
        <f>SUM(Tasaus[[#This Row],[Laskennallinen kunnallisvero, €]:[Laskennallinen kiinteistövero, €]])</f>
        <v>129310994.79388028</v>
      </c>
      <c r="L132" s="15">
        <f>Tasaus[[#This Row],[Laskennallinen verotulo yhteensä, €]]/Tasaus[[#This Row],[Asukasluku 31.12.2021]]</f>
        <v>1780.3094252537419</v>
      </c>
      <c r="M132" s="37">
        <f>$L$11-Tasaus[[#This Row],[Laskennallinen verotulo yhteensä, €/asukas (=tasausraja)]]</f>
        <v>199.8405747462582</v>
      </c>
      <c r="N132" s="384">
        <f>IF(Tasaus[[#This Row],[Erotus = tasausrja - laskennallinen verotulo, €/asukas]]&gt;0,(Tasaus[[#This Row],[Erotus = tasausrja - laskennallinen verotulo, €/asukas]]*$B$7),(Tasaus[[#This Row],[Erotus = tasausrja - laskennallinen verotulo, €/asukas]]*$B$8))</f>
        <v>179.85651727163238</v>
      </c>
      <c r="O132" s="385">
        <f>Tasaus[[#This Row],[Tasaus,  €/asukas]]*Tasaus[[#This Row],[Asukasluku 31.12.2021]]</f>
        <v>13063698.275507746</v>
      </c>
      <c r="Q132" s="121"/>
      <c r="R132" s="122"/>
      <c r="S132" s="123"/>
    </row>
    <row r="133" spans="1:19">
      <c r="A133" s="275">
        <v>407</v>
      </c>
      <c r="B133" s="13" t="s">
        <v>502</v>
      </c>
      <c r="C133" s="276">
        <v>2580</v>
      </c>
      <c r="D133" s="277">
        <v>21.5</v>
      </c>
      <c r="E133" s="277">
        <f>Tasaus[[#This Row],[Tuloveroprosentti 2022]]-12.64</f>
        <v>8.86</v>
      </c>
      <c r="F133" s="14">
        <v>8369817.2400491107</v>
      </c>
      <c r="G133" s="14">
        <f>Tasaus[[#This Row],[Kunnallisvero (maksuunpantu), €]]*100/Tasaus[[#This Row],[Tuloveroprosentti 2022]]</f>
        <v>38929382.511856325</v>
      </c>
      <c r="H133" s="278">
        <f>Tasaus[[#This Row],[Verotettava tulo (kunnallisvero), €]]*($E$11/100)</f>
        <v>2865202.5528726256</v>
      </c>
      <c r="I133" s="14">
        <v>540993.23852799903</v>
      </c>
      <c r="J133" s="15">
        <v>355016.54135000001</v>
      </c>
      <c r="K133" s="15">
        <f>SUM(Tasaus[[#This Row],[Laskennallinen kunnallisvero, €]:[Laskennallinen kiinteistövero, €]])</f>
        <v>3761212.3327506245</v>
      </c>
      <c r="L133" s="15">
        <f>Tasaus[[#This Row],[Laskennallinen verotulo yhteensä, €]]/Tasaus[[#This Row],[Asukasluku 31.12.2021]]</f>
        <v>1457.8342375002421</v>
      </c>
      <c r="M133" s="37">
        <f>$L$11-Tasaus[[#This Row],[Laskennallinen verotulo yhteensä, €/asukas (=tasausraja)]]</f>
        <v>522.31576249975797</v>
      </c>
      <c r="N133" s="384">
        <f>IF(Tasaus[[#This Row],[Erotus = tasausrja - laskennallinen verotulo, €/asukas]]&gt;0,(Tasaus[[#This Row],[Erotus = tasausrja - laskennallinen verotulo, €/asukas]]*$B$7),(Tasaus[[#This Row],[Erotus = tasausrja - laskennallinen verotulo, €/asukas]]*$B$8))</f>
        <v>470.08418624978219</v>
      </c>
      <c r="O133" s="385">
        <f>Tasaus[[#This Row],[Tasaus,  €/asukas]]*Tasaus[[#This Row],[Asukasluku 31.12.2021]]</f>
        <v>1212817.2005244379</v>
      </c>
      <c r="Q133" s="121"/>
      <c r="R133" s="122"/>
      <c r="S133" s="123"/>
    </row>
    <row r="134" spans="1:19">
      <c r="A134" s="275">
        <v>408</v>
      </c>
      <c r="B134" s="13" t="s">
        <v>503</v>
      </c>
      <c r="C134" s="276">
        <v>14203</v>
      </c>
      <c r="D134" s="277">
        <v>21.5</v>
      </c>
      <c r="E134" s="277">
        <f>Tasaus[[#This Row],[Tuloveroprosentti 2022]]-12.64</f>
        <v>8.86</v>
      </c>
      <c r="F134" s="14">
        <v>49375518.480289713</v>
      </c>
      <c r="G134" s="14">
        <f>Tasaus[[#This Row],[Kunnallisvero (maksuunpantu), €]]*100/Tasaus[[#This Row],[Tuloveroprosentti 2022]]</f>
        <v>229653574.32692891</v>
      </c>
      <c r="H134" s="278">
        <f>Tasaus[[#This Row],[Verotettava tulo (kunnallisvero), €]]*($E$11/100)</f>
        <v>16902503.070461966</v>
      </c>
      <c r="I134" s="14">
        <v>2550582.9809308788</v>
      </c>
      <c r="J134" s="15">
        <v>1650657.4597500002</v>
      </c>
      <c r="K134" s="15">
        <f>SUM(Tasaus[[#This Row],[Laskennallinen kunnallisvero, €]:[Laskennallinen kiinteistövero, €]])</f>
        <v>21103743.511142846</v>
      </c>
      <c r="L134" s="15">
        <f>Tasaus[[#This Row],[Laskennallinen verotulo yhteensä, €]]/Tasaus[[#This Row],[Asukasluku 31.12.2021]]</f>
        <v>1485.865205318795</v>
      </c>
      <c r="M134" s="37">
        <f>$L$11-Tasaus[[#This Row],[Laskennallinen verotulo yhteensä, €/asukas (=tasausraja)]]</f>
        <v>494.28479468120508</v>
      </c>
      <c r="N134" s="384">
        <f>IF(Tasaus[[#This Row],[Erotus = tasausrja - laskennallinen verotulo, €/asukas]]&gt;0,(Tasaus[[#This Row],[Erotus = tasausrja - laskennallinen verotulo, €/asukas]]*$B$7),(Tasaus[[#This Row],[Erotus = tasausrja - laskennallinen verotulo, €/asukas]]*$B$8))</f>
        <v>444.8563152130846</v>
      </c>
      <c r="O134" s="385">
        <f>Tasaus[[#This Row],[Tasaus,  €/asukas]]*Tasaus[[#This Row],[Asukasluku 31.12.2021]]</f>
        <v>6318294.2449714402</v>
      </c>
      <c r="Q134" s="121"/>
      <c r="R134" s="122"/>
      <c r="S134" s="123"/>
    </row>
    <row r="135" spans="1:19">
      <c r="A135" s="275">
        <v>410</v>
      </c>
      <c r="B135" s="13" t="s">
        <v>504</v>
      </c>
      <c r="C135" s="276">
        <v>18788</v>
      </c>
      <c r="D135" s="277">
        <v>21.5</v>
      </c>
      <c r="E135" s="277">
        <f>Tasaus[[#This Row],[Tuloveroprosentti 2022]]-12.64</f>
        <v>8.86</v>
      </c>
      <c r="F135" s="14">
        <v>69276055.760406494</v>
      </c>
      <c r="G135" s="14">
        <f>Tasaus[[#This Row],[Kunnallisvero (maksuunpantu), €]]*100/Tasaus[[#This Row],[Tuloveroprosentti 2022]]</f>
        <v>322214212.83909994</v>
      </c>
      <c r="H135" s="278">
        <f>Tasaus[[#This Row],[Verotettava tulo (kunnallisvero), €]]*($E$11/100)</f>
        <v>23714966.064957757</v>
      </c>
      <c r="I135" s="14">
        <v>2646974.1891761455</v>
      </c>
      <c r="J135" s="15">
        <v>2413901.0063000005</v>
      </c>
      <c r="K135" s="15">
        <f>SUM(Tasaus[[#This Row],[Laskennallinen kunnallisvero, €]:[Laskennallinen kiinteistövero, €]])</f>
        <v>28775841.260433905</v>
      </c>
      <c r="L135" s="15">
        <f>Tasaus[[#This Row],[Laskennallinen verotulo yhteensä, €]]/Tasaus[[#This Row],[Asukasluku 31.12.2021]]</f>
        <v>1531.6074760716365</v>
      </c>
      <c r="M135" s="37">
        <f>$L$11-Tasaus[[#This Row],[Laskennallinen verotulo yhteensä, €/asukas (=tasausraja)]]</f>
        <v>448.54252392836361</v>
      </c>
      <c r="N135" s="384">
        <f>IF(Tasaus[[#This Row],[Erotus = tasausrja - laskennallinen verotulo, €/asukas]]&gt;0,(Tasaus[[#This Row],[Erotus = tasausrja - laskennallinen verotulo, €/asukas]]*$B$7),(Tasaus[[#This Row],[Erotus = tasausrja - laskennallinen verotulo, €/asukas]]*$B$8))</f>
        <v>403.68827153552724</v>
      </c>
      <c r="O135" s="385">
        <f>Tasaus[[#This Row],[Tasaus,  €/asukas]]*Tasaus[[#This Row],[Asukasluku 31.12.2021]]</f>
        <v>7584495.2456094855</v>
      </c>
      <c r="Q135" s="121"/>
      <c r="R135" s="122"/>
      <c r="S135" s="123"/>
    </row>
    <row r="136" spans="1:19">
      <c r="A136" s="275">
        <v>416</v>
      </c>
      <c r="B136" s="13" t="s">
        <v>505</v>
      </c>
      <c r="C136" s="276">
        <v>2917</v>
      </c>
      <c r="D136" s="277">
        <v>21.999999999999996</v>
      </c>
      <c r="E136" s="277">
        <f>Tasaus[[#This Row],[Tuloveroprosentti 2022]]-12.64</f>
        <v>9.3599999999999959</v>
      </c>
      <c r="F136" s="14">
        <v>10590150.310062138</v>
      </c>
      <c r="G136" s="14">
        <f>Tasaus[[#This Row],[Kunnallisvero (maksuunpantu), €]]*100/Tasaus[[#This Row],[Tuloveroprosentti 2022]]</f>
        <v>48137046.863918819</v>
      </c>
      <c r="H136" s="278">
        <f>Tasaus[[#This Row],[Verotettava tulo (kunnallisvero), €]]*($E$11/100)</f>
        <v>3542886.6491844249</v>
      </c>
      <c r="I136" s="14">
        <v>353766.42229789705</v>
      </c>
      <c r="J136" s="15">
        <v>431984.95600000006</v>
      </c>
      <c r="K136" s="15">
        <f>SUM(Tasaus[[#This Row],[Laskennallinen kunnallisvero, €]:[Laskennallinen kiinteistövero, €]])</f>
        <v>4328638.0274823224</v>
      </c>
      <c r="L136" s="15">
        <f>Tasaus[[#This Row],[Laskennallinen verotulo yhteensä, €]]/Tasaus[[#This Row],[Asukasluku 31.12.2021]]</f>
        <v>1483.9348740083381</v>
      </c>
      <c r="M136" s="37">
        <f>$L$11-Tasaus[[#This Row],[Laskennallinen verotulo yhteensä, €/asukas (=tasausraja)]]</f>
        <v>496.21512599166203</v>
      </c>
      <c r="N136" s="384">
        <f>IF(Tasaus[[#This Row],[Erotus = tasausrja - laskennallinen verotulo, €/asukas]]&gt;0,(Tasaus[[#This Row],[Erotus = tasausrja - laskennallinen verotulo, €/asukas]]*$B$7),(Tasaus[[#This Row],[Erotus = tasausrja - laskennallinen verotulo, €/asukas]]*$B$8))</f>
        <v>446.59361339249585</v>
      </c>
      <c r="O136" s="385">
        <f>Tasaus[[#This Row],[Tasaus,  €/asukas]]*Tasaus[[#This Row],[Asukasluku 31.12.2021]]</f>
        <v>1302713.5702659104</v>
      </c>
      <c r="Q136" s="121"/>
      <c r="R136" s="122"/>
      <c r="S136" s="123"/>
    </row>
    <row r="137" spans="1:19">
      <c r="A137" s="275">
        <v>418</v>
      </c>
      <c r="B137" s="13" t="s">
        <v>506</v>
      </c>
      <c r="C137" s="276">
        <v>24164</v>
      </c>
      <c r="D137" s="277">
        <v>20.5</v>
      </c>
      <c r="E137" s="277">
        <f>Tasaus[[#This Row],[Tuloveroprosentti 2022]]-12.64</f>
        <v>7.8599999999999994</v>
      </c>
      <c r="F137" s="14">
        <v>104366438.42061239</v>
      </c>
      <c r="G137" s="14">
        <f>Tasaus[[#This Row],[Kunnallisvero (maksuunpantu), €]]*100/Tasaus[[#This Row],[Tuloveroprosentti 2022]]</f>
        <v>509104577.66152388</v>
      </c>
      <c r="H137" s="278">
        <f>Tasaus[[#This Row],[Verotettava tulo (kunnallisvero), €]]*($E$11/100)</f>
        <v>37470096.91588816</v>
      </c>
      <c r="I137" s="14">
        <v>4511445.986391196</v>
      </c>
      <c r="J137" s="15">
        <v>3670628.3030000003</v>
      </c>
      <c r="K137" s="15">
        <f>SUM(Tasaus[[#This Row],[Laskennallinen kunnallisvero, €]:[Laskennallinen kiinteistövero, €]])</f>
        <v>45652171.205279358</v>
      </c>
      <c r="L137" s="15">
        <f>Tasaus[[#This Row],[Laskennallinen verotulo yhteensä, €]]/Tasaus[[#This Row],[Asukasluku 31.12.2021]]</f>
        <v>1889.2638307101208</v>
      </c>
      <c r="M137" s="37">
        <f>$L$11-Tasaus[[#This Row],[Laskennallinen verotulo yhteensä, €/asukas (=tasausraja)]]</f>
        <v>90.886169289879263</v>
      </c>
      <c r="N137" s="384">
        <f>IF(Tasaus[[#This Row],[Erotus = tasausrja - laskennallinen verotulo, €/asukas]]&gt;0,(Tasaus[[#This Row],[Erotus = tasausrja - laskennallinen verotulo, €/asukas]]*$B$7),(Tasaus[[#This Row],[Erotus = tasausrja - laskennallinen verotulo, €/asukas]]*$B$8))</f>
        <v>81.797552360891345</v>
      </c>
      <c r="O137" s="385">
        <f>Tasaus[[#This Row],[Tasaus,  €/asukas]]*Tasaus[[#This Row],[Asukasluku 31.12.2021]]</f>
        <v>1976556.0552485785</v>
      </c>
      <c r="Q137" s="121"/>
      <c r="R137" s="122"/>
      <c r="S137" s="123"/>
    </row>
    <row r="138" spans="1:19">
      <c r="A138" s="275">
        <v>420</v>
      </c>
      <c r="B138" s="13" t="s">
        <v>507</v>
      </c>
      <c r="C138" s="276">
        <v>9280</v>
      </c>
      <c r="D138" s="277">
        <v>21</v>
      </c>
      <c r="E138" s="277">
        <f>Tasaus[[#This Row],[Tuloveroprosentti 2022]]-12.64</f>
        <v>8.36</v>
      </c>
      <c r="F138" s="14">
        <v>32478089.440190572</v>
      </c>
      <c r="G138" s="14">
        <f>Tasaus[[#This Row],[Kunnallisvero (maksuunpantu), €]]*100/Tasaus[[#This Row],[Tuloveroprosentti 2022]]</f>
        <v>154657568.76281226</v>
      </c>
      <c r="H138" s="278">
        <f>Tasaus[[#This Row],[Verotettava tulo (kunnallisvero), €]]*($E$11/100)</f>
        <v>11382797.060942981</v>
      </c>
      <c r="I138" s="14">
        <v>2445478.2522771456</v>
      </c>
      <c r="J138" s="15">
        <v>1557448.1309500001</v>
      </c>
      <c r="K138" s="15">
        <f>SUM(Tasaus[[#This Row],[Laskennallinen kunnallisvero, €]:[Laskennallinen kiinteistövero, €]])</f>
        <v>15385723.444170127</v>
      </c>
      <c r="L138" s="15">
        <f>Tasaus[[#This Row],[Laskennallinen verotulo yhteensä, €]]/Tasaus[[#This Row],[Asukasluku 31.12.2021]]</f>
        <v>1657.9443366562637</v>
      </c>
      <c r="M138" s="37">
        <f>$L$11-Tasaus[[#This Row],[Laskennallinen verotulo yhteensä, €/asukas (=tasausraja)]]</f>
        <v>322.20566334373643</v>
      </c>
      <c r="N138" s="384">
        <f>IF(Tasaus[[#This Row],[Erotus = tasausrja - laskennallinen verotulo, €/asukas]]&gt;0,(Tasaus[[#This Row],[Erotus = tasausrja - laskennallinen verotulo, €/asukas]]*$B$7),(Tasaus[[#This Row],[Erotus = tasausrja - laskennallinen verotulo, €/asukas]]*$B$8))</f>
        <v>289.98509700936279</v>
      </c>
      <c r="O138" s="385">
        <f>Tasaus[[#This Row],[Tasaus,  €/asukas]]*Tasaus[[#This Row],[Asukasluku 31.12.2021]]</f>
        <v>2691061.7002468868</v>
      </c>
      <c r="Q138" s="121"/>
      <c r="R138" s="122"/>
      <c r="S138" s="123"/>
    </row>
    <row r="139" spans="1:19">
      <c r="A139" s="275">
        <v>421</v>
      </c>
      <c r="B139" s="13" t="s">
        <v>508</v>
      </c>
      <c r="C139" s="276">
        <v>719</v>
      </c>
      <c r="D139" s="277">
        <v>21</v>
      </c>
      <c r="E139" s="277">
        <f>Tasaus[[#This Row],[Tuloveroprosentti 2022]]-12.64</f>
        <v>8.36</v>
      </c>
      <c r="F139" s="14">
        <v>1787621.7500104893</v>
      </c>
      <c r="G139" s="14">
        <f>Tasaus[[#This Row],[Kunnallisvero (maksuunpantu), €]]*100/Tasaus[[#This Row],[Tuloveroprosentti 2022]]</f>
        <v>8512484.5238594729</v>
      </c>
      <c r="H139" s="278">
        <f>Tasaus[[#This Row],[Verotettava tulo (kunnallisvero), €]]*($E$11/100)</f>
        <v>626518.86095605721</v>
      </c>
      <c r="I139" s="14">
        <v>382880.92776208505</v>
      </c>
      <c r="J139" s="15">
        <v>139603.17695000002</v>
      </c>
      <c r="K139" s="15">
        <f>SUM(Tasaus[[#This Row],[Laskennallinen kunnallisvero, €]:[Laskennallinen kiinteistövero, €]])</f>
        <v>1149002.9656681423</v>
      </c>
      <c r="L139" s="15">
        <f>Tasaus[[#This Row],[Laskennallinen verotulo yhteensä, €]]/Tasaus[[#This Row],[Asukasluku 31.12.2021]]</f>
        <v>1598.0569758944955</v>
      </c>
      <c r="M139" s="37">
        <f>$L$11-Tasaus[[#This Row],[Laskennallinen verotulo yhteensä, €/asukas (=tasausraja)]]</f>
        <v>382.09302410550458</v>
      </c>
      <c r="N139" s="384">
        <f>IF(Tasaus[[#This Row],[Erotus = tasausrja - laskennallinen verotulo, €/asukas]]&gt;0,(Tasaus[[#This Row],[Erotus = tasausrja - laskennallinen verotulo, €/asukas]]*$B$7),(Tasaus[[#This Row],[Erotus = tasausrja - laskennallinen verotulo, €/asukas]]*$B$8))</f>
        <v>343.88372169495415</v>
      </c>
      <c r="O139" s="385">
        <f>Tasaus[[#This Row],[Tasaus,  €/asukas]]*Tasaus[[#This Row],[Asukasluku 31.12.2021]]</f>
        <v>247252.39589867202</v>
      </c>
      <c r="Q139" s="121"/>
      <c r="R139" s="122"/>
      <c r="S139" s="123"/>
    </row>
    <row r="140" spans="1:19">
      <c r="A140" s="275">
        <v>422</v>
      </c>
      <c r="B140" s="13" t="s">
        <v>509</v>
      </c>
      <c r="C140" s="276">
        <v>10543</v>
      </c>
      <c r="D140" s="277">
        <v>21</v>
      </c>
      <c r="E140" s="277">
        <f>Tasaus[[#This Row],[Tuloveroprosentti 2022]]-12.64</f>
        <v>8.36</v>
      </c>
      <c r="F140" s="14">
        <v>32056132.150188092</v>
      </c>
      <c r="G140" s="14">
        <f>Tasaus[[#This Row],[Kunnallisvero (maksuunpantu), €]]*100/Tasaus[[#This Row],[Tuloveroprosentti 2022]]</f>
        <v>152648248.33422902</v>
      </c>
      <c r="H140" s="278">
        <f>Tasaus[[#This Row],[Verotettava tulo (kunnallisvero), €]]*($E$11/100)</f>
        <v>11234911.077399256</v>
      </c>
      <c r="I140" s="14">
        <v>3717475.8838304142</v>
      </c>
      <c r="J140" s="15">
        <v>1706202.1819500001</v>
      </c>
      <c r="K140" s="15">
        <f>SUM(Tasaus[[#This Row],[Laskennallinen kunnallisvero, €]:[Laskennallinen kiinteistövero, €]])</f>
        <v>16658589.14317967</v>
      </c>
      <c r="L140" s="15">
        <f>Tasaus[[#This Row],[Laskennallinen verotulo yhteensä, €]]/Tasaus[[#This Row],[Asukasluku 31.12.2021]]</f>
        <v>1580.0615710120146</v>
      </c>
      <c r="M140" s="37">
        <f>$L$11-Tasaus[[#This Row],[Laskennallinen verotulo yhteensä, €/asukas (=tasausraja)]]</f>
        <v>400.08842898798548</v>
      </c>
      <c r="N140" s="384">
        <f>IF(Tasaus[[#This Row],[Erotus = tasausrja - laskennallinen verotulo, €/asukas]]&gt;0,(Tasaus[[#This Row],[Erotus = tasausrja - laskennallinen verotulo, €/asukas]]*$B$7),(Tasaus[[#This Row],[Erotus = tasausrja - laskennallinen verotulo, €/asukas]]*$B$8))</f>
        <v>360.07958608918693</v>
      </c>
      <c r="O140" s="385">
        <f>Tasaus[[#This Row],[Tasaus,  €/asukas]]*Tasaus[[#This Row],[Asukasluku 31.12.2021]]</f>
        <v>3796319.076138298</v>
      </c>
      <c r="Q140" s="121"/>
      <c r="R140" s="122"/>
      <c r="S140" s="123"/>
    </row>
    <row r="141" spans="1:19">
      <c r="A141" s="275">
        <v>423</v>
      </c>
      <c r="B141" s="13" t="s">
        <v>510</v>
      </c>
      <c r="C141" s="276">
        <v>20291</v>
      </c>
      <c r="D141" s="277">
        <v>19.5</v>
      </c>
      <c r="E141" s="277">
        <f>Tasaus[[#This Row],[Tuloveroprosentti 2022]]-12.64</f>
        <v>6.8599999999999994</v>
      </c>
      <c r="F141" s="14">
        <v>83408977.060489416</v>
      </c>
      <c r="G141" s="14">
        <f>Tasaus[[#This Row],[Kunnallisvero (maksuunpantu), €]]*100/Tasaus[[#This Row],[Tuloveroprosentti 2022]]</f>
        <v>427738343.89994574</v>
      </c>
      <c r="H141" s="278">
        <f>Tasaus[[#This Row],[Verotettava tulo (kunnallisvero), €]]*($E$11/100)</f>
        <v>31481542.111036006</v>
      </c>
      <c r="I141" s="14">
        <v>3933404.7580519533</v>
      </c>
      <c r="J141" s="15">
        <v>2508192.9988500001</v>
      </c>
      <c r="K141" s="15">
        <f>SUM(Tasaus[[#This Row],[Laskennallinen kunnallisvero, €]:[Laskennallinen kiinteistövero, €]])</f>
        <v>37923139.86793796</v>
      </c>
      <c r="L141" s="15">
        <f>Tasaus[[#This Row],[Laskennallinen verotulo yhteensä, €]]/Tasaus[[#This Row],[Asukasluku 31.12.2021]]</f>
        <v>1868.9635734038716</v>
      </c>
      <c r="M141" s="37">
        <f>$L$11-Tasaus[[#This Row],[Laskennallinen verotulo yhteensä, €/asukas (=tasausraja)]]</f>
        <v>111.18642659612851</v>
      </c>
      <c r="N141" s="384">
        <f>IF(Tasaus[[#This Row],[Erotus = tasausrja - laskennallinen verotulo, €/asukas]]&gt;0,(Tasaus[[#This Row],[Erotus = tasausrja - laskennallinen verotulo, €/asukas]]*$B$7),(Tasaus[[#This Row],[Erotus = tasausrja - laskennallinen verotulo, €/asukas]]*$B$8))</f>
        <v>100.06778393651567</v>
      </c>
      <c r="O141" s="385">
        <f>Tasaus[[#This Row],[Tasaus,  €/asukas]]*Tasaus[[#This Row],[Asukasluku 31.12.2021]]</f>
        <v>2030475.4038558395</v>
      </c>
      <c r="Q141" s="121"/>
      <c r="R141" s="122"/>
      <c r="S141" s="123"/>
    </row>
    <row r="142" spans="1:19">
      <c r="A142" s="275">
        <v>425</v>
      </c>
      <c r="B142" s="13" t="s">
        <v>511</v>
      </c>
      <c r="C142" s="276">
        <v>10218</v>
      </c>
      <c r="D142" s="277">
        <v>21.5</v>
      </c>
      <c r="E142" s="277">
        <f>Tasaus[[#This Row],[Tuloveroprosentti 2022]]-12.64</f>
        <v>8.86</v>
      </c>
      <c r="F142" s="14">
        <v>37054730.350217424</v>
      </c>
      <c r="G142" s="14">
        <f>Tasaus[[#This Row],[Kunnallisvero (maksuunpantu), €]]*100/Tasaus[[#This Row],[Tuloveroprosentti 2022]]</f>
        <v>172347583.02426708</v>
      </c>
      <c r="H142" s="278">
        <f>Tasaus[[#This Row],[Verotettava tulo (kunnallisvero), €]]*($E$11/100)</f>
        <v>12684782.110586056</v>
      </c>
      <c r="I142" s="14">
        <v>934463.76877407357</v>
      </c>
      <c r="J142" s="15">
        <v>878766.37485000014</v>
      </c>
      <c r="K142" s="15">
        <f>SUM(Tasaus[[#This Row],[Laskennallinen kunnallisvero, €]:[Laskennallinen kiinteistövero, €]])</f>
        <v>14498012.254210129</v>
      </c>
      <c r="L142" s="15">
        <f>Tasaus[[#This Row],[Laskennallinen verotulo yhteensä, €]]/Tasaus[[#This Row],[Asukasluku 31.12.2021]]</f>
        <v>1418.8698624202514</v>
      </c>
      <c r="M142" s="37">
        <f>$L$11-Tasaus[[#This Row],[Laskennallinen verotulo yhteensä, €/asukas (=tasausraja)]]</f>
        <v>561.28013757974873</v>
      </c>
      <c r="N142" s="384">
        <f>IF(Tasaus[[#This Row],[Erotus = tasausrja - laskennallinen verotulo, €/asukas]]&gt;0,(Tasaus[[#This Row],[Erotus = tasausrja - laskennallinen verotulo, €/asukas]]*$B$7),(Tasaus[[#This Row],[Erotus = tasausrja - laskennallinen verotulo, €/asukas]]*$B$8))</f>
        <v>505.15212382177384</v>
      </c>
      <c r="O142" s="385">
        <f>Tasaus[[#This Row],[Tasaus,  €/asukas]]*Tasaus[[#This Row],[Asukasluku 31.12.2021]]</f>
        <v>5161644.4012108855</v>
      </c>
      <c r="Q142" s="121"/>
      <c r="R142" s="122"/>
      <c r="S142" s="123"/>
    </row>
    <row r="143" spans="1:19">
      <c r="A143" s="275">
        <v>426</v>
      </c>
      <c r="B143" s="13" t="s">
        <v>512</v>
      </c>
      <c r="C143" s="276">
        <v>11979</v>
      </c>
      <c r="D143" s="277">
        <v>21.499999999999996</v>
      </c>
      <c r="E143" s="277">
        <f>Tasaus[[#This Row],[Tuloveroprosentti 2022]]-12.64</f>
        <v>8.8599999999999959</v>
      </c>
      <c r="F143" s="14">
        <v>41036786.880240791</v>
      </c>
      <c r="G143" s="14">
        <f>Tasaus[[#This Row],[Kunnallisvero (maksuunpantu), €]]*100/Tasaus[[#This Row],[Tuloveroprosentti 2022]]</f>
        <v>190868776.18716648</v>
      </c>
      <c r="H143" s="278">
        <f>Tasaus[[#This Row],[Verotettava tulo (kunnallisvero), €]]*($E$11/100)</f>
        <v>14047941.927375453</v>
      </c>
      <c r="I143" s="14">
        <v>1426503.9781749891</v>
      </c>
      <c r="J143" s="15">
        <v>1560728.5431000001</v>
      </c>
      <c r="K143" s="15">
        <f>SUM(Tasaus[[#This Row],[Laskennallinen kunnallisvero, €]:[Laskennallinen kiinteistövero, €]])</f>
        <v>17035174.448650442</v>
      </c>
      <c r="L143" s="15">
        <f>Tasaus[[#This Row],[Laskennallinen verotulo yhteensä, €]]/Tasaus[[#This Row],[Asukasluku 31.12.2021]]</f>
        <v>1422.0865221346057</v>
      </c>
      <c r="M143" s="37">
        <f>$L$11-Tasaus[[#This Row],[Laskennallinen verotulo yhteensä, €/asukas (=tasausraja)]]</f>
        <v>558.06347786539436</v>
      </c>
      <c r="N143" s="384">
        <f>IF(Tasaus[[#This Row],[Erotus = tasausrja - laskennallinen verotulo, €/asukas]]&gt;0,(Tasaus[[#This Row],[Erotus = tasausrja - laskennallinen verotulo, €/asukas]]*$B$7),(Tasaus[[#This Row],[Erotus = tasausrja - laskennallinen verotulo, €/asukas]]*$B$8))</f>
        <v>502.25713007885491</v>
      </c>
      <c r="O143" s="385">
        <f>Tasaus[[#This Row],[Tasaus,  €/asukas]]*Tasaus[[#This Row],[Asukasluku 31.12.2021]]</f>
        <v>6016538.1612146031</v>
      </c>
      <c r="Q143" s="121"/>
      <c r="R143" s="122"/>
      <c r="S143" s="123"/>
    </row>
    <row r="144" spans="1:19">
      <c r="A144" s="275">
        <v>430</v>
      </c>
      <c r="B144" s="13" t="s">
        <v>513</v>
      </c>
      <c r="C144" s="276">
        <v>15628</v>
      </c>
      <c r="D144" s="277">
        <v>21</v>
      </c>
      <c r="E144" s="277">
        <f>Tasaus[[#This Row],[Tuloveroprosentti 2022]]-12.64</f>
        <v>8.36</v>
      </c>
      <c r="F144" s="14">
        <v>51051086.120299548</v>
      </c>
      <c r="G144" s="14">
        <f>Tasaus[[#This Row],[Kunnallisvero (maksuunpantu), €]]*100/Tasaus[[#This Row],[Tuloveroprosentti 2022]]</f>
        <v>243100410.09666452</v>
      </c>
      <c r="H144" s="278">
        <f>Tasaus[[#This Row],[Verotettava tulo (kunnallisvero), €]]*($E$11/100)</f>
        <v>17892190.18311451</v>
      </c>
      <c r="I144" s="14">
        <v>3629278.7773357239</v>
      </c>
      <c r="J144" s="15">
        <v>2333178.7834000001</v>
      </c>
      <c r="K144" s="15">
        <f>SUM(Tasaus[[#This Row],[Laskennallinen kunnallisvero, €]:[Laskennallinen kiinteistövero, €]])</f>
        <v>23854647.743850231</v>
      </c>
      <c r="L144" s="15">
        <f>Tasaus[[#This Row],[Laskennallinen verotulo yhteensä, €]]/Tasaus[[#This Row],[Asukasluku 31.12.2021]]</f>
        <v>1526.4043859643095</v>
      </c>
      <c r="M144" s="37">
        <f>$L$11-Tasaus[[#This Row],[Laskennallinen verotulo yhteensä, €/asukas (=tasausraja)]]</f>
        <v>453.74561403569055</v>
      </c>
      <c r="N144" s="384">
        <f>IF(Tasaus[[#This Row],[Erotus = tasausrja - laskennallinen verotulo, €/asukas]]&gt;0,(Tasaus[[#This Row],[Erotus = tasausrja - laskennallinen verotulo, €/asukas]]*$B$7),(Tasaus[[#This Row],[Erotus = tasausrja - laskennallinen verotulo, €/asukas]]*$B$8))</f>
        <v>408.37105263212152</v>
      </c>
      <c r="O144" s="385">
        <f>Tasaus[[#This Row],[Tasaus,  €/asukas]]*Tasaus[[#This Row],[Asukasluku 31.12.2021]]</f>
        <v>6382022.8105347948</v>
      </c>
      <c r="Q144" s="121"/>
      <c r="R144" s="122"/>
      <c r="S144" s="123"/>
    </row>
    <row r="145" spans="1:19">
      <c r="A145" s="275">
        <v>433</v>
      </c>
      <c r="B145" s="13" t="s">
        <v>514</v>
      </c>
      <c r="C145" s="276">
        <v>7799</v>
      </c>
      <c r="D145" s="277">
        <v>21.5</v>
      </c>
      <c r="E145" s="277">
        <f>Tasaus[[#This Row],[Tuloveroprosentti 2022]]-12.64</f>
        <v>8.86</v>
      </c>
      <c r="F145" s="14">
        <v>29042059.010170411</v>
      </c>
      <c r="G145" s="14">
        <f>Tasaus[[#This Row],[Kunnallisvero (maksuunpantu), €]]*100/Tasaus[[#This Row],[Tuloveroprosentti 2022]]</f>
        <v>135079344.23335075</v>
      </c>
      <c r="H145" s="278">
        <f>Tasaus[[#This Row],[Verotettava tulo (kunnallisvero), €]]*($E$11/100)</f>
        <v>9941839.7355746161</v>
      </c>
      <c r="I145" s="14">
        <v>1678928.9144800359</v>
      </c>
      <c r="J145" s="15">
        <v>1266362.04165</v>
      </c>
      <c r="K145" s="15">
        <f>SUM(Tasaus[[#This Row],[Laskennallinen kunnallisvero, €]:[Laskennallinen kiinteistövero, €]])</f>
        <v>12887130.691704653</v>
      </c>
      <c r="L145" s="15">
        <f>Tasaus[[#This Row],[Laskennallinen verotulo yhteensä, €]]/Tasaus[[#This Row],[Asukasluku 31.12.2021]]</f>
        <v>1652.4080897172271</v>
      </c>
      <c r="M145" s="37">
        <f>$L$11-Tasaus[[#This Row],[Laskennallinen verotulo yhteensä, €/asukas (=tasausraja)]]</f>
        <v>327.74191028277301</v>
      </c>
      <c r="N145" s="384">
        <f>IF(Tasaus[[#This Row],[Erotus = tasausrja - laskennallinen verotulo, €/asukas]]&gt;0,(Tasaus[[#This Row],[Erotus = tasausrja - laskennallinen verotulo, €/asukas]]*$B$7),(Tasaus[[#This Row],[Erotus = tasausrja - laskennallinen verotulo, €/asukas]]*$B$8))</f>
        <v>294.96771925449571</v>
      </c>
      <c r="O145" s="385">
        <f>Tasaus[[#This Row],[Tasaus,  €/asukas]]*Tasaus[[#This Row],[Asukasluku 31.12.2021]]</f>
        <v>2300453.2424658118</v>
      </c>
      <c r="Q145" s="121"/>
      <c r="R145" s="122"/>
      <c r="S145" s="123"/>
    </row>
    <row r="146" spans="1:19">
      <c r="A146" s="275">
        <v>434</v>
      </c>
      <c r="B146" s="13" t="s">
        <v>515</v>
      </c>
      <c r="C146" s="276">
        <v>14643</v>
      </c>
      <c r="D146" s="277">
        <v>20.25</v>
      </c>
      <c r="E146" s="277">
        <f>Tasaus[[#This Row],[Tuloveroprosentti 2022]]-12.64</f>
        <v>7.6099999999999994</v>
      </c>
      <c r="F146" s="14">
        <v>53354973.310313076</v>
      </c>
      <c r="G146" s="14">
        <f>Tasaus[[#This Row],[Kunnallisvero (maksuunpantu), €]]*100/Tasaus[[#This Row],[Tuloveroprosentti 2022]]</f>
        <v>263481349.68055838</v>
      </c>
      <c r="H146" s="278">
        <f>Tasaus[[#This Row],[Verotettava tulo (kunnallisvero), €]]*($E$11/100)</f>
        <v>19392227.336489096</v>
      </c>
      <c r="I146" s="14">
        <v>5157559.2092258176</v>
      </c>
      <c r="J146" s="15">
        <v>3211057.3007999999</v>
      </c>
      <c r="K146" s="15">
        <f>SUM(Tasaus[[#This Row],[Laskennallinen kunnallisvero, €]:[Laskennallinen kiinteistövero, €]])</f>
        <v>27760843.846514914</v>
      </c>
      <c r="L146" s="15">
        <f>Tasaus[[#This Row],[Laskennallinen verotulo yhteensä, €]]/Tasaus[[#This Row],[Asukasluku 31.12.2021]]</f>
        <v>1895.8440105521352</v>
      </c>
      <c r="M146" s="37">
        <f>$L$11-Tasaus[[#This Row],[Laskennallinen verotulo yhteensä, €/asukas (=tasausraja)]]</f>
        <v>84.305989447864931</v>
      </c>
      <c r="N146" s="384">
        <f>IF(Tasaus[[#This Row],[Erotus = tasausrja - laskennallinen verotulo, €/asukas]]&gt;0,(Tasaus[[#This Row],[Erotus = tasausrja - laskennallinen verotulo, €/asukas]]*$B$7),(Tasaus[[#This Row],[Erotus = tasausrja - laskennallinen verotulo, €/asukas]]*$B$8))</f>
        <v>75.875390503078435</v>
      </c>
      <c r="O146" s="385">
        <f>Tasaus[[#This Row],[Tasaus,  €/asukas]]*Tasaus[[#This Row],[Asukasluku 31.12.2021]]</f>
        <v>1111043.3431365776</v>
      </c>
      <c r="Q146" s="121"/>
      <c r="R146" s="122"/>
      <c r="S146" s="123"/>
    </row>
    <row r="147" spans="1:19">
      <c r="A147" s="275">
        <v>435</v>
      </c>
      <c r="B147" s="13" t="s">
        <v>516</v>
      </c>
      <c r="C147" s="276">
        <v>703</v>
      </c>
      <c r="D147" s="277">
        <v>18.5</v>
      </c>
      <c r="E147" s="277">
        <f>Tasaus[[#This Row],[Tuloveroprosentti 2022]]-12.64</f>
        <v>5.8599999999999994</v>
      </c>
      <c r="F147" s="14">
        <v>2003130.8500117536</v>
      </c>
      <c r="G147" s="14">
        <f>Tasaus[[#This Row],[Kunnallisvero (maksuunpantu), €]]*100/Tasaus[[#This Row],[Tuloveroprosentti 2022]]</f>
        <v>10827734.324387858</v>
      </c>
      <c r="H147" s="278">
        <f>Tasaus[[#This Row],[Verotettava tulo (kunnallisvero), €]]*($E$11/100)</f>
        <v>796921.24627494626</v>
      </c>
      <c r="I147" s="14">
        <v>262873.7872296432</v>
      </c>
      <c r="J147" s="15">
        <v>228981.71915000002</v>
      </c>
      <c r="K147" s="15">
        <f>SUM(Tasaus[[#This Row],[Laskennallinen kunnallisvero, €]:[Laskennallinen kiinteistövero, €]])</f>
        <v>1288776.7526545895</v>
      </c>
      <c r="L147" s="15">
        <f>Tasaus[[#This Row],[Laskennallinen verotulo yhteensä, €]]/Tasaus[[#This Row],[Asukasluku 31.12.2021]]</f>
        <v>1833.2528487263007</v>
      </c>
      <c r="M147" s="37">
        <f>$L$11-Tasaus[[#This Row],[Laskennallinen verotulo yhteensä, €/asukas (=tasausraja)]]</f>
        <v>146.89715127369936</v>
      </c>
      <c r="N147" s="384">
        <f>IF(Tasaus[[#This Row],[Erotus = tasausrja - laskennallinen verotulo, €/asukas]]&gt;0,(Tasaus[[#This Row],[Erotus = tasausrja - laskennallinen verotulo, €/asukas]]*$B$7),(Tasaus[[#This Row],[Erotus = tasausrja - laskennallinen verotulo, €/asukas]]*$B$8))</f>
        <v>132.20743614632943</v>
      </c>
      <c r="O147" s="385">
        <f>Tasaus[[#This Row],[Tasaus,  €/asukas]]*Tasaus[[#This Row],[Asukasluku 31.12.2021]]</f>
        <v>92941.827610869586</v>
      </c>
      <c r="Q147" s="121"/>
      <c r="R147" s="122"/>
      <c r="S147" s="123"/>
    </row>
    <row r="148" spans="1:19">
      <c r="A148" s="275">
        <v>436</v>
      </c>
      <c r="B148" s="13" t="s">
        <v>517</v>
      </c>
      <c r="C148" s="276">
        <v>2018</v>
      </c>
      <c r="D148" s="277">
        <v>21</v>
      </c>
      <c r="E148" s="277">
        <f>Tasaus[[#This Row],[Tuloveroprosentti 2022]]-12.64</f>
        <v>8.36</v>
      </c>
      <c r="F148" s="14">
        <v>5897292.2800346026</v>
      </c>
      <c r="G148" s="14">
        <f>Tasaus[[#This Row],[Kunnallisvero (maksuunpantu), €]]*100/Tasaus[[#This Row],[Tuloveroprosentti 2022]]</f>
        <v>28082344.190640967</v>
      </c>
      <c r="H148" s="278">
        <f>Tasaus[[#This Row],[Verotettava tulo (kunnallisvero), €]]*($E$11/100)</f>
        <v>2066860.5324311752</v>
      </c>
      <c r="I148" s="14">
        <v>175361.18735089208</v>
      </c>
      <c r="J148" s="15">
        <v>165263.72675000003</v>
      </c>
      <c r="K148" s="15">
        <f>SUM(Tasaus[[#This Row],[Laskennallinen kunnallisvero, €]:[Laskennallinen kiinteistövero, €]])</f>
        <v>2407485.4465320674</v>
      </c>
      <c r="L148" s="15">
        <f>Tasaus[[#This Row],[Laskennallinen verotulo yhteensä, €]]/Tasaus[[#This Row],[Asukasluku 31.12.2021]]</f>
        <v>1193.0056722160889</v>
      </c>
      <c r="M148" s="37">
        <f>$L$11-Tasaus[[#This Row],[Laskennallinen verotulo yhteensä, €/asukas (=tasausraja)]]</f>
        <v>787.14432778391119</v>
      </c>
      <c r="N148" s="384">
        <f>IF(Tasaus[[#This Row],[Erotus = tasausrja - laskennallinen verotulo, €/asukas]]&gt;0,(Tasaus[[#This Row],[Erotus = tasausrja - laskennallinen verotulo, €/asukas]]*$B$7),(Tasaus[[#This Row],[Erotus = tasausrja - laskennallinen verotulo, €/asukas]]*$B$8))</f>
        <v>708.42989500552005</v>
      </c>
      <c r="O148" s="385">
        <f>Tasaus[[#This Row],[Tasaus,  €/asukas]]*Tasaus[[#This Row],[Asukasluku 31.12.2021]]</f>
        <v>1429611.5281211394</v>
      </c>
      <c r="Q148" s="121"/>
      <c r="R148" s="122"/>
      <c r="S148" s="123"/>
    </row>
    <row r="149" spans="1:19">
      <c r="A149" s="275">
        <v>440</v>
      </c>
      <c r="B149" s="13" t="s">
        <v>518</v>
      </c>
      <c r="C149" s="276">
        <v>5622</v>
      </c>
      <c r="D149" s="277">
        <v>20</v>
      </c>
      <c r="E149" s="277">
        <f>Tasaus[[#This Row],[Tuloveroprosentti 2022]]-12.64</f>
        <v>7.3599999999999994</v>
      </c>
      <c r="F149" s="14">
        <v>18062300.980105985</v>
      </c>
      <c r="G149" s="14">
        <f>Tasaus[[#This Row],[Kunnallisvero (maksuunpantu), €]]*100/Tasaus[[#This Row],[Tuloveroprosentti 2022]]</f>
        <v>90311504.900529921</v>
      </c>
      <c r="H149" s="278">
        <f>Tasaus[[#This Row],[Verotettava tulo (kunnallisvero), €]]*($E$11/100)</f>
        <v>6646926.7606790019</v>
      </c>
      <c r="I149" s="14">
        <v>423153.30878037988</v>
      </c>
      <c r="J149" s="15">
        <v>683781.97560000001</v>
      </c>
      <c r="K149" s="15">
        <f>SUM(Tasaus[[#This Row],[Laskennallinen kunnallisvero, €]:[Laskennallinen kiinteistövero, €]])</f>
        <v>7753862.0450593811</v>
      </c>
      <c r="L149" s="15">
        <f>Tasaus[[#This Row],[Laskennallinen verotulo yhteensä, €]]/Tasaus[[#This Row],[Asukasluku 31.12.2021]]</f>
        <v>1379.1999368657739</v>
      </c>
      <c r="M149" s="37">
        <f>$L$11-Tasaus[[#This Row],[Laskennallinen verotulo yhteensä, €/asukas (=tasausraja)]]</f>
        <v>600.95006313422618</v>
      </c>
      <c r="N149" s="384">
        <f>IF(Tasaus[[#This Row],[Erotus = tasausrja - laskennallinen verotulo, €/asukas]]&gt;0,(Tasaus[[#This Row],[Erotus = tasausrja - laskennallinen verotulo, €/asukas]]*$B$7),(Tasaus[[#This Row],[Erotus = tasausrja - laskennallinen verotulo, €/asukas]]*$B$8))</f>
        <v>540.85505682080361</v>
      </c>
      <c r="O149" s="385">
        <f>Tasaus[[#This Row],[Tasaus,  €/asukas]]*Tasaus[[#This Row],[Asukasluku 31.12.2021]]</f>
        <v>3040687.1294465577</v>
      </c>
      <c r="Q149" s="121"/>
      <c r="R149" s="122"/>
      <c r="S149" s="123"/>
    </row>
    <row r="150" spans="1:19">
      <c r="A150" s="275">
        <v>441</v>
      </c>
      <c r="B150" s="13" t="s">
        <v>519</v>
      </c>
      <c r="C150" s="276">
        <v>4473</v>
      </c>
      <c r="D150" s="277">
        <v>21</v>
      </c>
      <c r="E150" s="277">
        <f>Tasaus[[#This Row],[Tuloveroprosentti 2022]]-12.64</f>
        <v>8.36</v>
      </c>
      <c r="F150" s="14">
        <v>14692575.670086211</v>
      </c>
      <c r="G150" s="14">
        <f>Tasaus[[#This Row],[Kunnallisvero (maksuunpantu), €]]*100/Tasaus[[#This Row],[Tuloveroprosentti 2022]]</f>
        <v>69964646.048029572</v>
      </c>
      <c r="H150" s="278">
        <f>Tasaus[[#This Row],[Verotettava tulo (kunnallisvero), €]]*($E$11/100)</f>
        <v>5149397.9491349766</v>
      </c>
      <c r="I150" s="14">
        <v>1513499.8836195811</v>
      </c>
      <c r="J150" s="15">
        <v>909700.36680000008</v>
      </c>
      <c r="K150" s="15">
        <f>SUM(Tasaus[[#This Row],[Laskennallinen kunnallisvero, €]:[Laskennallinen kiinteistövero, €]])</f>
        <v>7572598.1995545579</v>
      </c>
      <c r="L150" s="15">
        <f>Tasaus[[#This Row],[Laskennallinen verotulo yhteensä, €]]/Tasaus[[#This Row],[Asukasluku 31.12.2021]]</f>
        <v>1692.9573439648016</v>
      </c>
      <c r="M150" s="37">
        <f>$L$11-Tasaus[[#This Row],[Laskennallinen verotulo yhteensä, €/asukas (=tasausraja)]]</f>
        <v>287.19265603519852</v>
      </c>
      <c r="N150" s="384">
        <f>IF(Tasaus[[#This Row],[Erotus = tasausrja - laskennallinen verotulo, €/asukas]]&gt;0,(Tasaus[[#This Row],[Erotus = tasausrja - laskennallinen verotulo, €/asukas]]*$B$7),(Tasaus[[#This Row],[Erotus = tasausrja - laskennallinen verotulo, €/asukas]]*$B$8))</f>
        <v>258.47339043167869</v>
      </c>
      <c r="O150" s="385">
        <f>Tasaus[[#This Row],[Tasaus,  €/asukas]]*Tasaus[[#This Row],[Asukasluku 31.12.2021]]</f>
        <v>1156151.4754008988</v>
      </c>
      <c r="Q150" s="121"/>
      <c r="R150" s="122"/>
      <c r="S150" s="123"/>
    </row>
    <row r="151" spans="1:19">
      <c r="A151" s="275">
        <v>444</v>
      </c>
      <c r="B151" s="13" t="s">
        <v>520</v>
      </c>
      <c r="C151" s="276">
        <v>45988</v>
      </c>
      <c r="D151" s="277">
        <v>20.5</v>
      </c>
      <c r="E151" s="277">
        <f>Tasaus[[#This Row],[Tuloveroprosentti 2022]]-12.64</f>
        <v>7.8599999999999994</v>
      </c>
      <c r="F151" s="14">
        <v>188643732.76110685</v>
      </c>
      <c r="G151" s="14">
        <f>Tasaus[[#This Row],[Kunnallisvero (maksuunpantu), €]]*100/Tasaus[[#This Row],[Tuloveroprosentti 2022]]</f>
        <v>920213330.54198456</v>
      </c>
      <c r="H151" s="278">
        <f>Tasaus[[#This Row],[Verotettava tulo (kunnallisvero), €]]*($E$11/100)</f>
        <v>67727701.127890065</v>
      </c>
      <c r="I151" s="14">
        <v>8207943.5313500036</v>
      </c>
      <c r="J151" s="15">
        <v>7872185.8858000012</v>
      </c>
      <c r="K151" s="15">
        <f>SUM(Tasaus[[#This Row],[Laskennallinen kunnallisvero, €]:[Laskennallinen kiinteistövero, €]])</f>
        <v>83807830.545040071</v>
      </c>
      <c r="L151" s="15">
        <f>Tasaus[[#This Row],[Laskennallinen verotulo yhteensä, €]]/Tasaus[[#This Row],[Asukasluku 31.12.2021]]</f>
        <v>1822.3847643959309</v>
      </c>
      <c r="M151" s="37">
        <f>$L$11-Tasaus[[#This Row],[Laskennallinen verotulo yhteensä, €/asukas (=tasausraja)]]</f>
        <v>157.76523560406918</v>
      </c>
      <c r="N151" s="384">
        <f>IF(Tasaus[[#This Row],[Erotus = tasausrja - laskennallinen verotulo, €/asukas]]&gt;0,(Tasaus[[#This Row],[Erotus = tasausrja - laskennallinen verotulo, €/asukas]]*$B$7),(Tasaus[[#This Row],[Erotus = tasausrja - laskennallinen verotulo, €/asukas]]*$B$8))</f>
        <v>141.98871204366228</v>
      </c>
      <c r="O151" s="385">
        <f>Tasaus[[#This Row],[Tasaus,  €/asukas]]*Tasaus[[#This Row],[Asukasluku 31.12.2021]]</f>
        <v>6529776.8894639406</v>
      </c>
      <c r="Q151" s="121"/>
      <c r="R151" s="122"/>
      <c r="S151" s="123"/>
    </row>
    <row r="152" spans="1:19">
      <c r="A152" s="275">
        <v>445</v>
      </c>
      <c r="B152" s="13" t="s">
        <v>154</v>
      </c>
      <c r="C152" s="276">
        <v>15086</v>
      </c>
      <c r="D152" s="277">
        <v>20.5</v>
      </c>
      <c r="E152" s="277">
        <f>Tasaus[[#This Row],[Tuloveroprosentti 2022]]-12.64</f>
        <v>7.8599999999999994</v>
      </c>
      <c r="F152" s="14">
        <v>63559723.180372946</v>
      </c>
      <c r="G152" s="14">
        <f>Tasaus[[#This Row],[Kunnallisvero (maksuunpantu), €]]*100/Tasaus[[#This Row],[Tuloveroprosentti 2022]]</f>
        <v>310047430.1481607</v>
      </c>
      <c r="H152" s="278">
        <f>Tasaus[[#This Row],[Verotettava tulo (kunnallisvero), €]]*($E$11/100)</f>
        <v>22819490.858904626</v>
      </c>
      <c r="I152" s="14">
        <v>2443628.3227494326</v>
      </c>
      <c r="J152" s="15">
        <v>4083645.2573500001</v>
      </c>
      <c r="K152" s="15">
        <f>SUM(Tasaus[[#This Row],[Laskennallinen kunnallisvero, €]:[Laskennallinen kiinteistövero, €]])</f>
        <v>29346764.43900406</v>
      </c>
      <c r="L152" s="15">
        <f>Tasaus[[#This Row],[Laskennallinen verotulo yhteensä, €]]/Tasaus[[#This Row],[Asukasluku 31.12.2021]]</f>
        <v>1945.297921185474</v>
      </c>
      <c r="M152" s="37">
        <f>$L$11-Tasaus[[#This Row],[Laskennallinen verotulo yhteensä, €/asukas (=tasausraja)]]</f>
        <v>34.852078814526067</v>
      </c>
      <c r="N152" s="384">
        <f>IF(Tasaus[[#This Row],[Erotus = tasausrja - laskennallinen verotulo, €/asukas]]&gt;0,(Tasaus[[#This Row],[Erotus = tasausrja - laskennallinen verotulo, €/asukas]]*$B$7),(Tasaus[[#This Row],[Erotus = tasausrja - laskennallinen verotulo, €/asukas]]*$B$8))</f>
        <v>31.366870933073461</v>
      </c>
      <c r="O152" s="385">
        <f>Tasaus[[#This Row],[Tasaus,  €/asukas]]*Tasaus[[#This Row],[Asukasluku 31.12.2021]]</f>
        <v>473200.61489634623</v>
      </c>
      <c r="Q152" s="121"/>
      <c r="R152" s="122"/>
      <c r="S152" s="123"/>
    </row>
    <row r="153" spans="1:19">
      <c r="A153" s="275">
        <v>475</v>
      </c>
      <c r="B153" s="13" t="s">
        <v>521</v>
      </c>
      <c r="C153" s="276">
        <v>5487</v>
      </c>
      <c r="D153" s="277">
        <v>21.5</v>
      </c>
      <c r="E153" s="277">
        <f>Tasaus[[#This Row],[Tuloveroprosentti 2022]]-12.64</f>
        <v>8.86</v>
      </c>
      <c r="F153" s="14">
        <v>19813436.62011626</v>
      </c>
      <c r="G153" s="14">
        <f>Tasaus[[#This Row],[Kunnallisvero (maksuunpantu), €]]*100/Tasaus[[#This Row],[Tuloveroprosentti 2022]]</f>
        <v>92155519.163331449</v>
      </c>
      <c r="H153" s="278">
        <f>Tasaus[[#This Row],[Verotettava tulo (kunnallisvero), €]]*($E$11/100)</f>
        <v>6782646.2104211943</v>
      </c>
      <c r="I153" s="14">
        <v>1211735.9864923407</v>
      </c>
      <c r="J153" s="15">
        <v>879291.17595000018</v>
      </c>
      <c r="K153" s="15">
        <f>SUM(Tasaus[[#This Row],[Laskennallinen kunnallisvero, €]:[Laskennallinen kiinteistövero, €]])</f>
        <v>8873673.3728635348</v>
      </c>
      <c r="L153" s="15">
        <f>Tasaus[[#This Row],[Laskennallinen verotulo yhteensä, €]]/Tasaus[[#This Row],[Asukasluku 31.12.2021]]</f>
        <v>1617.2176732027583</v>
      </c>
      <c r="M153" s="37">
        <f>$L$11-Tasaus[[#This Row],[Laskennallinen verotulo yhteensä, €/asukas (=tasausraja)]]</f>
        <v>362.93232679724179</v>
      </c>
      <c r="N153" s="384">
        <f>IF(Tasaus[[#This Row],[Erotus = tasausrja - laskennallinen verotulo, €/asukas]]&gt;0,(Tasaus[[#This Row],[Erotus = tasausrja - laskennallinen verotulo, €/asukas]]*$B$7),(Tasaus[[#This Row],[Erotus = tasausrja - laskennallinen verotulo, €/asukas]]*$B$8))</f>
        <v>326.63909411751763</v>
      </c>
      <c r="O153" s="385">
        <f>Tasaus[[#This Row],[Tasaus,  €/asukas]]*Tasaus[[#This Row],[Asukasluku 31.12.2021]]</f>
        <v>1792268.7094228193</v>
      </c>
      <c r="Q153" s="121"/>
      <c r="R153" s="122"/>
      <c r="S153" s="123"/>
    </row>
    <row r="154" spans="1:19">
      <c r="A154" s="275">
        <v>480</v>
      </c>
      <c r="B154" s="13" t="s">
        <v>522</v>
      </c>
      <c r="C154" s="276">
        <v>1990</v>
      </c>
      <c r="D154" s="277">
        <v>20.75</v>
      </c>
      <c r="E154" s="277">
        <f>Tasaus[[#This Row],[Tuloveroprosentti 2022]]-12.64</f>
        <v>8.11</v>
      </c>
      <c r="F154" s="14">
        <v>6680748.3200392006</v>
      </c>
      <c r="G154" s="14">
        <f>Tasaus[[#This Row],[Kunnallisvero (maksuunpantu), €]]*100/Tasaus[[#This Row],[Tuloveroprosentti 2022]]</f>
        <v>32196377.445972051</v>
      </c>
      <c r="H154" s="278">
        <f>Tasaus[[#This Row],[Verotettava tulo (kunnallisvero), €]]*($E$11/100)</f>
        <v>2369653.3800235428</v>
      </c>
      <c r="I154" s="14">
        <v>280798.45291462343</v>
      </c>
      <c r="J154" s="15">
        <v>225151.55310000005</v>
      </c>
      <c r="K154" s="15">
        <f>SUM(Tasaus[[#This Row],[Laskennallinen kunnallisvero, €]:[Laskennallinen kiinteistövero, €]])</f>
        <v>2875603.3860381665</v>
      </c>
      <c r="L154" s="15">
        <f>Tasaus[[#This Row],[Laskennallinen verotulo yhteensä, €]]/Tasaus[[#This Row],[Asukasluku 31.12.2021]]</f>
        <v>1445.0268271548575</v>
      </c>
      <c r="M154" s="37">
        <f>$L$11-Tasaus[[#This Row],[Laskennallinen verotulo yhteensä, €/asukas (=tasausraja)]]</f>
        <v>535.12317284514256</v>
      </c>
      <c r="N154" s="384">
        <f>IF(Tasaus[[#This Row],[Erotus = tasausrja - laskennallinen verotulo, €/asukas]]&gt;0,(Tasaus[[#This Row],[Erotus = tasausrja - laskennallinen verotulo, €/asukas]]*$B$7),(Tasaus[[#This Row],[Erotus = tasausrja - laskennallinen verotulo, €/asukas]]*$B$8))</f>
        <v>481.61085556062829</v>
      </c>
      <c r="O154" s="385">
        <f>Tasaus[[#This Row],[Tasaus,  €/asukas]]*Tasaus[[#This Row],[Asukasluku 31.12.2021]]</f>
        <v>958405.60256565036</v>
      </c>
      <c r="Q154" s="121"/>
      <c r="R154" s="122"/>
      <c r="S154" s="123"/>
    </row>
    <row r="155" spans="1:19">
      <c r="A155" s="275">
        <v>481</v>
      </c>
      <c r="B155" s="13" t="s">
        <v>523</v>
      </c>
      <c r="C155" s="276">
        <v>9612</v>
      </c>
      <c r="D155" s="277">
        <v>20.750000000000004</v>
      </c>
      <c r="E155" s="277">
        <f>Tasaus[[#This Row],[Tuloveroprosentti 2022]]-12.64</f>
        <v>8.110000000000003</v>
      </c>
      <c r="F155" s="14">
        <v>42177735.610247478</v>
      </c>
      <c r="G155" s="14">
        <f>Tasaus[[#This Row],[Kunnallisvero (maksuunpantu), €]]*100/Tasaus[[#This Row],[Tuloveroprosentti 2022]]</f>
        <v>203266195.71203601</v>
      </c>
      <c r="H155" s="278">
        <f>Tasaus[[#This Row],[Verotettava tulo (kunnallisvero), €]]*($E$11/100)</f>
        <v>14960392.004405851</v>
      </c>
      <c r="I155" s="14">
        <v>1687923.756392373</v>
      </c>
      <c r="J155" s="15">
        <v>1308539.12155</v>
      </c>
      <c r="K155" s="15">
        <f>SUM(Tasaus[[#This Row],[Laskennallinen kunnallisvero, €]:[Laskennallinen kiinteistövero, €]])</f>
        <v>17956854.882348225</v>
      </c>
      <c r="L155" s="15">
        <f>Tasaus[[#This Row],[Laskennallinen verotulo yhteensä, €]]/Tasaus[[#This Row],[Asukasluku 31.12.2021]]</f>
        <v>1868.1705037815464</v>
      </c>
      <c r="M155" s="37">
        <f>$L$11-Tasaus[[#This Row],[Laskennallinen verotulo yhteensä, €/asukas (=tasausraja)]]</f>
        <v>111.97949621845373</v>
      </c>
      <c r="N155" s="384">
        <f>IF(Tasaus[[#This Row],[Erotus = tasausrja - laskennallinen verotulo, €/asukas]]&gt;0,(Tasaus[[#This Row],[Erotus = tasausrja - laskennallinen verotulo, €/asukas]]*$B$7),(Tasaus[[#This Row],[Erotus = tasausrja - laskennallinen verotulo, €/asukas]]*$B$8))</f>
        <v>100.78154659660837</v>
      </c>
      <c r="O155" s="385">
        <f>Tasaus[[#This Row],[Tasaus,  €/asukas]]*Tasaus[[#This Row],[Asukasluku 31.12.2021]]</f>
        <v>968712.22588659963</v>
      </c>
      <c r="Q155" s="121"/>
      <c r="R155" s="122"/>
      <c r="S155" s="123"/>
    </row>
    <row r="156" spans="1:19">
      <c r="A156" s="275">
        <v>483</v>
      </c>
      <c r="B156" s="13" t="s">
        <v>524</v>
      </c>
      <c r="C156" s="276">
        <v>1076</v>
      </c>
      <c r="D156" s="277">
        <v>22.5</v>
      </c>
      <c r="E156" s="277">
        <f>Tasaus[[#This Row],[Tuloveroprosentti 2022]]-12.64</f>
        <v>9.86</v>
      </c>
      <c r="F156" s="14">
        <v>2437839.260014304</v>
      </c>
      <c r="G156" s="14">
        <f>Tasaus[[#This Row],[Kunnallisvero (maksuunpantu), €]]*100/Tasaus[[#This Row],[Tuloveroprosentti 2022]]</f>
        <v>10834841.155619128</v>
      </c>
      <c r="H156" s="278">
        <f>Tasaus[[#This Row],[Verotettava tulo (kunnallisvero), €]]*($E$11/100)</f>
        <v>797444.30905356782</v>
      </c>
      <c r="I156" s="14">
        <v>130349.74673156095</v>
      </c>
      <c r="J156" s="15">
        <v>96104.561400000021</v>
      </c>
      <c r="K156" s="15">
        <f>SUM(Tasaus[[#This Row],[Laskennallinen kunnallisvero, €]:[Laskennallinen kiinteistövero, €]])</f>
        <v>1023898.6171851287</v>
      </c>
      <c r="L156" s="15">
        <f>Tasaus[[#This Row],[Laskennallinen verotulo yhteensä, €]]/Tasaus[[#This Row],[Asukasluku 31.12.2021]]</f>
        <v>951.57864050662522</v>
      </c>
      <c r="M156" s="37">
        <f>$L$11-Tasaus[[#This Row],[Laskennallinen verotulo yhteensä, €/asukas (=tasausraja)]]</f>
        <v>1028.571359493375</v>
      </c>
      <c r="N156" s="384">
        <f>IF(Tasaus[[#This Row],[Erotus = tasausrja - laskennallinen verotulo, €/asukas]]&gt;0,(Tasaus[[#This Row],[Erotus = tasausrja - laskennallinen verotulo, €/asukas]]*$B$7),(Tasaus[[#This Row],[Erotus = tasausrja - laskennallinen verotulo, €/asukas]]*$B$8))</f>
        <v>925.71422354403751</v>
      </c>
      <c r="O156" s="385">
        <f>Tasaus[[#This Row],[Tasaus,  €/asukas]]*Tasaus[[#This Row],[Asukasluku 31.12.2021]]</f>
        <v>996068.50453338434</v>
      </c>
      <c r="Q156" s="121"/>
      <c r="R156" s="122"/>
      <c r="S156" s="123"/>
    </row>
    <row r="157" spans="1:19">
      <c r="A157" s="275">
        <v>484</v>
      </c>
      <c r="B157" s="13" t="s">
        <v>525</v>
      </c>
      <c r="C157" s="276">
        <v>3055</v>
      </c>
      <c r="D157" s="277">
        <v>20.5</v>
      </c>
      <c r="E157" s="277">
        <f>Tasaus[[#This Row],[Tuloveroprosentti 2022]]-12.64</f>
        <v>7.8599999999999994</v>
      </c>
      <c r="F157" s="14">
        <v>8995152.5200527795</v>
      </c>
      <c r="G157" s="14">
        <f>Tasaus[[#This Row],[Kunnallisvero (maksuunpantu), €]]*100/Tasaus[[#This Row],[Tuloveroprosentti 2022]]</f>
        <v>43878792.780745268</v>
      </c>
      <c r="H157" s="278">
        <f>Tasaus[[#This Row],[Verotettava tulo (kunnallisvero), €]]*($E$11/100)</f>
        <v>3229479.1486628517</v>
      </c>
      <c r="I157" s="14">
        <v>986228.19679071184</v>
      </c>
      <c r="J157" s="15">
        <v>637916.99745000002</v>
      </c>
      <c r="K157" s="15">
        <f>SUM(Tasaus[[#This Row],[Laskennallinen kunnallisvero, €]:[Laskennallinen kiinteistövero, €]])</f>
        <v>4853624.3429035628</v>
      </c>
      <c r="L157" s="15">
        <f>Tasaus[[#This Row],[Laskennallinen verotulo yhteensä, €]]/Tasaus[[#This Row],[Asukasluku 31.12.2021]]</f>
        <v>1588.7477390846359</v>
      </c>
      <c r="M157" s="37">
        <f>$L$11-Tasaus[[#This Row],[Laskennallinen verotulo yhteensä, €/asukas (=tasausraja)]]</f>
        <v>391.4022609153642</v>
      </c>
      <c r="N157" s="384">
        <f>IF(Tasaus[[#This Row],[Erotus = tasausrja - laskennallinen verotulo, €/asukas]]&gt;0,(Tasaus[[#This Row],[Erotus = tasausrja - laskennallinen verotulo, €/asukas]]*$B$7),(Tasaus[[#This Row],[Erotus = tasausrja - laskennallinen verotulo, €/asukas]]*$B$8))</f>
        <v>352.26203482382778</v>
      </c>
      <c r="O157" s="385">
        <f>Tasaus[[#This Row],[Tasaus,  €/asukas]]*Tasaus[[#This Row],[Asukasluku 31.12.2021]]</f>
        <v>1076160.5163867939</v>
      </c>
      <c r="Q157" s="121"/>
      <c r="R157" s="122"/>
      <c r="S157" s="123"/>
    </row>
    <row r="158" spans="1:19">
      <c r="A158" s="275">
        <v>489</v>
      </c>
      <c r="B158" s="13" t="s">
        <v>526</v>
      </c>
      <c r="C158" s="276">
        <v>1835</v>
      </c>
      <c r="D158" s="277">
        <v>21.500000000000004</v>
      </c>
      <c r="E158" s="277">
        <f>Tasaus[[#This Row],[Tuloveroprosentti 2022]]-12.64</f>
        <v>8.860000000000003</v>
      </c>
      <c r="F158" s="14">
        <v>5080313.8300298098</v>
      </c>
      <c r="G158" s="14">
        <f>Tasaus[[#This Row],[Kunnallisvero (maksuunpantu), €]]*100/Tasaus[[#This Row],[Tuloveroprosentti 2022]]</f>
        <v>23629366.65130144</v>
      </c>
      <c r="H158" s="278">
        <f>Tasaus[[#This Row],[Verotettava tulo (kunnallisvero), €]]*($E$11/100)</f>
        <v>1739121.3855357859</v>
      </c>
      <c r="I158" s="14">
        <v>590214.33127013315</v>
      </c>
      <c r="J158" s="15">
        <v>263703.08080000005</v>
      </c>
      <c r="K158" s="15">
        <f>SUM(Tasaus[[#This Row],[Laskennallinen kunnallisvero, €]:[Laskennallinen kiinteistövero, €]])</f>
        <v>2593038.7976059192</v>
      </c>
      <c r="L158" s="15">
        <f>Tasaus[[#This Row],[Laskennallinen verotulo yhteensä, €]]/Tasaus[[#This Row],[Asukasluku 31.12.2021]]</f>
        <v>1413.1001621830621</v>
      </c>
      <c r="M158" s="37">
        <f>$L$11-Tasaus[[#This Row],[Laskennallinen verotulo yhteensä, €/asukas (=tasausraja)]]</f>
        <v>567.04983781693795</v>
      </c>
      <c r="N158" s="384">
        <f>IF(Tasaus[[#This Row],[Erotus = tasausrja - laskennallinen verotulo, €/asukas]]&gt;0,(Tasaus[[#This Row],[Erotus = tasausrja - laskennallinen verotulo, €/asukas]]*$B$7),(Tasaus[[#This Row],[Erotus = tasausrja - laskennallinen verotulo, €/asukas]]*$B$8))</f>
        <v>510.34485403524417</v>
      </c>
      <c r="O158" s="385">
        <f>Tasaus[[#This Row],[Tasaus,  €/asukas]]*Tasaus[[#This Row],[Asukasluku 31.12.2021]]</f>
        <v>936482.80715467304</v>
      </c>
      <c r="Q158" s="121"/>
      <c r="R158" s="122"/>
      <c r="S158" s="123"/>
    </row>
    <row r="159" spans="1:19">
      <c r="A159" s="275">
        <v>491</v>
      </c>
      <c r="B159" s="13" t="s">
        <v>527</v>
      </c>
      <c r="C159" s="276">
        <v>52122</v>
      </c>
      <c r="D159" s="277">
        <v>22</v>
      </c>
      <c r="E159" s="277">
        <f>Tasaus[[#This Row],[Tuloveroprosentti 2022]]-12.64</f>
        <v>9.36</v>
      </c>
      <c r="F159" s="14">
        <v>201410496.9511818</v>
      </c>
      <c r="G159" s="14">
        <f>Tasaus[[#This Row],[Kunnallisvero (maksuunpantu), €]]*100/Tasaus[[#This Row],[Tuloveroprosentti 2022]]</f>
        <v>915502258.86900818</v>
      </c>
      <c r="H159" s="278">
        <f>Tasaus[[#This Row],[Verotettava tulo (kunnallisvero), €]]*($E$11/100)</f>
        <v>67380966.252758995</v>
      </c>
      <c r="I159" s="14">
        <v>13324223.304851932</v>
      </c>
      <c r="J159" s="15">
        <v>8767639.5753500015</v>
      </c>
      <c r="K159" s="15">
        <f>SUM(Tasaus[[#This Row],[Laskennallinen kunnallisvero, €]:[Laskennallinen kiinteistövero, €]])</f>
        <v>89472829.13296093</v>
      </c>
      <c r="L159" s="15">
        <f>Tasaus[[#This Row],[Laskennallinen verotulo yhteensä, €]]/Tasaus[[#This Row],[Asukasluku 31.12.2021]]</f>
        <v>1716.6039126081296</v>
      </c>
      <c r="M159" s="37">
        <f>$L$11-Tasaus[[#This Row],[Laskennallinen verotulo yhteensä, €/asukas (=tasausraja)]]</f>
        <v>263.54608739187051</v>
      </c>
      <c r="N159" s="384">
        <f>IF(Tasaus[[#This Row],[Erotus = tasausrja - laskennallinen verotulo, €/asukas]]&gt;0,(Tasaus[[#This Row],[Erotus = tasausrja - laskennallinen verotulo, €/asukas]]*$B$7),(Tasaus[[#This Row],[Erotus = tasausrja - laskennallinen verotulo, €/asukas]]*$B$8))</f>
        <v>237.19147865268346</v>
      </c>
      <c r="O159" s="385">
        <f>Tasaus[[#This Row],[Tasaus,  €/asukas]]*Tasaus[[#This Row],[Asukasluku 31.12.2021]]</f>
        <v>12362894.250335168</v>
      </c>
      <c r="Q159" s="121"/>
      <c r="R159" s="122"/>
      <c r="S159" s="123"/>
    </row>
    <row r="160" spans="1:19">
      <c r="A160" s="275">
        <v>494</v>
      </c>
      <c r="B160" s="13" t="s">
        <v>528</v>
      </c>
      <c r="C160" s="276">
        <v>8909</v>
      </c>
      <c r="D160" s="277">
        <v>22</v>
      </c>
      <c r="E160" s="277">
        <f>Tasaus[[#This Row],[Tuloveroprosentti 2022]]-12.64</f>
        <v>9.36</v>
      </c>
      <c r="F160" s="14">
        <v>30032776.230176222</v>
      </c>
      <c r="G160" s="14">
        <f>Tasaus[[#This Row],[Kunnallisvero (maksuunpantu), €]]*100/Tasaus[[#This Row],[Tuloveroprosentti 2022]]</f>
        <v>136512619.22807372</v>
      </c>
      <c r="H160" s="278">
        <f>Tasaus[[#This Row],[Verotettava tulo (kunnallisvero), €]]*($E$11/100)</f>
        <v>10047328.775186226</v>
      </c>
      <c r="I160" s="14">
        <v>926771.28741968214</v>
      </c>
      <c r="J160" s="15">
        <v>966347.96005000011</v>
      </c>
      <c r="K160" s="15">
        <f>SUM(Tasaus[[#This Row],[Laskennallinen kunnallisvero, €]:[Laskennallinen kiinteistövero, €]])</f>
        <v>11940448.022655908</v>
      </c>
      <c r="L160" s="15">
        <f>Tasaus[[#This Row],[Laskennallinen verotulo yhteensä, €]]/Tasaus[[#This Row],[Asukasluku 31.12.2021]]</f>
        <v>1340.2680460945007</v>
      </c>
      <c r="M160" s="37">
        <f>$L$11-Tasaus[[#This Row],[Laskennallinen verotulo yhteensä, €/asukas (=tasausraja)]]</f>
        <v>639.88195390549936</v>
      </c>
      <c r="N160" s="384">
        <f>IF(Tasaus[[#This Row],[Erotus = tasausrja - laskennallinen verotulo, €/asukas]]&gt;0,(Tasaus[[#This Row],[Erotus = tasausrja - laskennallinen verotulo, €/asukas]]*$B$7),(Tasaus[[#This Row],[Erotus = tasausrja - laskennallinen verotulo, €/asukas]]*$B$8))</f>
        <v>575.89375851494947</v>
      </c>
      <c r="O160" s="385">
        <f>Tasaus[[#This Row],[Tasaus,  €/asukas]]*Tasaus[[#This Row],[Asukasluku 31.12.2021]]</f>
        <v>5130637.4946096847</v>
      </c>
      <c r="Q160" s="121"/>
      <c r="R160" s="122"/>
      <c r="S160" s="123"/>
    </row>
    <row r="161" spans="1:19">
      <c r="A161" s="275">
        <v>495</v>
      </c>
      <c r="B161" s="13" t="s">
        <v>529</v>
      </c>
      <c r="C161" s="276">
        <v>1488</v>
      </c>
      <c r="D161" s="277">
        <v>22</v>
      </c>
      <c r="E161" s="277">
        <f>Tasaus[[#This Row],[Tuloveroprosentti 2022]]-12.64</f>
        <v>9.36</v>
      </c>
      <c r="F161" s="14">
        <v>4303903.3100252533</v>
      </c>
      <c r="G161" s="14">
        <f>Tasaus[[#This Row],[Kunnallisvero (maksuunpantu), €]]*100/Tasaus[[#This Row],[Tuloveroprosentti 2022]]</f>
        <v>19563196.863751151</v>
      </c>
      <c r="H161" s="278">
        <f>Tasaus[[#This Row],[Verotettava tulo (kunnallisvero), €]]*($E$11/100)</f>
        <v>1439851.2891720848</v>
      </c>
      <c r="I161" s="14">
        <v>936904.31000649184</v>
      </c>
      <c r="J161" s="15">
        <v>243126.15130000003</v>
      </c>
      <c r="K161" s="15">
        <f>SUM(Tasaus[[#This Row],[Laskennallinen kunnallisvero, €]:[Laskennallinen kiinteistövero, €]])</f>
        <v>2619881.7504785769</v>
      </c>
      <c r="L161" s="15">
        <f>Tasaus[[#This Row],[Laskennallinen verotulo yhteensä, €]]/Tasaus[[#This Row],[Asukasluku 31.12.2021]]</f>
        <v>1760.6732194076458</v>
      </c>
      <c r="M161" s="37">
        <f>$L$11-Tasaus[[#This Row],[Laskennallinen verotulo yhteensä, €/asukas (=tasausraja)]]</f>
        <v>219.47678059235432</v>
      </c>
      <c r="N161" s="384">
        <f>IF(Tasaus[[#This Row],[Erotus = tasausrja - laskennallinen verotulo, €/asukas]]&gt;0,(Tasaus[[#This Row],[Erotus = tasausrja - laskennallinen verotulo, €/asukas]]*$B$7),(Tasaus[[#This Row],[Erotus = tasausrja - laskennallinen verotulo, €/asukas]]*$B$8))</f>
        <v>197.5291025331189</v>
      </c>
      <c r="O161" s="385">
        <f>Tasaus[[#This Row],[Tasaus,  €/asukas]]*Tasaus[[#This Row],[Asukasluku 31.12.2021]]</f>
        <v>293923.30456928094</v>
      </c>
      <c r="Q161" s="121"/>
      <c r="R161" s="122"/>
      <c r="S161" s="123"/>
    </row>
    <row r="162" spans="1:19">
      <c r="A162" s="275">
        <v>498</v>
      </c>
      <c r="B162" s="13" t="s">
        <v>530</v>
      </c>
      <c r="C162" s="276">
        <v>2321</v>
      </c>
      <c r="D162" s="277">
        <v>21.5</v>
      </c>
      <c r="E162" s="277">
        <f>Tasaus[[#This Row],[Tuloveroprosentti 2022]]-12.64</f>
        <v>8.86</v>
      </c>
      <c r="F162" s="14">
        <v>7980569.7500468269</v>
      </c>
      <c r="G162" s="14">
        <f>Tasaus[[#This Row],[Kunnallisvero (maksuunpantu), €]]*100/Tasaus[[#This Row],[Tuloveroprosentti 2022]]</f>
        <v>37118929.069985241</v>
      </c>
      <c r="H162" s="278">
        <f>Tasaus[[#This Row],[Verotettava tulo (kunnallisvero), €]]*($E$11/100)</f>
        <v>2731953.1795509136</v>
      </c>
      <c r="I162" s="14">
        <v>1083141.3663026828</v>
      </c>
      <c r="J162" s="15">
        <v>603297.30260000005</v>
      </c>
      <c r="K162" s="15">
        <f>SUM(Tasaus[[#This Row],[Laskennallinen kunnallisvero, €]:[Laskennallinen kiinteistövero, €]])</f>
        <v>4418391.8484535962</v>
      </c>
      <c r="L162" s="15">
        <f>Tasaus[[#This Row],[Laskennallinen verotulo yhteensä, €]]/Tasaus[[#This Row],[Asukasluku 31.12.2021]]</f>
        <v>1903.6587024789299</v>
      </c>
      <c r="M162" s="37">
        <f>$L$11-Tasaus[[#This Row],[Laskennallinen verotulo yhteensä, €/asukas (=tasausraja)]]</f>
        <v>76.491297521070237</v>
      </c>
      <c r="N162" s="384">
        <f>IF(Tasaus[[#This Row],[Erotus = tasausrja - laskennallinen verotulo, €/asukas]]&gt;0,(Tasaus[[#This Row],[Erotus = tasausrja - laskennallinen verotulo, €/asukas]]*$B$7),(Tasaus[[#This Row],[Erotus = tasausrja - laskennallinen verotulo, €/asukas]]*$B$8))</f>
        <v>68.842167768963222</v>
      </c>
      <c r="O162" s="385">
        <f>Tasaus[[#This Row],[Tasaus,  €/asukas]]*Tasaus[[#This Row],[Asukasluku 31.12.2021]]</f>
        <v>159782.67139176364</v>
      </c>
      <c r="Q162" s="121"/>
      <c r="R162" s="122"/>
      <c r="S162" s="123"/>
    </row>
    <row r="163" spans="1:19">
      <c r="A163" s="251">
        <v>499</v>
      </c>
      <c r="B163" s="39" t="s">
        <v>531</v>
      </c>
      <c r="C163" s="276">
        <v>19536</v>
      </c>
      <c r="D163" s="277">
        <v>20.75</v>
      </c>
      <c r="E163" s="277">
        <f>Tasaus[[#This Row],[Tuloveroprosentti 2022]]-12.64</f>
        <v>8.11</v>
      </c>
      <c r="F163" s="14">
        <v>79392914.060465842</v>
      </c>
      <c r="G163" s="14">
        <f>Tasaus[[#This Row],[Kunnallisvero (maksuunpantu), €]]*100/Tasaus[[#This Row],[Tuloveroprosentti 2022]]</f>
        <v>382616453.30344981</v>
      </c>
      <c r="H163" s="278">
        <f>Tasaus[[#This Row],[Verotettava tulo (kunnallisvero), €]]*($E$11/100)</f>
        <v>28160570.963133905</v>
      </c>
      <c r="I163" s="14">
        <v>3210255.5733452258</v>
      </c>
      <c r="J163" s="15">
        <v>2575112.6196500002</v>
      </c>
      <c r="K163" s="15">
        <f>SUM(Tasaus[[#This Row],[Laskennallinen kunnallisvero, €]:[Laskennallinen kiinteistövero, €]])</f>
        <v>33945939.156129129</v>
      </c>
      <c r="L163" s="15">
        <f>Tasaus[[#This Row],[Laskennallinen verotulo yhteensä, €]]/Tasaus[[#This Row],[Asukasluku 31.12.2021]]</f>
        <v>1737.609498163858</v>
      </c>
      <c r="M163" s="37">
        <f>$L$11-Tasaus[[#This Row],[Laskennallinen verotulo yhteensä, €/asukas (=tasausraja)]]</f>
        <v>242.54050183614208</v>
      </c>
      <c r="N163" s="384">
        <f>IF(Tasaus[[#This Row],[Erotus = tasausrja - laskennallinen verotulo, €/asukas]]&gt;0,(Tasaus[[#This Row],[Erotus = tasausrja - laskennallinen verotulo, €/asukas]]*$B$7),(Tasaus[[#This Row],[Erotus = tasausrja - laskennallinen verotulo, €/asukas]]*$B$8))</f>
        <v>218.28645165252789</v>
      </c>
      <c r="O163" s="385">
        <f>Tasaus[[#This Row],[Tasaus,  €/asukas]]*Tasaus[[#This Row],[Asukasluku 31.12.2021]]</f>
        <v>4264444.1194837848</v>
      </c>
      <c r="Q163" s="121"/>
      <c r="R163" s="122"/>
      <c r="S163" s="123"/>
    </row>
    <row r="164" spans="1:19">
      <c r="A164" s="275">
        <v>500</v>
      </c>
      <c r="B164" s="13" t="s">
        <v>532</v>
      </c>
      <c r="C164" s="276">
        <v>10426</v>
      </c>
      <c r="D164" s="277">
        <v>19.5</v>
      </c>
      <c r="E164" s="277">
        <f>Tasaus[[#This Row],[Tuloveroprosentti 2022]]-12.64</f>
        <v>6.8599999999999994</v>
      </c>
      <c r="F164" s="14">
        <v>41863474.550245635</v>
      </c>
      <c r="G164" s="14">
        <f>Tasaus[[#This Row],[Kunnallisvero (maksuunpantu), €]]*100/Tasaus[[#This Row],[Tuloveroprosentti 2022]]</f>
        <v>214684484.87305453</v>
      </c>
      <c r="H164" s="278">
        <f>Tasaus[[#This Row],[Verotettava tulo (kunnallisvero), €]]*($E$11/100)</f>
        <v>15800778.086656813</v>
      </c>
      <c r="I164" s="14">
        <v>2204239.523453</v>
      </c>
      <c r="J164" s="15">
        <v>1284968.5291000002</v>
      </c>
      <c r="K164" s="15">
        <f>SUM(Tasaus[[#This Row],[Laskennallinen kunnallisvero, €]:[Laskennallinen kiinteistövero, €]])</f>
        <v>19289986.139209814</v>
      </c>
      <c r="L164" s="15">
        <f>Tasaus[[#This Row],[Laskennallinen verotulo yhteensä, €]]/Tasaus[[#This Row],[Asukasluku 31.12.2021]]</f>
        <v>1850.1809072712272</v>
      </c>
      <c r="M164" s="37">
        <f>$L$11-Tasaus[[#This Row],[Laskennallinen verotulo yhteensä, €/asukas (=tasausraja)]]</f>
        <v>129.96909272877292</v>
      </c>
      <c r="N164" s="384">
        <f>IF(Tasaus[[#This Row],[Erotus = tasausrja - laskennallinen verotulo, €/asukas]]&gt;0,(Tasaus[[#This Row],[Erotus = tasausrja - laskennallinen verotulo, €/asukas]]*$B$7),(Tasaus[[#This Row],[Erotus = tasausrja - laskennallinen verotulo, €/asukas]]*$B$8))</f>
        <v>116.97218345589563</v>
      </c>
      <c r="O164" s="385">
        <f>Tasaus[[#This Row],[Tasaus,  €/asukas]]*Tasaus[[#This Row],[Asukasluku 31.12.2021]]</f>
        <v>1219551.9847111679</v>
      </c>
      <c r="Q164" s="121"/>
      <c r="R164" s="122"/>
      <c r="S164" s="123"/>
    </row>
    <row r="165" spans="1:19">
      <c r="A165" s="275">
        <v>503</v>
      </c>
      <c r="B165" s="13" t="s">
        <v>533</v>
      </c>
      <c r="C165" s="276">
        <v>7594</v>
      </c>
      <c r="D165" s="277">
        <v>21.25</v>
      </c>
      <c r="E165" s="277">
        <f>Tasaus[[#This Row],[Tuloveroprosentti 2022]]-12.64</f>
        <v>8.61</v>
      </c>
      <c r="F165" s="14">
        <v>27591803.580161896</v>
      </c>
      <c r="G165" s="14">
        <f>Tasaus[[#This Row],[Kunnallisvero (maksuunpantu), €]]*100/Tasaus[[#This Row],[Tuloveroprosentti 2022]]</f>
        <v>129843781.55370304</v>
      </c>
      <c r="H165" s="278">
        <f>Tasaus[[#This Row],[Verotettava tulo (kunnallisvero), €]]*($E$11/100)</f>
        <v>9556502.3223525435</v>
      </c>
      <c r="I165" s="14">
        <v>1120562.3931500469</v>
      </c>
      <c r="J165" s="15">
        <v>957032.52755000012</v>
      </c>
      <c r="K165" s="15">
        <f>SUM(Tasaus[[#This Row],[Laskennallinen kunnallisvero, €]:[Laskennallinen kiinteistövero, €]])</f>
        <v>11634097.243052591</v>
      </c>
      <c r="L165" s="15">
        <f>Tasaus[[#This Row],[Laskennallinen verotulo yhteensä, €]]/Tasaus[[#This Row],[Asukasluku 31.12.2021]]</f>
        <v>1532.0117517846445</v>
      </c>
      <c r="M165" s="37">
        <f>$L$11-Tasaus[[#This Row],[Laskennallinen verotulo yhteensä, €/asukas (=tasausraja)]]</f>
        <v>448.13824821535559</v>
      </c>
      <c r="N165" s="384">
        <f>IF(Tasaus[[#This Row],[Erotus = tasausrja - laskennallinen verotulo, €/asukas]]&gt;0,(Tasaus[[#This Row],[Erotus = tasausrja - laskennallinen verotulo, €/asukas]]*$B$7),(Tasaus[[#This Row],[Erotus = tasausrja - laskennallinen verotulo, €/asukas]]*$B$8))</f>
        <v>403.32442339382004</v>
      </c>
      <c r="O165" s="385">
        <f>Tasaus[[#This Row],[Tasaus,  €/asukas]]*Tasaus[[#This Row],[Asukasluku 31.12.2021]]</f>
        <v>3062845.6712526693</v>
      </c>
      <c r="Q165" s="121"/>
      <c r="R165" s="122"/>
      <c r="S165" s="123"/>
    </row>
    <row r="166" spans="1:19">
      <c r="A166" s="275">
        <v>504</v>
      </c>
      <c r="B166" s="13" t="s">
        <v>534</v>
      </c>
      <c r="C166" s="276">
        <v>1816</v>
      </c>
      <c r="D166" s="277">
        <v>21.5</v>
      </c>
      <c r="E166" s="277">
        <f>Tasaus[[#This Row],[Tuloveroprosentti 2022]]-12.64</f>
        <v>8.86</v>
      </c>
      <c r="F166" s="14">
        <v>6158800.0300361384</v>
      </c>
      <c r="G166" s="14">
        <f>Tasaus[[#This Row],[Kunnallisvero (maksuunpantu), €]]*100/Tasaus[[#This Row],[Tuloveroprosentti 2022]]</f>
        <v>28645581.535051808</v>
      </c>
      <c r="H166" s="278">
        <f>Tasaus[[#This Row],[Verotettava tulo (kunnallisvero), €]]*($E$11/100)</f>
        <v>2108314.8009798131</v>
      </c>
      <c r="I166" s="14">
        <v>421535.84634430922</v>
      </c>
      <c r="J166" s="15">
        <v>209241.63570000004</v>
      </c>
      <c r="K166" s="15">
        <f>SUM(Tasaus[[#This Row],[Laskennallinen kunnallisvero, €]:[Laskennallinen kiinteistövero, €]])</f>
        <v>2739092.2830241225</v>
      </c>
      <c r="L166" s="15">
        <f>Tasaus[[#This Row],[Laskennallinen verotulo yhteensä, €]]/Tasaus[[#This Row],[Asukasluku 31.12.2021]]</f>
        <v>1508.3107285375124</v>
      </c>
      <c r="M166" s="37">
        <f>$L$11-Tasaus[[#This Row],[Laskennallinen verotulo yhteensä, €/asukas (=tasausraja)]]</f>
        <v>471.83927146248766</v>
      </c>
      <c r="N166" s="384">
        <f>IF(Tasaus[[#This Row],[Erotus = tasausrja - laskennallinen verotulo, €/asukas]]&gt;0,(Tasaus[[#This Row],[Erotus = tasausrja - laskennallinen verotulo, €/asukas]]*$B$7),(Tasaus[[#This Row],[Erotus = tasausrja - laskennallinen verotulo, €/asukas]]*$B$8))</f>
        <v>424.65534431623888</v>
      </c>
      <c r="O166" s="385">
        <f>Tasaus[[#This Row],[Tasaus,  €/asukas]]*Tasaus[[#This Row],[Asukasluku 31.12.2021]]</f>
        <v>771174.10527828976</v>
      </c>
      <c r="Q166" s="121"/>
      <c r="R166" s="122"/>
      <c r="S166" s="123"/>
    </row>
    <row r="167" spans="1:19">
      <c r="A167" s="275">
        <v>505</v>
      </c>
      <c r="B167" s="13" t="s">
        <v>535</v>
      </c>
      <c r="C167" s="276">
        <v>20837</v>
      </c>
      <c r="D167" s="277">
        <v>20.999999999999996</v>
      </c>
      <c r="E167" s="277">
        <f>Tasaus[[#This Row],[Tuloveroprosentti 2022]]-12.64</f>
        <v>8.3599999999999959</v>
      </c>
      <c r="F167" s="14">
        <v>86499151.810507551</v>
      </c>
      <c r="G167" s="14">
        <f>Tasaus[[#This Row],[Kunnallisvero (maksuunpantu), €]]*100/Tasaus[[#This Row],[Tuloveroprosentti 2022]]</f>
        <v>411900722.90717888</v>
      </c>
      <c r="H167" s="278">
        <f>Tasaus[[#This Row],[Verotettava tulo (kunnallisvero), €]]*($E$11/100)</f>
        <v>30315893.205968365</v>
      </c>
      <c r="I167" s="14">
        <v>3670450.1521849814</v>
      </c>
      <c r="J167" s="15">
        <v>3313181.7263000007</v>
      </c>
      <c r="K167" s="15">
        <f>SUM(Tasaus[[#This Row],[Laskennallinen kunnallisvero, €]:[Laskennallinen kiinteistövero, €]])</f>
        <v>37299525.084453344</v>
      </c>
      <c r="L167" s="15">
        <f>Tasaus[[#This Row],[Laskennallinen verotulo yhteensä, €]]/Tasaus[[#This Row],[Asukasluku 31.12.2021]]</f>
        <v>1790.0621531148124</v>
      </c>
      <c r="M167" s="37">
        <f>$L$11-Tasaus[[#This Row],[Laskennallinen verotulo yhteensä, €/asukas (=tasausraja)]]</f>
        <v>190.08784688518767</v>
      </c>
      <c r="N167" s="384">
        <f>IF(Tasaus[[#This Row],[Erotus = tasausrja - laskennallinen verotulo, €/asukas]]&gt;0,(Tasaus[[#This Row],[Erotus = tasausrja - laskennallinen verotulo, €/asukas]]*$B$7),(Tasaus[[#This Row],[Erotus = tasausrja - laskennallinen verotulo, €/asukas]]*$B$8))</f>
        <v>171.0790621966689</v>
      </c>
      <c r="O167" s="385">
        <f>Tasaus[[#This Row],[Tasaus,  €/asukas]]*Tasaus[[#This Row],[Asukasluku 31.12.2021]]</f>
        <v>3564774.4189919899</v>
      </c>
      <c r="Q167" s="121"/>
      <c r="R167" s="122"/>
      <c r="S167" s="123"/>
    </row>
    <row r="168" spans="1:19">
      <c r="A168" s="275">
        <v>507</v>
      </c>
      <c r="B168" s="13" t="s">
        <v>536</v>
      </c>
      <c r="C168" s="276">
        <v>5635</v>
      </c>
      <c r="D168" s="277">
        <v>20.750000000000004</v>
      </c>
      <c r="E168" s="277">
        <f>Tasaus[[#This Row],[Tuloveroprosentti 2022]]-12.64</f>
        <v>8.110000000000003</v>
      </c>
      <c r="F168" s="14">
        <v>17857554.860104781</v>
      </c>
      <c r="G168" s="14">
        <f>Tasaus[[#This Row],[Kunnallisvero (maksuunpantu), €]]*100/Tasaus[[#This Row],[Tuloveroprosentti 2022]]</f>
        <v>86060505.34990254</v>
      </c>
      <c r="H168" s="278">
        <f>Tasaus[[#This Row],[Verotettava tulo (kunnallisvero), €]]*($E$11/100)</f>
        <v>6334053.1937528271</v>
      </c>
      <c r="I168" s="14">
        <v>2146798.5396423098</v>
      </c>
      <c r="J168" s="15">
        <v>1441914.1441500001</v>
      </c>
      <c r="K168" s="15">
        <f>SUM(Tasaus[[#This Row],[Laskennallinen kunnallisvero, €]:[Laskennallinen kiinteistövero, €]])</f>
        <v>9922765.877545137</v>
      </c>
      <c r="L168" s="15">
        <f>Tasaus[[#This Row],[Laskennallinen verotulo yhteensä, €]]/Tasaus[[#This Row],[Asukasluku 31.12.2021]]</f>
        <v>1760.9167484552152</v>
      </c>
      <c r="M168" s="37">
        <f>$L$11-Tasaus[[#This Row],[Laskennallinen verotulo yhteensä, €/asukas (=tasausraja)]]</f>
        <v>219.23325154478493</v>
      </c>
      <c r="N168" s="384">
        <f>IF(Tasaus[[#This Row],[Erotus = tasausrja - laskennallinen verotulo, €/asukas]]&gt;0,(Tasaus[[#This Row],[Erotus = tasausrja - laskennallinen verotulo, €/asukas]]*$B$7),(Tasaus[[#This Row],[Erotus = tasausrja - laskennallinen verotulo, €/asukas]]*$B$8))</f>
        <v>197.30992639030646</v>
      </c>
      <c r="O168" s="385">
        <f>Tasaus[[#This Row],[Tasaus,  €/asukas]]*Tasaus[[#This Row],[Asukasluku 31.12.2021]]</f>
        <v>1111841.435209377</v>
      </c>
      <c r="Q168" s="121"/>
      <c r="R168" s="122"/>
      <c r="S168" s="123"/>
    </row>
    <row r="169" spans="1:19">
      <c r="A169" s="275">
        <v>508</v>
      </c>
      <c r="B169" s="13" t="s">
        <v>537</v>
      </c>
      <c r="C169" s="276">
        <v>9563</v>
      </c>
      <c r="D169" s="277">
        <v>22.500000000000004</v>
      </c>
      <c r="E169" s="277">
        <f>Tasaus[[#This Row],[Tuloveroprosentti 2022]]-12.64</f>
        <v>9.860000000000003</v>
      </c>
      <c r="F169" s="14">
        <v>36350396.710213296</v>
      </c>
      <c r="G169" s="14">
        <f>Tasaus[[#This Row],[Kunnallisvero (maksuunpantu), €]]*100/Tasaus[[#This Row],[Tuloveroprosentti 2022]]</f>
        <v>161557318.71205905</v>
      </c>
      <c r="H169" s="278">
        <f>Tasaus[[#This Row],[Verotettava tulo (kunnallisvero), €]]*($E$11/100)</f>
        <v>11890618.657207547</v>
      </c>
      <c r="I169" s="14">
        <v>2653766.5870100828</v>
      </c>
      <c r="J169" s="15">
        <v>1508855.9927500002</v>
      </c>
      <c r="K169" s="15">
        <f>SUM(Tasaus[[#This Row],[Laskennallinen kunnallisvero, €]:[Laskennallinen kiinteistövero, €]])</f>
        <v>16053241.236967631</v>
      </c>
      <c r="L169" s="15">
        <f>Tasaus[[#This Row],[Laskennallinen verotulo yhteensä, €]]/Tasaus[[#This Row],[Asukasluku 31.12.2021]]</f>
        <v>1678.6825511834811</v>
      </c>
      <c r="M169" s="37">
        <f>$L$11-Tasaus[[#This Row],[Laskennallinen verotulo yhteensä, €/asukas (=tasausraja)]]</f>
        <v>301.46744881651898</v>
      </c>
      <c r="N169" s="384">
        <f>IF(Tasaus[[#This Row],[Erotus = tasausrja - laskennallinen verotulo, €/asukas]]&gt;0,(Tasaus[[#This Row],[Erotus = tasausrja - laskennallinen verotulo, €/asukas]]*$B$7),(Tasaus[[#This Row],[Erotus = tasausrja - laskennallinen verotulo, €/asukas]]*$B$8))</f>
        <v>271.32070393486708</v>
      </c>
      <c r="O169" s="385">
        <f>Tasaus[[#This Row],[Tasaus,  €/asukas]]*Tasaus[[#This Row],[Asukasluku 31.12.2021]]</f>
        <v>2594639.8917291341</v>
      </c>
      <c r="Q169" s="121"/>
      <c r="R169" s="122"/>
      <c r="S169" s="123"/>
    </row>
    <row r="170" spans="1:19">
      <c r="A170" s="275">
        <v>529</v>
      </c>
      <c r="B170" s="13" t="s">
        <v>538</v>
      </c>
      <c r="C170" s="276">
        <v>19579</v>
      </c>
      <c r="D170" s="277">
        <v>19</v>
      </c>
      <c r="E170" s="277">
        <f>Tasaus[[#This Row],[Tuloveroprosentti 2022]]-12.64</f>
        <v>6.3599999999999994</v>
      </c>
      <c r="F170" s="14">
        <v>85418977.780501202</v>
      </c>
      <c r="G170" s="14">
        <f>Tasaus[[#This Row],[Kunnallisvero (maksuunpantu), €]]*100/Tasaus[[#This Row],[Tuloveroprosentti 2022]]</f>
        <v>449573567.26579583</v>
      </c>
      <c r="H170" s="278">
        <f>Tasaus[[#This Row],[Verotettava tulo (kunnallisvero), €]]*($E$11/100)</f>
        <v>33088614.550762571</v>
      </c>
      <c r="I170" s="14">
        <v>8022773.3224212788</v>
      </c>
      <c r="J170" s="15">
        <v>3879484.4699500003</v>
      </c>
      <c r="K170" s="15">
        <f>SUM(Tasaus[[#This Row],[Laskennallinen kunnallisvero, €]:[Laskennallinen kiinteistövero, €]])</f>
        <v>44990872.343133844</v>
      </c>
      <c r="L170" s="15">
        <f>Tasaus[[#This Row],[Laskennallinen verotulo yhteensä, €]]/Tasaus[[#This Row],[Asukasluku 31.12.2021]]</f>
        <v>2297.9147220559703</v>
      </c>
      <c r="M170" s="37">
        <f>$L$11-Tasaus[[#This Row],[Laskennallinen verotulo yhteensä, €/asukas (=tasausraja)]]</f>
        <v>-317.7647220559702</v>
      </c>
      <c r="N170" s="384">
        <f>IF(Tasaus[[#This Row],[Erotus = tasausrja - laskennallinen verotulo, €/asukas]]&gt;0,(Tasaus[[#This Row],[Erotus = tasausrja - laskennallinen verotulo, €/asukas]]*$B$7),(Tasaus[[#This Row],[Erotus = tasausrja - laskennallinen verotulo, €/asukas]]*$B$8))</f>
        <v>-31.77647220559702</v>
      </c>
      <c r="O170" s="385">
        <f>Tasaus[[#This Row],[Tasaus,  €/asukas]]*Tasaus[[#This Row],[Asukasluku 31.12.2021]]</f>
        <v>-622151.54931338411</v>
      </c>
      <c r="Q170" s="121"/>
      <c r="R170" s="122"/>
      <c r="S170" s="123"/>
    </row>
    <row r="171" spans="1:19">
      <c r="A171" s="275">
        <v>531</v>
      </c>
      <c r="B171" s="13" t="s">
        <v>539</v>
      </c>
      <c r="C171" s="276">
        <v>5169</v>
      </c>
      <c r="D171" s="277">
        <v>21.75</v>
      </c>
      <c r="E171" s="277">
        <f>Tasaus[[#This Row],[Tuloveroprosentti 2022]]-12.64</f>
        <v>9.11</v>
      </c>
      <c r="F171" s="14">
        <v>19287712.360113174</v>
      </c>
      <c r="G171" s="14">
        <f>Tasaus[[#This Row],[Kunnallisvero (maksuunpantu), €]]*100/Tasaus[[#This Row],[Tuloveroprosentti 2022]]</f>
        <v>88679137.287876651</v>
      </c>
      <c r="H171" s="278">
        <f>Tasaus[[#This Row],[Verotettava tulo (kunnallisvero), €]]*($E$11/100)</f>
        <v>6526784.5043877214</v>
      </c>
      <c r="I171" s="14">
        <v>597800.74951396254</v>
      </c>
      <c r="J171" s="15">
        <v>578817.99765000003</v>
      </c>
      <c r="K171" s="15">
        <f>SUM(Tasaus[[#This Row],[Laskennallinen kunnallisvero, €]:[Laskennallinen kiinteistövero, €]])</f>
        <v>7703403.251551684</v>
      </c>
      <c r="L171" s="15">
        <f>Tasaus[[#This Row],[Laskennallinen verotulo yhteensä, €]]/Tasaus[[#This Row],[Asukasluku 31.12.2021]]</f>
        <v>1490.3082320664894</v>
      </c>
      <c r="M171" s="37">
        <f>$L$11-Tasaus[[#This Row],[Laskennallinen verotulo yhteensä, €/asukas (=tasausraja)]]</f>
        <v>489.84176793351071</v>
      </c>
      <c r="N171" s="384">
        <f>IF(Tasaus[[#This Row],[Erotus = tasausrja - laskennallinen verotulo, €/asukas]]&gt;0,(Tasaus[[#This Row],[Erotus = tasausrja - laskennallinen verotulo, €/asukas]]*$B$7),(Tasaus[[#This Row],[Erotus = tasausrja - laskennallinen verotulo, €/asukas]]*$B$8))</f>
        <v>440.85759114015963</v>
      </c>
      <c r="O171" s="385">
        <f>Tasaus[[#This Row],[Tasaus,  €/asukas]]*Tasaus[[#This Row],[Asukasluku 31.12.2021]]</f>
        <v>2278792.8886034852</v>
      </c>
      <c r="Q171" s="121"/>
      <c r="R171" s="122"/>
      <c r="S171" s="123"/>
    </row>
    <row r="172" spans="1:19">
      <c r="A172" s="275">
        <v>535</v>
      </c>
      <c r="B172" s="13" t="s">
        <v>540</v>
      </c>
      <c r="C172" s="276">
        <v>10396</v>
      </c>
      <c r="D172" s="277">
        <v>22</v>
      </c>
      <c r="E172" s="277">
        <f>Tasaus[[#This Row],[Tuloveroprosentti 2022]]-12.64</f>
        <v>9.36</v>
      </c>
      <c r="F172" s="14">
        <v>31465444.290184628</v>
      </c>
      <c r="G172" s="14">
        <f>Tasaus[[#This Row],[Kunnallisvero (maksuunpantu), €]]*100/Tasaus[[#This Row],[Tuloveroprosentti 2022]]</f>
        <v>143024746.77356648</v>
      </c>
      <c r="H172" s="278">
        <f>Tasaus[[#This Row],[Verotettava tulo (kunnallisvero), €]]*($E$11/100)</f>
        <v>10526621.362534493</v>
      </c>
      <c r="I172" s="14">
        <v>1395482.6977145844</v>
      </c>
      <c r="J172" s="15">
        <v>1207295.31455</v>
      </c>
      <c r="K172" s="15">
        <f>SUM(Tasaus[[#This Row],[Laskennallinen kunnallisvero, €]:[Laskennallinen kiinteistövero, €]])</f>
        <v>13129399.374799076</v>
      </c>
      <c r="L172" s="15">
        <f>Tasaus[[#This Row],[Laskennallinen verotulo yhteensä, €]]/Tasaus[[#This Row],[Asukasluku 31.12.2021]]</f>
        <v>1262.9279891111078</v>
      </c>
      <c r="M172" s="37">
        <f>$L$11-Tasaus[[#This Row],[Laskennallinen verotulo yhteensä, €/asukas (=tasausraja)]]</f>
        <v>717.22201088889233</v>
      </c>
      <c r="N172" s="384">
        <f>IF(Tasaus[[#This Row],[Erotus = tasausrja - laskennallinen verotulo, €/asukas]]&gt;0,(Tasaus[[#This Row],[Erotus = tasausrja - laskennallinen verotulo, €/asukas]]*$B$7),(Tasaus[[#This Row],[Erotus = tasausrja - laskennallinen verotulo, €/asukas]]*$B$8))</f>
        <v>645.49980980000316</v>
      </c>
      <c r="O172" s="385">
        <f>Tasaus[[#This Row],[Tasaus,  €/asukas]]*Tasaus[[#This Row],[Asukasluku 31.12.2021]]</f>
        <v>6710616.022680833</v>
      </c>
      <c r="Q172" s="121"/>
      <c r="R172" s="122"/>
      <c r="S172" s="123"/>
    </row>
    <row r="173" spans="1:19">
      <c r="A173" s="275">
        <v>536</v>
      </c>
      <c r="B173" s="13" t="s">
        <v>541</v>
      </c>
      <c r="C173" s="276">
        <v>34884</v>
      </c>
      <c r="D173" s="277">
        <v>21</v>
      </c>
      <c r="E173" s="277">
        <f>Tasaus[[#This Row],[Tuloveroprosentti 2022]]-12.64</f>
        <v>8.36</v>
      </c>
      <c r="F173" s="14">
        <v>146172844.27085769</v>
      </c>
      <c r="G173" s="14">
        <f>Tasaus[[#This Row],[Kunnallisvero (maksuunpantu), €]]*100/Tasaus[[#This Row],[Tuloveroprosentti 2022]]</f>
        <v>696061163.19456041</v>
      </c>
      <c r="H173" s="278">
        <f>Tasaus[[#This Row],[Verotettava tulo (kunnallisvero), €]]*($E$11/100)</f>
        <v>51230101.611119643</v>
      </c>
      <c r="I173" s="14">
        <v>6576414.6568559287</v>
      </c>
      <c r="J173" s="15">
        <v>4746076.0601999993</v>
      </c>
      <c r="K173" s="15">
        <f>SUM(Tasaus[[#This Row],[Laskennallinen kunnallisvero, €]:[Laskennallinen kiinteistövero, €]])</f>
        <v>62552592.328175567</v>
      </c>
      <c r="L173" s="15">
        <f>Tasaus[[#This Row],[Laskennallinen verotulo yhteensä, €]]/Tasaus[[#This Row],[Asukasluku 31.12.2021]]</f>
        <v>1793.1599681279545</v>
      </c>
      <c r="M173" s="37">
        <f>$L$11-Tasaus[[#This Row],[Laskennallinen verotulo yhteensä, €/asukas (=tasausraja)]]</f>
        <v>186.99003187204562</v>
      </c>
      <c r="N173" s="384">
        <f>IF(Tasaus[[#This Row],[Erotus = tasausrja - laskennallinen verotulo, €/asukas]]&gt;0,(Tasaus[[#This Row],[Erotus = tasausrja - laskennallinen verotulo, €/asukas]]*$B$7),(Tasaus[[#This Row],[Erotus = tasausrja - laskennallinen verotulo, €/asukas]]*$B$8))</f>
        <v>168.29102868484105</v>
      </c>
      <c r="O173" s="385">
        <f>Tasaus[[#This Row],[Tasaus,  €/asukas]]*Tasaus[[#This Row],[Asukasluku 31.12.2021]]</f>
        <v>5870664.2446419951</v>
      </c>
      <c r="Q173" s="121"/>
      <c r="R173" s="122"/>
      <c r="S173" s="123"/>
    </row>
    <row r="174" spans="1:19">
      <c r="A174" s="275">
        <v>538</v>
      </c>
      <c r="B174" s="13" t="s">
        <v>542</v>
      </c>
      <c r="C174" s="276">
        <v>4689</v>
      </c>
      <c r="D174" s="277">
        <v>21.5</v>
      </c>
      <c r="E174" s="277">
        <f>Tasaus[[#This Row],[Tuloveroprosentti 2022]]-12.64</f>
        <v>8.86</v>
      </c>
      <c r="F174" s="14">
        <v>18442472.320108213</v>
      </c>
      <c r="G174" s="14">
        <f>Tasaus[[#This Row],[Kunnallisvero (maksuunpantu), €]]*100/Tasaus[[#This Row],[Tuloveroprosentti 2022]]</f>
        <v>85778941.023759127</v>
      </c>
      <c r="H174" s="278">
        <f>Tasaus[[#This Row],[Verotettava tulo (kunnallisvero), €]]*($E$11/100)</f>
        <v>6313330.0593486717</v>
      </c>
      <c r="I174" s="14">
        <v>348748.9470316355</v>
      </c>
      <c r="J174" s="15">
        <v>484214.72240000009</v>
      </c>
      <c r="K174" s="15">
        <f>SUM(Tasaus[[#This Row],[Laskennallinen kunnallisvero, €]:[Laskennallinen kiinteistövero, €]])</f>
        <v>7146293.7287803078</v>
      </c>
      <c r="L174" s="15">
        <f>Tasaus[[#This Row],[Laskennallinen verotulo yhteensä, €]]/Tasaus[[#This Row],[Asukasluku 31.12.2021]]</f>
        <v>1524.0549645511426</v>
      </c>
      <c r="M174" s="37">
        <f>$L$11-Tasaus[[#This Row],[Laskennallinen verotulo yhteensä, €/asukas (=tasausraja)]]</f>
        <v>456.09503544885752</v>
      </c>
      <c r="N174" s="384">
        <f>IF(Tasaus[[#This Row],[Erotus = tasausrja - laskennallinen verotulo, €/asukas]]&gt;0,(Tasaus[[#This Row],[Erotus = tasausrja - laskennallinen verotulo, €/asukas]]*$B$7),(Tasaus[[#This Row],[Erotus = tasausrja - laskennallinen verotulo, €/asukas]]*$B$8))</f>
        <v>410.48553190397178</v>
      </c>
      <c r="O174" s="385">
        <f>Tasaus[[#This Row],[Tasaus,  €/asukas]]*Tasaus[[#This Row],[Asukasluku 31.12.2021]]</f>
        <v>1924766.6590977237</v>
      </c>
      <c r="Q174" s="121"/>
      <c r="R174" s="122"/>
      <c r="S174" s="123"/>
    </row>
    <row r="175" spans="1:19">
      <c r="A175" s="275">
        <v>541</v>
      </c>
      <c r="B175" s="13" t="s">
        <v>543</v>
      </c>
      <c r="C175" s="276">
        <v>9423</v>
      </c>
      <c r="D175" s="277">
        <v>21</v>
      </c>
      <c r="E175" s="277">
        <f>Tasaus[[#This Row],[Tuloveroprosentti 2022]]-12.64</f>
        <v>8.36</v>
      </c>
      <c r="F175" s="14">
        <v>26353098.540154628</v>
      </c>
      <c r="G175" s="14">
        <f>Tasaus[[#This Row],[Kunnallisvero (maksuunpantu), €]]*100/Tasaus[[#This Row],[Tuloveroprosentti 2022]]</f>
        <v>125490945.42930776</v>
      </c>
      <c r="H175" s="278">
        <f>Tasaus[[#This Row],[Verotettava tulo (kunnallisvero), €]]*($E$11/100)</f>
        <v>9236133.583597051</v>
      </c>
      <c r="I175" s="14">
        <v>2823853.6772193294</v>
      </c>
      <c r="J175" s="15">
        <v>1191942.9860500002</v>
      </c>
      <c r="K175" s="15">
        <f>SUM(Tasaus[[#This Row],[Laskennallinen kunnallisvero, €]:[Laskennallinen kiinteistövero, €]])</f>
        <v>13251930.246866381</v>
      </c>
      <c r="L175" s="15">
        <f>Tasaus[[#This Row],[Laskennallinen verotulo yhteensä, €]]/Tasaus[[#This Row],[Asukasluku 31.12.2021]]</f>
        <v>1406.338771820692</v>
      </c>
      <c r="M175" s="37">
        <f>$L$11-Tasaus[[#This Row],[Laskennallinen verotulo yhteensä, €/asukas (=tasausraja)]]</f>
        <v>573.81122817930805</v>
      </c>
      <c r="N175" s="384">
        <f>IF(Tasaus[[#This Row],[Erotus = tasausrja - laskennallinen verotulo, €/asukas]]&gt;0,(Tasaus[[#This Row],[Erotus = tasausrja - laskennallinen verotulo, €/asukas]]*$B$7),(Tasaus[[#This Row],[Erotus = tasausrja - laskennallinen verotulo, €/asukas]]*$B$8))</f>
        <v>516.43010536137729</v>
      </c>
      <c r="O175" s="385">
        <f>Tasaus[[#This Row],[Tasaus,  €/asukas]]*Tasaus[[#This Row],[Asukasluku 31.12.2021]]</f>
        <v>4866320.8828202579</v>
      </c>
      <c r="Q175" s="121"/>
      <c r="R175" s="122"/>
      <c r="S175" s="123"/>
    </row>
    <row r="176" spans="1:19">
      <c r="A176" s="275">
        <v>543</v>
      </c>
      <c r="B176" s="13" t="s">
        <v>544</v>
      </c>
      <c r="C176" s="276">
        <v>44127</v>
      </c>
      <c r="D176" s="277">
        <v>19.75</v>
      </c>
      <c r="E176" s="277">
        <f>Tasaus[[#This Row],[Tuloveroprosentti 2022]]-12.64</f>
        <v>7.1099999999999994</v>
      </c>
      <c r="F176" s="14">
        <v>201696368.39118347</v>
      </c>
      <c r="G176" s="14">
        <f>Tasaus[[#This Row],[Kunnallisvero (maksuunpantu), €]]*100/Tasaus[[#This Row],[Tuloveroprosentti 2022]]</f>
        <v>1021247434.8920683</v>
      </c>
      <c r="H176" s="278">
        <f>Tasaus[[#This Row],[Verotettava tulo (kunnallisvero), €]]*($E$11/100)</f>
        <v>75163811.208056226</v>
      </c>
      <c r="I176" s="14">
        <v>8219066.9000701951</v>
      </c>
      <c r="J176" s="15">
        <v>6234236.4646500014</v>
      </c>
      <c r="K176" s="15">
        <f>SUM(Tasaus[[#This Row],[Laskennallinen kunnallisvero, €]:[Laskennallinen kiinteistövero, €]])</f>
        <v>89617114.572776422</v>
      </c>
      <c r="L176" s="15">
        <f>Tasaus[[#This Row],[Laskennallinen verotulo yhteensä, €]]/Tasaus[[#This Row],[Asukasluku 31.12.2021]]</f>
        <v>2030.8907148180574</v>
      </c>
      <c r="M176" s="37">
        <f>$L$11-Tasaus[[#This Row],[Laskennallinen verotulo yhteensä, €/asukas (=tasausraja)]]</f>
        <v>-50.740714818057313</v>
      </c>
      <c r="N176" s="384">
        <f>IF(Tasaus[[#This Row],[Erotus = tasausrja - laskennallinen verotulo, €/asukas]]&gt;0,(Tasaus[[#This Row],[Erotus = tasausrja - laskennallinen verotulo, €/asukas]]*$B$7),(Tasaus[[#This Row],[Erotus = tasausrja - laskennallinen verotulo, €/asukas]]*$B$8))</f>
        <v>-5.0740714818057313</v>
      </c>
      <c r="O176" s="385">
        <f>Tasaus[[#This Row],[Tasaus,  €/asukas]]*Tasaus[[#This Row],[Asukasluku 31.12.2021]]</f>
        <v>-223903.55227764152</v>
      </c>
      <c r="Q176" s="121"/>
      <c r="R176" s="122"/>
      <c r="S176" s="123"/>
    </row>
    <row r="177" spans="1:19">
      <c r="A177" s="275">
        <v>545</v>
      </c>
      <c r="B177" s="13" t="s">
        <v>545</v>
      </c>
      <c r="C177" s="276">
        <v>9562</v>
      </c>
      <c r="D177" s="277">
        <v>21</v>
      </c>
      <c r="E177" s="277">
        <f>Tasaus[[#This Row],[Tuloveroprosentti 2022]]-12.64</f>
        <v>8.36</v>
      </c>
      <c r="F177" s="14">
        <v>29806330.630174894</v>
      </c>
      <c r="G177" s="14">
        <f>Tasaus[[#This Row],[Kunnallisvero (maksuunpantu), €]]*100/Tasaus[[#This Row],[Tuloveroprosentti 2022]]</f>
        <v>141934907.7627376</v>
      </c>
      <c r="H177" s="278">
        <f>Tasaus[[#This Row],[Verotettava tulo (kunnallisvero), €]]*($E$11/100)</f>
        <v>10446409.211337488</v>
      </c>
      <c r="I177" s="14">
        <v>3004080.6913821693</v>
      </c>
      <c r="J177" s="15">
        <v>1874992.7328999999</v>
      </c>
      <c r="K177" s="15">
        <f>SUM(Tasaus[[#This Row],[Laskennallinen kunnallisvero, €]:[Laskennallinen kiinteistövero, €]])</f>
        <v>15325482.635619657</v>
      </c>
      <c r="L177" s="15">
        <f>Tasaus[[#This Row],[Laskennallinen verotulo yhteensä, €]]/Tasaus[[#This Row],[Asukasluku 31.12.2021]]</f>
        <v>1602.7486546349778</v>
      </c>
      <c r="M177" s="37">
        <f>$L$11-Tasaus[[#This Row],[Laskennallinen verotulo yhteensä, €/asukas (=tasausraja)]]</f>
        <v>377.40134536502228</v>
      </c>
      <c r="N177" s="384">
        <f>IF(Tasaus[[#This Row],[Erotus = tasausrja - laskennallinen verotulo, €/asukas]]&gt;0,(Tasaus[[#This Row],[Erotus = tasausrja - laskennallinen verotulo, €/asukas]]*$B$7),(Tasaus[[#This Row],[Erotus = tasausrja - laskennallinen verotulo, €/asukas]]*$B$8))</f>
        <v>339.66121082852004</v>
      </c>
      <c r="O177" s="385">
        <f>Tasaus[[#This Row],[Tasaus,  €/asukas]]*Tasaus[[#This Row],[Asukasluku 31.12.2021]]</f>
        <v>3247840.4979423084</v>
      </c>
      <c r="Q177" s="121"/>
      <c r="R177" s="122"/>
      <c r="S177" s="123"/>
    </row>
    <row r="178" spans="1:19">
      <c r="A178" s="275">
        <v>560</v>
      </c>
      <c r="B178" s="13" t="s">
        <v>546</v>
      </c>
      <c r="C178" s="276">
        <v>15808</v>
      </c>
      <c r="D178" s="277">
        <v>21.25</v>
      </c>
      <c r="E178" s="277">
        <f>Tasaus[[#This Row],[Tuloveroprosentti 2022]]-12.64</f>
        <v>8.61</v>
      </c>
      <c r="F178" s="14">
        <v>56442591.680331193</v>
      </c>
      <c r="G178" s="14">
        <f>Tasaus[[#This Row],[Kunnallisvero (maksuunpantu), €]]*100/Tasaus[[#This Row],[Tuloveroprosentti 2022]]</f>
        <v>265612196.14273503</v>
      </c>
      <c r="H178" s="278">
        <f>Tasaus[[#This Row],[Verotettava tulo (kunnallisvero), €]]*($E$11/100)</f>
        <v>19549057.636105299</v>
      </c>
      <c r="I178" s="14">
        <v>2686777.6404830175</v>
      </c>
      <c r="J178" s="15">
        <v>2152516.8207000005</v>
      </c>
      <c r="K178" s="15">
        <f>SUM(Tasaus[[#This Row],[Laskennallinen kunnallisvero, €]:[Laskennallinen kiinteistövero, €]])</f>
        <v>24388352.097288318</v>
      </c>
      <c r="L178" s="15">
        <f>Tasaus[[#This Row],[Laskennallinen verotulo yhteensä, €]]/Tasaus[[#This Row],[Asukasluku 31.12.2021]]</f>
        <v>1542.7854312555869</v>
      </c>
      <c r="M178" s="37">
        <f>$L$11-Tasaus[[#This Row],[Laskennallinen verotulo yhteensä, €/asukas (=tasausraja)]]</f>
        <v>437.36456874441319</v>
      </c>
      <c r="N178" s="384">
        <f>IF(Tasaus[[#This Row],[Erotus = tasausrja - laskennallinen verotulo, €/asukas]]&gt;0,(Tasaus[[#This Row],[Erotus = tasausrja - laskennallinen verotulo, €/asukas]]*$B$7),(Tasaus[[#This Row],[Erotus = tasausrja - laskennallinen verotulo, €/asukas]]*$B$8))</f>
        <v>393.62811186997186</v>
      </c>
      <c r="O178" s="385">
        <f>Tasaus[[#This Row],[Tasaus,  €/asukas]]*Tasaus[[#This Row],[Asukasluku 31.12.2021]]</f>
        <v>6222473.1924405154</v>
      </c>
      <c r="Q178" s="121"/>
      <c r="R178" s="122"/>
      <c r="S178" s="123"/>
    </row>
    <row r="179" spans="1:19">
      <c r="A179" s="275">
        <v>561</v>
      </c>
      <c r="B179" s="13" t="s">
        <v>547</v>
      </c>
      <c r="C179" s="276">
        <v>1337</v>
      </c>
      <c r="D179" s="277">
        <v>21</v>
      </c>
      <c r="E179" s="277">
        <f>Tasaus[[#This Row],[Tuloveroprosentti 2022]]-12.64</f>
        <v>8.36</v>
      </c>
      <c r="F179" s="14">
        <v>4019302.9200235843</v>
      </c>
      <c r="G179" s="14">
        <f>Tasaus[[#This Row],[Kunnallisvero (maksuunpantu), €]]*100/Tasaus[[#This Row],[Tuloveroprosentti 2022]]</f>
        <v>19139537.714398019</v>
      </c>
      <c r="H179" s="278">
        <f>Tasaus[[#This Row],[Verotettava tulo (kunnallisvero), €]]*($E$11/100)</f>
        <v>1408669.9757796943</v>
      </c>
      <c r="I179" s="14">
        <v>493555.05940981576</v>
      </c>
      <c r="J179" s="15">
        <v>211062.66055</v>
      </c>
      <c r="K179" s="15">
        <f>SUM(Tasaus[[#This Row],[Laskennallinen kunnallisvero, €]:[Laskennallinen kiinteistövero, €]])</f>
        <v>2113287.69573951</v>
      </c>
      <c r="L179" s="15">
        <f>Tasaus[[#This Row],[Laskennallinen verotulo yhteensä, €]]/Tasaus[[#This Row],[Asukasluku 31.12.2021]]</f>
        <v>1580.6190693638819</v>
      </c>
      <c r="M179" s="37">
        <f>$L$11-Tasaus[[#This Row],[Laskennallinen verotulo yhteensä, €/asukas (=tasausraja)]]</f>
        <v>399.53093063611823</v>
      </c>
      <c r="N179" s="384">
        <f>IF(Tasaus[[#This Row],[Erotus = tasausrja - laskennallinen verotulo, €/asukas]]&gt;0,(Tasaus[[#This Row],[Erotus = tasausrja - laskennallinen verotulo, €/asukas]]*$B$7),(Tasaus[[#This Row],[Erotus = tasausrja - laskennallinen verotulo, €/asukas]]*$B$8))</f>
        <v>359.57783757250644</v>
      </c>
      <c r="O179" s="385">
        <f>Tasaus[[#This Row],[Tasaus,  €/asukas]]*Tasaus[[#This Row],[Asukasluku 31.12.2021]]</f>
        <v>480755.56883444113</v>
      </c>
      <c r="Q179" s="121"/>
      <c r="R179" s="122"/>
      <c r="S179" s="123"/>
    </row>
    <row r="180" spans="1:19">
      <c r="A180" s="275">
        <v>562</v>
      </c>
      <c r="B180" s="13" t="s">
        <v>182</v>
      </c>
      <c r="C180" s="276">
        <v>8978</v>
      </c>
      <c r="D180" s="277">
        <v>22</v>
      </c>
      <c r="E180" s="277">
        <f>Tasaus[[#This Row],[Tuloveroprosentti 2022]]-12.64</f>
        <v>9.36</v>
      </c>
      <c r="F180" s="14">
        <v>32299876.820189524</v>
      </c>
      <c r="G180" s="14">
        <f>Tasaus[[#This Row],[Kunnallisvero (maksuunpantu), €]]*100/Tasaus[[#This Row],[Tuloveroprosentti 2022]]</f>
        <v>146817621.90995237</v>
      </c>
      <c r="H180" s="278">
        <f>Tasaus[[#This Row],[Verotettava tulo (kunnallisvero), €]]*($E$11/100)</f>
        <v>10805776.972572494</v>
      </c>
      <c r="I180" s="14">
        <v>1785991.0886913671</v>
      </c>
      <c r="J180" s="15">
        <v>1397978.1967</v>
      </c>
      <c r="K180" s="15">
        <f>SUM(Tasaus[[#This Row],[Laskennallinen kunnallisvero, €]:[Laskennallinen kiinteistövero, €]])</f>
        <v>13989746.25796386</v>
      </c>
      <c r="L180" s="15">
        <f>Tasaus[[#This Row],[Laskennallinen verotulo yhteensä, €]]/Tasaus[[#This Row],[Asukasluku 31.12.2021]]</f>
        <v>1558.2252459304812</v>
      </c>
      <c r="M180" s="37">
        <f>$L$11-Tasaus[[#This Row],[Laskennallinen verotulo yhteensä, €/asukas (=tasausraja)]]</f>
        <v>421.92475406951894</v>
      </c>
      <c r="N180" s="384">
        <f>IF(Tasaus[[#This Row],[Erotus = tasausrja - laskennallinen verotulo, €/asukas]]&gt;0,(Tasaus[[#This Row],[Erotus = tasausrja - laskennallinen verotulo, €/asukas]]*$B$7),(Tasaus[[#This Row],[Erotus = tasausrja - laskennallinen verotulo, €/asukas]]*$B$8))</f>
        <v>379.73227866256707</v>
      </c>
      <c r="O180" s="385">
        <f>Tasaus[[#This Row],[Tasaus,  €/asukas]]*Tasaus[[#This Row],[Asukasluku 31.12.2021]]</f>
        <v>3409236.3978325273</v>
      </c>
      <c r="Q180" s="121"/>
      <c r="R180" s="122"/>
      <c r="S180" s="123"/>
    </row>
    <row r="181" spans="1:19">
      <c r="A181" s="275">
        <v>563</v>
      </c>
      <c r="B181" s="13" t="s">
        <v>548</v>
      </c>
      <c r="C181" s="276">
        <v>7102</v>
      </c>
      <c r="D181" s="277">
        <v>22</v>
      </c>
      <c r="E181" s="277">
        <f>Tasaus[[#This Row],[Tuloveroprosentti 2022]]-12.64</f>
        <v>9.36</v>
      </c>
      <c r="F181" s="14">
        <v>23517035.340137988</v>
      </c>
      <c r="G181" s="14">
        <f>Tasaus[[#This Row],[Kunnallisvero (maksuunpantu), €]]*100/Tasaus[[#This Row],[Tuloveroprosentti 2022]]</f>
        <v>106895615.18244539</v>
      </c>
      <c r="H181" s="278">
        <f>Tasaus[[#This Row],[Verotettava tulo (kunnallisvero), €]]*($E$11/100)</f>
        <v>7867517.2774279807</v>
      </c>
      <c r="I181" s="14">
        <v>1205362.3926531912</v>
      </c>
      <c r="J181" s="15">
        <v>882369.35365000018</v>
      </c>
      <c r="K181" s="15">
        <f>SUM(Tasaus[[#This Row],[Laskennallinen kunnallisvero, €]:[Laskennallinen kiinteistövero, €]])</f>
        <v>9955249.0237311721</v>
      </c>
      <c r="L181" s="15">
        <f>Tasaus[[#This Row],[Laskennallinen verotulo yhteensä, €]]/Tasaus[[#This Row],[Asukasluku 31.12.2021]]</f>
        <v>1401.7528898523194</v>
      </c>
      <c r="M181" s="37">
        <f>$L$11-Tasaus[[#This Row],[Laskennallinen verotulo yhteensä, €/asukas (=tasausraja)]]</f>
        <v>578.39711014768068</v>
      </c>
      <c r="N181" s="384">
        <f>IF(Tasaus[[#This Row],[Erotus = tasausrja - laskennallinen verotulo, €/asukas]]&gt;0,(Tasaus[[#This Row],[Erotus = tasausrja - laskennallinen verotulo, €/asukas]]*$B$7),(Tasaus[[#This Row],[Erotus = tasausrja - laskennallinen verotulo, €/asukas]]*$B$8))</f>
        <v>520.55739913291268</v>
      </c>
      <c r="O181" s="385">
        <f>Tasaus[[#This Row],[Tasaus,  €/asukas]]*Tasaus[[#This Row],[Asukasluku 31.12.2021]]</f>
        <v>3696998.6486419458</v>
      </c>
      <c r="Q181" s="121"/>
      <c r="R181" s="122"/>
      <c r="S181" s="123"/>
    </row>
    <row r="182" spans="1:19">
      <c r="A182" s="275">
        <v>564</v>
      </c>
      <c r="B182" s="13" t="s">
        <v>549</v>
      </c>
      <c r="C182" s="276">
        <v>209551</v>
      </c>
      <c r="D182" s="277">
        <v>20.5</v>
      </c>
      <c r="E182" s="277">
        <f>Tasaus[[#This Row],[Tuloveroprosentti 2022]]-12.64</f>
        <v>7.8599999999999994</v>
      </c>
      <c r="F182" s="14">
        <v>835728885.18490374</v>
      </c>
      <c r="G182" s="14">
        <f>Tasaus[[#This Row],[Kunnallisvero (maksuunpantu), €]]*100/Tasaus[[#This Row],[Tuloveroprosentti 2022]]</f>
        <v>4076726269.1946521</v>
      </c>
      <c r="H182" s="278">
        <f>Tasaus[[#This Row],[Verotettava tulo (kunnallisvero), €]]*($E$11/100)</f>
        <v>300047053.4127264</v>
      </c>
      <c r="I182" s="14">
        <v>45798259.997830011</v>
      </c>
      <c r="J182" s="15">
        <v>30636475.54355</v>
      </c>
      <c r="K182" s="15">
        <f>SUM(Tasaus[[#This Row],[Laskennallinen kunnallisvero, €]:[Laskennallinen kiinteistövero, €]])</f>
        <v>376481788.95410645</v>
      </c>
      <c r="L182" s="15">
        <f>Tasaus[[#This Row],[Laskennallinen verotulo yhteensä, €]]/Tasaus[[#This Row],[Asukasluku 31.12.2021]]</f>
        <v>1796.611750619689</v>
      </c>
      <c r="M182" s="37">
        <f>$L$11-Tasaus[[#This Row],[Laskennallinen verotulo yhteensä, €/asukas (=tasausraja)]]</f>
        <v>183.53824938031107</v>
      </c>
      <c r="N182" s="384">
        <f>IF(Tasaus[[#This Row],[Erotus = tasausrja - laskennallinen verotulo, €/asukas]]&gt;0,(Tasaus[[#This Row],[Erotus = tasausrja - laskennallinen verotulo, €/asukas]]*$B$7),(Tasaus[[#This Row],[Erotus = tasausrja - laskennallinen verotulo, €/asukas]]*$B$8))</f>
        <v>165.18442444227998</v>
      </c>
      <c r="O182" s="385">
        <f>Tasaus[[#This Row],[Tasaus,  €/asukas]]*Tasaus[[#This Row],[Asukasluku 31.12.2021]]</f>
        <v>34614561.326304212</v>
      </c>
      <c r="Q182" s="121"/>
      <c r="R182" s="122"/>
      <c r="S182" s="123"/>
    </row>
    <row r="183" spans="1:19">
      <c r="A183" s="275">
        <v>576</v>
      </c>
      <c r="B183" s="13" t="s">
        <v>550</v>
      </c>
      <c r="C183" s="276">
        <v>2813</v>
      </c>
      <c r="D183" s="277">
        <v>21</v>
      </c>
      <c r="E183" s="277">
        <f>Tasaus[[#This Row],[Tuloveroprosentti 2022]]-12.64</f>
        <v>8.36</v>
      </c>
      <c r="F183" s="14">
        <v>8282307.1700485982</v>
      </c>
      <c r="G183" s="14">
        <f>Tasaus[[#This Row],[Kunnallisvero (maksuunpantu), €]]*100/Tasaus[[#This Row],[Tuloveroprosentti 2022]]</f>
        <v>39439557.95261237</v>
      </c>
      <c r="H183" s="278">
        <f>Tasaus[[#This Row],[Verotettava tulo (kunnallisvero), €]]*($E$11/100)</f>
        <v>2902751.4653122704</v>
      </c>
      <c r="I183" s="14">
        <v>989553.56589069555</v>
      </c>
      <c r="J183" s="15">
        <v>796861.71545000013</v>
      </c>
      <c r="K183" s="15">
        <f>SUM(Tasaus[[#This Row],[Laskennallinen kunnallisvero, €]:[Laskennallinen kiinteistövero, €]])</f>
        <v>4689166.7466529664</v>
      </c>
      <c r="L183" s="15">
        <f>Tasaus[[#This Row],[Laskennallinen verotulo yhteensä, €]]/Tasaus[[#This Row],[Asukasluku 31.12.2021]]</f>
        <v>1666.9629387319469</v>
      </c>
      <c r="M183" s="37">
        <f>$L$11-Tasaus[[#This Row],[Laskennallinen verotulo yhteensä, €/asukas (=tasausraja)]]</f>
        <v>313.18706126805318</v>
      </c>
      <c r="N183" s="384">
        <f>IF(Tasaus[[#This Row],[Erotus = tasausrja - laskennallinen verotulo, €/asukas]]&gt;0,(Tasaus[[#This Row],[Erotus = tasausrja - laskennallinen verotulo, €/asukas]]*$B$7),(Tasaus[[#This Row],[Erotus = tasausrja - laskennallinen verotulo, €/asukas]]*$B$8))</f>
        <v>281.86835514124789</v>
      </c>
      <c r="O183" s="385">
        <f>Tasaus[[#This Row],[Tasaus,  €/asukas]]*Tasaus[[#This Row],[Asukasluku 31.12.2021]]</f>
        <v>792895.68301233032</v>
      </c>
      <c r="Q183" s="121"/>
      <c r="R183" s="122"/>
      <c r="S183" s="123"/>
    </row>
    <row r="184" spans="1:19">
      <c r="A184" s="275">
        <v>577</v>
      </c>
      <c r="B184" s="13" t="s">
        <v>551</v>
      </c>
      <c r="C184" s="276">
        <v>11041</v>
      </c>
      <c r="D184" s="277">
        <v>20.75</v>
      </c>
      <c r="E184" s="277">
        <f>Tasaus[[#This Row],[Tuloveroprosentti 2022]]-12.64</f>
        <v>8.11</v>
      </c>
      <c r="F184" s="14">
        <v>44465488.850260913</v>
      </c>
      <c r="G184" s="14">
        <f>Tasaus[[#This Row],[Kunnallisvero (maksuunpantu), €]]*100/Tasaus[[#This Row],[Tuloveroprosentti 2022]]</f>
        <v>214291512.53137791</v>
      </c>
      <c r="H184" s="278">
        <f>Tasaus[[#This Row],[Verotettava tulo (kunnallisvero), €]]*($E$11/100)</f>
        <v>15771855.322309414</v>
      </c>
      <c r="I184" s="14">
        <v>1996672.9263936479</v>
      </c>
      <c r="J184" s="15">
        <v>1357584.6239999998</v>
      </c>
      <c r="K184" s="15">
        <f>SUM(Tasaus[[#This Row],[Laskennallinen kunnallisvero, €]:[Laskennallinen kiinteistövero, €]])</f>
        <v>19126112.872703061</v>
      </c>
      <c r="L184" s="15">
        <f>Tasaus[[#This Row],[Laskennallinen verotulo yhteensä, €]]/Tasaus[[#This Row],[Asukasluku 31.12.2021]]</f>
        <v>1732.2808507112636</v>
      </c>
      <c r="M184" s="37">
        <f>$L$11-Tasaus[[#This Row],[Laskennallinen verotulo yhteensä, €/asukas (=tasausraja)]]</f>
        <v>247.86914928873648</v>
      </c>
      <c r="N184" s="384">
        <f>IF(Tasaus[[#This Row],[Erotus = tasausrja - laskennallinen verotulo, €/asukas]]&gt;0,(Tasaus[[#This Row],[Erotus = tasausrja - laskennallinen verotulo, €/asukas]]*$B$7),(Tasaus[[#This Row],[Erotus = tasausrja - laskennallinen verotulo, €/asukas]]*$B$8))</f>
        <v>223.08223435986284</v>
      </c>
      <c r="O184" s="385">
        <f>Tasaus[[#This Row],[Tasaus,  €/asukas]]*Tasaus[[#This Row],[Asukasluku 31.12.2021]]</f>
        <v>2463050.9495672458</v>
      </c>
      <c r="Q184" s="121"/>
      <c r="R184" s="122"/>
      <c r="S184" s="123"/>
    </row>
    <row r="185" spans="1:19">
      <c r="A185" s="275">
        <v>578</v>
      </c>
      <c r="B185" s="13" t="s">
        <v>552</v>
      </c>
      <c r="C185" s="276">
        <v>3183</v>
      </c>
      <c r="D185" s="277">
        <v>22</v>
      </c>
      <c r="E185" s="277">
        <f>Tasaus[[#This Row],[Tuloveroprosentti 2022]]-12.64</f>
        <v>9.36</v>
      </c>
      <c r="F185" s="14">
        <v>9999098.6200586706</v>
      </c>
      <c r="G185" s="14">
        <f>Tasaus[[#This Row],[Kunnallisvero (maksuunpantu), €]]*100/Tasaus[[#This Row],[Tuloveroprosentti 2022]]</f>
        <v>45450448.272993952</v>
      </c>
      <c r="H185" s="278">
        <f>Tasaus[[#This Row],[Verotettava tulo (kunnallisvero), €]]*($E$11/100)</f>
        <v>3345152.9928923547</v>
      </c>
      <c r="I185" s="14">
        <v>592501.95274383016</v>
      </c>
      <c r="J185" s="15">
        <v>480843.78915000008</v>
      </c>
      <c r="K185" s="15">
        <f>SUM(Tasaus[[#This Row],[Laskennallinen kunnallisvero, €]:[Laskennallinen kiinteistövero, €]])</f>
        <v>4418498.7347861845</v>
      </c>
      <c r="L185" s="15">
        <f>Tasaus[[#This Row],[Laskennallinen verotulo yhteensä, €]]/Tasaus[[#This Row],[Asukasluku 31.12.2021]]</f>
        <v>1388.1554303443872</v>
      </c>
      <c r="M185" s="37">
        <f>$L$11-Tasaus[[#This Row],[Laskennallinen verotulo yhteensä, €/asukas (=tasausraja)]]</f>
        <v>591.99456965561285</v>
      </c>
      <c r="N185" s="384">
        <f>IF(Tasaus[[#This Row],[Erotus = tasausrja - laskennallinen verotulo, €/asukas]]&gt;0,(Tasaus[[#This Row],[Erotus = tasausrja - laskennallinen verotulo, €/asukas]]*$B$7),(Tasaus[[#This Row],[Erotus = tasausrja - laskennallinen verotulo, €/asukas]]*$B$8))</f>
        <v>532.79511269005161</v>
      </c>
      <c r="O185" s="385">
        <f>Tasaus[[#This Row],[Tasaus,  €/asukas]]*Tasaus[[#This Row],[Asukasluku 31.12.2021]]</f>
        <v>1695886.8436924343</v>
      </c>
      <c r="Q185" s="121"/>
      <c r="R185" s="122"/>
      <c r="S185" s="123"/>
    </row>
    <row r="186" spans="1:19">
      <c r="A186" s="275">
        <v>580</v>
      </c>
      <c r="B186" s="13" t="s">
        <v>553</v>
      </c>
      <c r="C186" s="276">
        <v>4567</v>
      </c>
      <c r="D186" s="277">
        <v>21.5</v>
      </c>
      <c r="E186" s="277">
        <f>Tasaus[[#This Row],[Tuloveroprosentti 2022]]-12.64</f>
        <v>8.86</v>
      </c>
      <c r="F186" s="14">
        <v>14208364.530083371</v>
      </c>
      <c r="G186" s="14">
        <f>Tasaus[[#This Row],[Kunnallisvero (maksuunpantu), €]]*100/Tasaus[[#This Row],[Tuloveroprosentti 2022]]</f>
        <v>66085416.418992423</v>
      </c>
      <c r="H186" s="278">
        <f>Tasaus[[#This Row],[Verotettava tulo (kunnallisvero), €]]*($E$11/100)</f>
        <v>4863886.6484378418</v>
      </c>
      <c r="I186" s="14">
        <v>1071954.2507472052</v>
      </c>
      <c r="J186" s="15">
        <v>736951.77485000016</v>
      </c>
      <c r="K186" s="15">
        <f>SUM(Tasaus[[#This Row],[Laskennallinen kunnallisvero, €]:[Laskennallinen kiinteistövero, €]])</f>
        <v>6672792.6740350462</v>
      </c>
      <c r="L186" s="15">
        <f>Tasaus[[#This Row],[Laskennallinen verotulo yhteensä, €]]/Tasaus[[#This Row],[Asukasluku 31.12.2021]]</f>
        <v>1461.0888272465616</v>
      </c>
      <c r="M186" s="37">
        <f>$L$11-Tasaus[[#This Row],[Laskennallinen verotulo yhteensä, €/asukas (=tasausraja)]]</f>
        <v>519.06117275343854</v>
      </c>
      <c r="N186" s="384">
        <f>IF(Tasaus[[#This Row],[Erotus = tasausrja - laskennallinen verotulo, €/asukas]]&gt;0,(Tasaus[[#This Row],[Erotus = tasausrja - laskennallinen verotulo, €/asukas]]*$B$7),(Tasaus[[#This Row],[Erotus = tasausrja - laskennallinen verotulo, €/asukas]]*$B$8))</f>
        <v>467.15505547809471</v>
      </c>
      <c r="O186" s="385">
        <f>Tasaus[[#This Row],[Tasaus,  €/asukas]]*Tasaus[[#This Row],[Asukasluku 31.12.2021]]</f>
        <v>2133497.1383684585</v>
      </c>
      <c r="Q186" s="121"/>
      <c r="R186" s="122"/>
      <c r="S186" s="123"/>
    </row>
    <row r="187" spans="1:19">
      <c r="A187" s="275">
        <v>581</v>
      </c>
      <c r="B187" s="13" t="s">
        <v>554</v>
      </c>
      <c r="C187" s="276">
        <v>6286</v>
      </c>
      <c r="D187" s="277">
        <v>22</v>
      </c>
      <c r="E187" s="277">
        <f>Tasaus[[#This Row],[Tuloveroprosentti 2022]]-12.64</f>
        <v>9.36</v>
      </c>
      <c r="F187" s="14">
        <v>20376871.050119564</v>
      </c>
      <c r="G187" s="14">
        <f>Tasaus[[#This Row],[Kunnallisvero (maksuunpantu), €]]*100/Tasaus[[#This Row],[Tuloveroprosentti 2022]]</f>
        <v>92622141.136907116</v>
      </c>
      <c r="H187" s="278">
        <f>Tasaus[[#This Row],[Verotettava tulo (kunnallisvero), €]]*($E$11/100)</f>
        <v>6816989.587676364</v>
      </c>
      <c r="I187" s="14">
        <v>2076403.1455349112</v>
      </c>
      <c r="J187" s="15">
        <v>1034447.7574500002</v>
      </c>
      <c r="K187" s="15">
        <f>SUM(Tasaus[[#This Row],[Laskennallinen kunnallisvero, €]:[Laskennallinen kiinteistövero, €]])</f>
        <v>9927840.4906612746</v>
      </c>
      <c r="L187" s="15">
        <f>Tasaus[[#This Row],[Laskennallinen verotulo yhteensä, €]]/Tasaus[[#This Row],[Asukasluku 31.12.2021]]</f>
        <v>1579.3573799970211</v>
      </c>
      <c r="M187" s="37">
        <f>$L$11-Tasaus[[#This Row],[Laskennallinen verotulo yhteensä, €/asukas (=tasausraja)]]</f>
        <v>400.79262000297899</v>
      </c>
      <c r="N187" s="384">
        <f>IF(Tasaus[[#This Row],[Erotus = tasausrja - laskennallinen verotulo, €/asukas]]&gt;0,(Tasaus[[#This Row],[Erotus = tasausrja - laskennallinen verotulo, €/asukas]]*$B$7),(Tasaus[[#This Row],[Erotus = tasausrja - laskennallinen verotulo, €/asukas]]*$B$8))</f>
        <v>360.7133580026811</v>
      </c>
      <c r="O187" s="385">
        <f>Tasaus[[#This Row],[Tasaus,  €/asukas]]*Tasaus[[#This Row],[Asukasluku 31.12.2021]]</f>
        <v>2267444.1684048534</v>
      </c>
      <c r="Q187" s="121"/>
      <c r="R187" s="122"/>
      <c r="S187" s="123"/>
    </row>
    <row r="188" spans="1:19">
      <c r="A188" s="275">
        <v>583</v>
      </c>
      <c r="B188" s="13" t="s">
        <v>555</v>
      </c>
      <c r="C188" s="276">
        <v>924</v>
      </c>
      <c r="D188" s="277">
        <v>22</v>
      </c>
      <c r="E188" s="277">
        <f>Tasaus[[#This Row],[Tuloveroprosentti 2022]]-12.64</f>
        <v>9.36</v>
      </c>
      <c r="F188" s="14">
        <v>3142494.5900184391</v>
      </c>
      <c r="G188" s="14">
        <f>Tasaus[[#This Row],[Kunnallisvero (maksuunpantu), €]]*100/Tasaus[[#This Row],[Tuloveroprosentti 2022]]</f>
        <v>14284066.318265634</v>
      </c>
      <c r="H188" s="278">
        <f>Tasaus[[#This Row],[Verotettava tulo (kunnallisvero), €]]*($E$11/100)</f>
        <v>1051307.2810243506</v>
      </c>
      <c r="I188" s="14">
        <v>304555.49999102234</v>
      </c>
      <c r="J188" s="15">
        <v>403641.55894999998</v>
      </c>
      <c r="K188" s="15">
        <f>SUM(Tasaus[[#This Row],[Laskennallinen kunnallisvero, €]:[Laskennallinen kiinteistövero, €]])</f>
        <v>1759504.3399653728</v>
      </c>
      <c r="L188" s="15">
        <f>Tasaus[[#This Row],[Laskennallinen verotulo yhteensä, €]]/Tasaus[[#This Row],[Asukasluku 31.12.2021]]</f>
        <v>1904.225476153001</v>
      </c>
      <c r="M188" s="37">
        <f>$L$11-Tasaus[[#This Row],[Laskennallinen verotulo yhteensä, €/asukas (=tasausraja)]]</f>
        <v>75.924523846999136</v>
      </c>
      <c r="N188" s="384">
        <f>IF(Tasaus[[#This Row],[Erotus = tasausrja - laskennallinen verotulo, €/asukas]]&gt;0,(Tasaus[[#This Row],[Erotus = tasausrja - laskennallinen verotulo, €/asukas]]*$B$7),(Tasaus[[#This Row],[Erotus = tasausrja - laskennallinen verotulo, €/asukas]]*$B$8))</f>
        <v>68.332071462299226</v>
      </c>
      <c r="O188" s="385">
        <f>Tasaus[[#This Row],[Tasaus,  €/asukas]]*Tasaus[[#This Row],[Asukasluku 31.12.2021]]</f>
        <v>63138.834031164486</v>
      </c>
      <c r="Q188" s="121"/>
      <c r="R188" s="122"/>
      <c r="S188" s="123"/>
    </row>
    <row r="189" spans="1:19">
      <c r="A189" s="275">
        <v>584</v>
      </c>
      <c r="B189" s="13" t="s">
        <v>556</v>
      </c>
      <c r="C189" s="276">
        <v>2676</v>
      </c>
      <c r="D189" s="277">
        <v>21.5</v>
      </c>
      <c r="E189" s="277">
        <f>Tasaus[[#This Row],[Tuloveroprosentti 2022]]-12.64</f>
        <v>8.86</v>
      </c>
      <c r="F189" s="14">
        <v>6630597.3500389066</v>
      </c>
      <c r="G189" s="14">
        <f>Tasaus[[#This Row],[Kunnallisvero (maksuunpantu), €]]*100/Tasaus[[#This Row],[Tuloveroprosentti 2022]]</f>
        <v>30839987.674599566</v>
      </c>
      <c r="H189" s="278">
        <f>Tasaus[[#This Row],[Verotettava tulo (kunnallisvero), €]]*($E$11/100)</f>
        <v>2269823.0928505282</v>
      </c>
      <c r="I189" s="14">
        <v>626080.18959739013</v>
      </c>
      <c r="J189" s="15">
        <v>281721.45155000006</v>
      </c>
      <c r="K189" s="15">
        <f>SUM(Tasaus[[#This Row],[Laskennallinen kunnallisvero, €]:[Laskennallinen kiinteistövero, €]])</f>
        <v>3177624.7339979182</v>
      </c>
      <c r="L189" s="15">
        <f>Tasaus[[#This Row],[Laskennallinen verotulo yhteensä, €]]/Tasaus[[#This Row],[Asukasluku 31.12.2021]]</f>
        <v>1187.4531890874134</v>
      </c>
      <c r="M189" s="37">
        <f>$L$11-Tasaus[[#This Row],[Laskennallinen verotulo yhteensä, €/asukas (=tasausraja)]]</f>
        <v>792.69681091258667</v>
      </c>
      <c r="N189" s="384">
        <f>IF(Tasaus[[#This Row],[Erotus = tasausrja - laskennallinen verotulo, €/asukas]]&gt;0,(Tasaus[[#This Row],[Erotus = tasausrja - laskennallinen verotulo, €/asukas]]*$B$7),(Tasaus[[#This Row],[Erotus = tasausrja - laskennallinen verotulo, €/asukas]]*$B$8))</f>
        <v>713.42712982132798</v>
      </c>
      <c r="O189" s="385">
        <f>Tasaus[[#This Row],[Tasaus,  €/asukas]]*Tasaus[[#This Row],[Asukasluku 31.12.2021]]</f>
        <v>1909130.9994018737</v>
      </c>
      <c r="Q189" s="121"/>
      <c r="R189" s="122"/>
      <c r="S189" s="123"/>
    </row>
    <row r="190" spans="1:19">
      <c r="A190" s="275">
        <v>588</v>
      </c>
      <c r="B190" s="13" t="s">
        <v>557</v>
      </c>
      <c r="C190" s="276">
        <v>1644</v>
      </c>
      <c r="D190" s="277">
        <v>21.5</v>
      </c>
      <c r="E190" s="277">
        <f>Tasaus[[#This Row],[Tuloveroprosentti 2022]]-12.64</f>
        <v>8.86</v>
      </c>
      <c r="F190" s="14">
        <v>4499355.3800264001</v>
      </c>
      <c r="G190" s="14">
        <f>Tasaus[[#This Row],[Kunnallisvero (maksuunpantu), €]]*100/Tasaus[[#This Row],[Tuloveroprosentti 2022]]</f>
        <v>20927234.325704187</v>
      </c>
      <c r="H190" s="278">
        <f>Tasaus[[#This Row],[Verotettava tulo (kunnallisvero), €]]*($E$11/100)</f>
        <v>1540244.4463718282</v>
      </c>
      <c r="I190" s="14">
        <v>659907.23888497381</v>
      </c>
      <c r="J190" s="15">
        <v>449312.31105000002</v>
      </c>
      <c r="K190" s="15">
        <f>SUM(Tasaus[[#This Row],[Laskennallinen kunnallisvero, €]:[Laskennallinen kiinteistövero, €]])</f>
        <v>2649463.9963068021</v>
      </c>
      <c r="L190" s="15">
        <f>Tasaus[[#This Row],[Laskennallinen verotulo yhteensä, €]]/Tasaus[[#This Row],[Asukasluku 31.12.2021]]</f>
        <v>1611.5961048094903</v>
      </c>
      <c r="M190" s="37">
        <f>$L$11-Tasaus[[#This Row],[Laskennallinen verotulo yhteensä, €/asukas (=tasausraja)]]</f>
        <v>368.55389519050982</v>
      </c>
      <c r="N190" s="384">
        <f>IF(Tasaus[[#This Row],[Erotus = tasausrja - laskennallinen verotulo, €/asukas]]&gt;0,(Tasaus[[#This Row],[Erotus = tasausrja - laskennallinen verotulo, €/asukas]]*$B$7),(Tasaus[[#This Row],[Erotus = tasausrja - laskennallinen verotulo, €/asukas]]*$B$8))</f>
        <v>331.69850567145886</v>
      </c>
      <c r="O190" s="385">
        <f>Tasaus[[#This Row],[Tasaus,  €/asukas]]*Tasaus[[#This Row],[Asukasluku 31.12.2021]]</f>
        <v>545312.34332387836</v>
      </c>
      <c r="Q190" s="121"/>
      <c r="R190" s="122"/>
      <c r="S190" s="123"/>
    </row>
    <row r="191" spans="1:19">
      <c r="A191" s="275">
        <v>592</v>
      </c>
      <c r="B191" s="13" t="s">
        <v>558</v>
      </c>
      <c r="C191" s="276">
        <v>3678</v>
      </c>
      <c r="D191" s="277">
        <v>21.75</v>
      </c>
      <c r="E191" s="277">
        <f>Tasaus[[#This Row],[Tuloveroprosentti 2022]]-12.64</f>
        <v>9.11</v>
      </c>
      <c r="F191" s="14">
        <v>12218419.560071694</v>
      </c>
      <c r="G191" s="14">
        <f>Tasaus[[#This Row],[Kunnallisvero (maksuunpantu), €]]*100/Tasaus[[#This Row],[Tuloveroprosentti 2022]]</f>
        <v>56176641.655502044</v>
      </c>
      <c r="H191" s="278">
        <f>Tasaus[[#This Row],[Verotettava tulo (kunnallisvero), €]]*($E$11/100)</f>
        <v>4134600.8258449505</v>
      </c>
      <c r="I191" s="14">
        <v>1041503.422735902</v>
      </c>
      <c r="J191" s="15">
        <v>468424.66580000008</v>
      </c>
      <c r="K191" s="15">
        <f>SUM(Tasaus[[#This Row],[Laskennallinen kunnallisvero, €]:[Laskennallinen kiinteistövero, €]])</f>
        <v>5644528.9143808521</v>
      </c>
      <c r="L191" s="15">
        <f>Tasaus[[#This Row],[Laskennallinen verotulo yhteensä, €]]/Tasaus[[#This Row],[Asukasluku 31.12.2021]]</f>
        <v>1534.6734405603188</v>
      </c>
      <c r="M191" s="37">
        <f>$L$11-Tasaus[[#This Row],[Laskennallinen verotulo yhteensä, €/asukas (=tasausraja)]]</f>
        <v>445.4765594396813</v>
      </c>
      <c r="N191" s="384">
        <f>IF(Tasaus[[#This Row],[Erotus = tasausrja - laskennallinen verotulo, €/asukas]]&gt;0,(Tasaus[[#This Row],[Erotus = tasausrja - laskennallinen verotulo, €/asukas]]*$B$7),(Tasaus[[#This Row],[Erotus = tasausrja - laskennallinen verotulo, €/asukas]]*$B$8))</f>
        <v>400.9289034957132</v>
      </c>
      <c r="O191" s="385">
        <f>Tasaus[[#This Row],[Tasaus,  €/asukas]]*Tasaus[[#This Row],[Asukasluku 31.12.2021]]</f>
        <v>1474616.5070572332</v>
      </c>
      <c r="Q191" s="121"/>
      <c r="R191" s="122"/>
      <c r="S191" s="123"/>
    </row>
    <row r="192" spans="1:19">
      <c r="A192" s="275">
        <v>593</v>
      </c>
      <c r="B192" s="13" t="s">
        <v>559</v>
      </c>
      <c r="C192" s="276">
        <v>17253</v>
      </c>
      <c r="D192" s="277">
        <v>22</v>
      </c>
      <c r="E192" s="277">
        <f>Tasaus[[#This Row],[Tuloveroprosentti 2022]]-12.64</f>
        <v>9.36</v>
      </c>
      <c r="F192" s="14">
        <v>60413261.510354482</v>
      </c>
      <c r="G192" s="14">
        <f>Tasaus[[#This Row],[Kunnallisvero (maksuunpantu), €]]*100/Tasaus[[#This Row],[Tuloveroprosentti 2022]]</f>
        <v>274605734.13797492</v>
      </c>
      <c r="H192" s="278">
        <f>Tasaus[[#This Row],[Verotettava tulo (kunnallisvero), €]]*($E$11/100)</f>
        <v>20210982.032554954</v>
      </c>
      <c r="I192" s="14">
        <v>4168815.4642426493</v>
      </c>
      <c r="J192" s="15">
        <v>2342407.4374500001</v>
      </c>
      <c r="K192" s="15">
        <f>SUM(Tasaus[[#This Row],[Laskennallinen kunnallisvero, €]:[Laskennallinen kiinteistövero, €]])</f>
        <v>26722204.934247602</v>
      </c>
      <c r="L192" s="15">
        <f>Tasaus[[#This Row],[Laskennallinen verotulo yhteensä, €]]/Tasaus[[#This Row],[Asukasluku 31.12.2021]]</f>
        <v>1548.8439653537125</v>
      </c>
      <c r="M192" s="37">
        <f>$L$11-Tasaus[[#This Row],[Laskennallinen verotulo yhteensä, €/asukas (=tasausraja)]]</f>
        <v>431.30603464628757</v>
      </c>
      <c r="N192" s="384">
        <f>IF(Tasaus[[#This Row],[Erotus = tasausrja - laskennallinen verotulo, €/asukas]]&gt;0,(Tasaus[[#This Row],[Erotus = tasausrja - laskennallinen verotulo, €/asukas]]*$B$7),(Tasaus[[#This Row],[Erotus = tasausrja - laskennallinen verotulo, €/asukas]]*$B$8))</f>
        <v>388.17543118165884</v>
      </c>
      <c r="O192" s="385">
        <f>Tasaus[[#This Row],[Tasaus,  €/asukas]]*Tasaus[[#This Row],[Asukasluku 31.12.2021]]</f>
        <v>6697190.7141771596</v>
      </c>
      <c r="Q192" s="121"/>
      <c r="R192" s="122"/>
      <c r="S192" s="123"/>
    </row>
    <row r="193" spans="1:19">
      <c r="A193" s="275">
        <v>595</v>
      </c>
      <c r="B193" s="13" t="s">
        <v>560</v>
      </c>
      <c r="C193" s="276">
        <v>4269</v>
      </c>
      <c r="D193" s="277">
        <v>21.750000000000004</v>
      </c>
      <c r="E193" s="277">
        <f>Tasaus[[#This Row],[Tuloveroprosentti 2022]]-12.64</f>
        <v>9.110000000000003</v>
      </c>
      <c r="F193" s="14">
        <v>11021046.510064667</v>
      </c>
      <c r="G193" s="14">
        <f>Tasaus[[#This Row],[Kunnallisvero (maksuunpantu), €]]*100/Tasaus[[#This Row],[Tuloveroprosentti 2022]]</f>
        <v>50671478.207193859</v>
      </c>
      <c r="H193" s="278">
        <f>Tasaus[[#This Row],[Verotettava tulo (kunnallisvero), €]]*($E$11/100)</f>
        <v>3729420.7960494678</v>
      </c>
      <c r="I193" s="14">
        <v>1442321.547612126</v>
      </c>
      <c r="J193" s="15">
        <v>631171.15255000012</v>
      </c>
      <c r="K193" s="15">
        <f>SUM(Tasaus[[#This Row],[Laskennallinen kunnallisvero, €]:[Laskennallinen kiinteistövero, €]])</f>
        <v>5802913.496211593</v>
      </c>
      <c r="L193" s="15">
        <f>Tasaus[[#This Row],[Laskennallinen verotulo yhteensä, €]]/Tasaus[[#This Row],[Asukasluku 31.12.2021]]</f>
        <v>1359.3144755707644</v>
      </c>
      <c r="M193" s="37">
        <f>$L$11-Tasaus[[#This Row],[Laskennallinen verotulo yhteensä, €/asukas (=tasausraja)]]</f>
        <v>620.83552442923565</v>
      </c>
      <c r="N193" s="384">
        <f>IF(Tasaus[[#This Row],[Erotus = tasausrja - laskennallinen verotulo, €/asukas]]&gt;0,(Tasaus[[#This Row],[Erotus = tasausrja - laskennallinen verotulo, €/asukas]]*$B$7),(Tasaus[[#This Row],[Erotus = tasausrja - laskennallinen verotulo, €/asukas]]*$B$8))</f>
        <v>558.75197198631213</v>
      </c>
      <c r="O193" s="385">
        <f>Tasaus[[#This Row],[Tasaus,  €/asukas]]*Tasaus[[#This Row],[Asukasluku 31.12.2021]]</f>
        <v>2385312.1684095664</v>
      </c>
      <c r="Q193" s="121"/>
      <c r="R193" s="122"/>
      <c r="S193" s="123"/>
    </row>
    <row r="194" spans="1:19">
      <c r="A194" s="275">
        <v>598</v>
      </c>
      <c r="B194" s="13" t="s">
        <v>561</v>
      </c>
      <c r="C194" s="276">
        <v>19097</v>
      </c>
      <c r="D194" s="277">
        <v>21.25</v>
      </c>
      <c r="E194" s="277">
        <f>Tasaus[[#This Row],[Tuloveroprosentti 2022]]-12.64</f>
        <v>8.61</v>
      </c>
      <c r="F194" s="14">
        <v>74930764.790439665</v>
      </c>
      <c r="G194" s="14">
        <f>Tasaus[[#This Row],[Kunnallisvero (maksuunpantu), €]]*100/Tasaus[[#This Row],[Tuloveroprosentti 2022]]</f>
        <v>352615363.71971607</v>
      </c>
      <c r="H194" s="278">
        <f>Tasaus[[#This Row],[Verotettava tulo (kunnallisvero), €]]*($E$11/100)</f>
        <v>25952490.769771103</v>
      </c>
      <c r="I194" s="14">
        <v>7075820.0775337815</v>
      </c>
      <c r="J194" s="15">
        <v>2984935.5304000005</v>
      </c>
      <c r="K194" s="15">
        <f>SUM(Tasaus[[#This Row],[Laskennallinen kunnallisvero, €]:[Laskennallinen kiinteistövero, €]])</f>
        <v>36013246.377704889</v>
      </c>
      <c r="L194" s="15">
        <f>Tasaus[[#This Row],[Laskennallinen verotulo yhteensä, €]]/Tasaus[[#This Row],[Asukasluku 31.12.2021]]</f>
        <v>1885.80648152615</v>
      </c>
      <c r="M194" s="37">
        <f>$L$11-Tasaus[[#This Row],[Laskennallinen verotulo yhteensä, €/asukas (=tasausraja)]]</f>
        <v>94.343518473850054</v>
      </c>
      <c r="N194" s="384">
        <f>IF(Tasaus[[#This Row],[Erotus = tasausrja - laskennallinen verotulo, €/asukas]]&gt;0,(Tasaus[[#This Row],[Erotus = tasausrja - laskennallinen verotulo, €/asukas]]*$B$7),(Tasaus[[#This Row],[Erotus = tasausrja - laskennallinen verotulo, €/asukas]]*$B$8))</f>
        <v>84.909166626465051</v>
      </c>
      <c r="O194" s="385">
        <f>Tasaus[[#This Row],[Tasaus,  €/asukas]]*Tasaus[[#This Row],[Asukasluku 31.12.2021]]</f>
        <v>1621510.355065603</v>
      </c>
      <c r="Q194" s="121"/>
      <c r="R194" s="122"/>
      <c r="S194" s="123"/>
    </row>
    <row r="195" spans="1:19">
      <c r="A195" s="275">
        <v>599</v>
      </c>
      <c r="B195" s="13" t="s">
        <v>562</v>
      </c>
      <c r="C195" s="276">
        <v>11172</v>
      </c>
      <c r="D195" s="277">
        <v>21</v>
      </c>
      <c r="E195" s="277">
        <f>Tasaus[[#This Row],[Tuloveroprosentti 2022]]-12.64</f>
        <v>8.36</v>
      </c>
      <c r="F195" s="14">
        <v>35143222.970206201</v>
      </c>
      <c r="G195" s="14">
        <f>Tasaus[[#This Row],[Kunnallisvero (maksuunpantu), €]]*100/Tasaus[[#This Row],[Tuloveroprosentti 2022]]</f>
        <v>167348680.81050572</v>
      </c>
      <c r="H195" s="278">
        <f>Tasaus[[#This Row],[Verotettava tulo (kunnallisvero), €]]*($E$11/100)</f>
        <v>12316862.90765322</v>
      </c>
      <c r="I195" s="14">
        <v>2756066.6365261287</v>
      </c>
      <c r="J195" s="15">
        <v>1320684.0713000002</v>
      </c>
      <c r="K195" s="15">
        <f>SUM(Tasaus[[#This Row],[Laskennallinen kunnallisvero, €]:[Laskennallinen kiinteistövero, €]])</f>
        <v>16393613.615479348</v>
      </c>
      <c r="L195" s="15">
        <f>Tasaus[[#This Row],[Laskennallinen verotulo yhteensä, €]]/Tasaus[[#This Row],[Asukasluku 31.12.2021]]</f>
        <v>1467.3839612852978</v>
      </c>
      <c r="M195" s="37">
        <f>$L$11-Tasaus[[#This Row],[Laskennallinen verotulo yhteensä, €/asukas (=tasausraja)]]</f>
        <v>512.76603871470229</v>
      </c>
      <c r="N195" s="384">
        <f>IF(Tasaus[[#This Row],[Erotus = tasausrja - laskennallinen verotulo, €/asukas]]&gt;0,(Tasaus[[#This Row],[Erotus = tasausrja - laskennallinen verotulo, €/asukas]]*$B$7),(Tasaus[[#This Row],[Erotus = tasausrja - laskennallinen verotulo, €/asukas]]*$B$8))</f>
        <v>461.48943484323206</v>
      </c>
      <c r="O195" s="385">
        <f>Tasaus[[#This Row],[Tasaus,  €/asukas]]*Tasaus[[#This Row],[Asukasluku 31.12.2021]]</f>
        <v>5155759.9660685882</v>
      </c>
      <c r="Q195" s="121"/>
      <c r="R195" s="122"/>
      <c r="S195" s="123"/>
    </row>
    <row r="196" spans="1:19">
      <c r="A196" s="275">
        <v>601</v>
      </c>
      <c r="B196" s="13" t="s">
        <v>563</v>
      </c>
      <c r="C196" s="276">
        <v>3873</v>
      </c>
      <c r="D196" s="277">
        <v>21.000000000000004</v>
      </c>
      <c r="E196" s="277">
        <f>Tasaus[[#This Row],[Tuloveroprosentti 2022]]-12.64</f>
        <v>8.360000000000003</v>
      </c>
      <c r="F196" s="14">
        <v>10358795.490060782</v>
      </c>
      <c r="G196" s="14">
        <f>Tasaus[[#This Row],[Kunnallisvero (maksuunpantu), €]]*100/Tasaus[[#This Row],[Tuloveroprosentti 2022]]</f>
        <v>49327597.571718</v>
      </c>
      <c r="H196" s="278">
        <f>Tasaus[[#This Row],[Verotettava tulo (kunnallisvero), €]]*($E$11/100)</f>
        <v>3630511.1812784448</v>
      </c>
      <c r="I196" s="14">
        <v>1682464.7752669055</v>
      </c>
      <c r="J196" s="15">
        <v>495482.50115000003</v>
      </c>
      <c r="K196" s="15">
        <f>SUM(Tasaus[[#This Row],[Laskennallinen kunnallisvero, €]:[Laskennallinen kiinteistövero, €]])</f>
        <v>5808458.4576953501</v>
      </c>
      <c r="L196" s="15">
        <f>Tasaus[[#This Row],[Laskennallinen verotulo yhteensä, €]]/Tasaus[[#This Row],[Asukasluku 31.12.2021]]</f>
        <v>1499.7310760896851</v>
      </c>
      <c r="M196" s="37">
        <f>$L$11-Tasaus[[#This Row],[Laskennallinen verotulo yhteensä, €/asukas (=tasausraja)]]</f>
        <v>480.41892391031502</v>
      </c>
      <c r="N196" s="384">
        <f>IF(Tasaus[[#This Row],[Erotus = tasausrja - laskennallinen verotulo, €/asukas]]&gt;0,(Tasaus[[#This Row],[Erotus = tasausrja - laskennallinen verotulo, €/asukas]]*$B$7),(Tasaus[[#This Row],[Erotus = tasausrja - laskennallinen verotulo, €/asukas]]*$B$8))</f>
        <v>432.37703151928355</v>
      </c>
      <c r="O196" s="385">
        <f>Tasaus[[#This Row],[Tasaus,  €/asukas]]*Tasaus[[#This Row],[Asukasluku 31.12.2021]]</f>
        <v>1674596.2430741852</v>
      </c>
      <c r="Q196" s="121"/>
      <c r="R196" s="122"/>
      <c r="S196" s="123"/>
    </row>
    <row r="197" spans="1:19">
      <c r="A197" s="275">
        <v>604</v>
      </c>
      <c r="B197" s="13" t="s">
        <v>564</v>
      </c>
      <c r="C197" s="276">
        <v>20206</v>
      </c>
      <c r="D197" s="277">
        <v>20.5</v>
      </c>
      <c r="E197" s="277">
        <f>Tasaus[[#This Row],[Tuloveroprosentti 2022]]-12.64</f>
        <v>7.8599999999999994</v>
      </c>
      <c r="F197" s="14">
        <v>97065776.320569545</v>
      </c>
      <c r="G197" s="14">
        <f>Tasaus[[#This Row],[Kunnallisvero (maksuunpantu), €]]*100/Tasaus[[#This Row],[Tuloveroprosentti 2022]]</f>
        <v>473491591.80765635</v>
      </c>
      <c r="H197" s="278">
        <f>Tasaus[[#This Row],[Verotettava tulo (kunnallisvero), €]]*($E$11/100)</f>
        <v>34848981.157043509</v>
      </c>
      <c r="I197" s="14">
        <v>5544691.3789263191</v>
      </c>
      <c r="J197" s="15">
        <v>3128411.4775000005</v>
      </c>
      <c r="K197" s="15">
        <f>SUM(Tasaus[[#This Row],[Laskennallinen kunnallisvero, €]:[Laskennallinen kiinteistövero, €]])</f>
        <v>43522084.01346983</v>
      </c>
      <c r="L197" s="15">
        <f>Tasaus[[#This Row],[Laskennallinen verotulo yhteensä, €]]/Tasaus[[#This Row],[Asukasluku 31.12.2021]]</f>
        <v>2153.9188366559356</v>
      </c>
      <c r="M197" s="37">
        <f>$L$11-Tasaus[[#This Row],[Laskennallinen verotulo yhteensä, €/asukas (=tasausraja)]]</f>
        <v>-173.7688366559355</v>
      </c>
      <c r="N197" s="384">
        <f>IF(Tasaus[[#This Row],[Erotus = tasausrja - laskennallinen verotulo, €/asukas]]&gt;0,(Tasaus[[#This Row],[Erotus = tasausrja - laskennallinen verotulo, €/asukas]]*$B$7),(Tasaus[[#This Row],[Erotus = tasausrja - laskennallinen verotulo, €/asukas]]*$B$8))</f>
        <v>-17.376883665593549</v>
      </c>
      <c r="O197" s="385">
        <f>Tasaus[[#This Row],[Tasaus,  €/asukas]]*Tasaus[[#This Row],[Asukasluku 31.12.2021]]</f>
        <v>-351117.31134698325</v>
      </c>
      <c r="Q197" s="121"/>
      <c r="R197" s="122"/>
      <c r="S197" s="123"/>
    </row>
    <row r="198" spans="1:19">
      <c r="A198" s="275">
        <v>607</v>
      </c>
      <c r="B198" s="13" t="s">
        <v>565</v>
      </c>
      <c r="C198" s="276">
        <v>4161</v>
      </c>
      <c r="D198" s="277">
        <v>20.25</v>
      </c>
      <c r="E198" s="277">
        <f>Tasaus[[#This Row],[Tuloveroprosentti 2022]]-12.64</f>
        <v>7.6099999999999994</v>
      </c>
      <c r="F198" s="14">
        <v>10021306.450058801</v>
      </c>
      <c r="G198" s="14">
        <f>Tasaus[[#This Row],[Kunnallisvero (maksuunpantu), €]]*100/Tasaus[[#This Row],[Tuloveroprosentti 2022]]</f>
        <v>49487933.086710133</v>
      </c>
      <c r="H198" s="278">
        <f>Tasaus[[#This Row],[Verotettava tulo (kunnallisvero), €]]*($E$11/100)</f>
        <v>3642311.8751818659</v>
      </c>
      <c r="I198" s="14">
        <v>1166689.1309645171</v>
      </c>
      <c r="J198" s="15">
        <v>515149.90695000003</v>
      </c>
      <c r="K198" s="15">
        <f>SUM(Tasaus[[#This Row],[Laskennallinen kunnallisvero, €]:[Laskennallinen kiinteistövero, €]])</f>
        <v>5324150.9130963823</v>
      </c>
      <c r="L198" s="15">
        <f>Tasaus[[#This Row],[Laskennallinen verotulo yhteensä, €]]/Tasaus[[#This Row],[Asukasluku 31.12.2021]]</f>
        <v>1279.5363886316709</v>
      </c>
      <c r="M198" s="37">
        <f>$L$11-Tasaus[[#This Row],[Laskennallinen verotulo yhteensä, €/asukas (=tasausraja)]]</f>
        <v>700.6136113683292</v>
      </c>
      <c r="N198" s="384">
        <f>IF(Tasaus[[#This Row],[Erotus = tasausrja - laskennallinen verotulo, €/asukas]]&gt;0,(Tasaus[[#This Row],[Erotus = tasausrja - laskennallinen verotulo, €/asukas]]*$B$7),(Tasaus[[#This Row],[Erotus = tasausrja - laskennallinen verotulo, €/asukas]]*$B$8))</f>
        <v>630.55225023149626</v>
      </c>
      <c r="O198" s="385">
        <f>Tasaus[[#This Row],[Tasaus,  €/asukas]]*Tasaus[[#This Row],[Asukasluku 31.12.2021]]</f>
        <v>2623727.9132132558</v>
      </c>
      <c r="Q198" s="121"/>
      <c r="R198" s="122"/>
      <c r="S198" s="123"/>
    </row>
    <row r="199" spans="1:19">
      <c r="A199" s="275">
        <v>608</v>
      </c>
      <c r="B199" s="13" t="s">
        <v>566</v>
      </c>
      <c r="C199" s="276">
        <v>2013</v>
      </c>
      <c r="D199" s="277">
        <v>21.5</v>
      </c>
      <c r="E199" s="277">
        <f>Tasaus[[#This Row],[Tuloveroprosentti 2022]]-12.64</f>
        <v>8.86</v>
      </c>
      <c r="F199" s="14">
        <v>6082251.8700356893</v>
      </c>
      <c r="G199" s="14">
        <f>Tasaus[[#This Row],[Kunnallisvero (maksuunpantu), €]]*100/Tasaus[[#This Row],[Tuloveroprosentti 2022]]</f>
        <v>28289543.581561342</v>
      </c>
      <c r="H199" s="278">
        <f>Tasaus[[#This Row],[Verotettava tulo (kunnallisvero), €]]*($E$11/100)</f>
        <v>2082110.4076029148</v>
      </c>
      <c r="I199" s="14">
        <v>541949.44105729531</v>
      </c>
      <c r="J199" s="15">
        <v>296909.39049999998</v>
      </c>
      <c r="K199" s="15">
        <f>SUM(Tasaus[[#This Row],[Laskennallinen kunnallisvero, €]:[Laskennallinen kiinteistövero, €]])</f>
        <v>2920969.2391602099</v>
      </c>
      <c r="L199" s="15">
        <f>Tasaus[[#This Row],[Laskennallinen verotulo yhteensä, €]]/Tasaus[[#This Row],[Asukasluku 31.12.2021]]</f>
        <v>1451.0527765326428</v>
      </c>
      <c r="M199" s="37">
        <f>$L$11-Tasaus[[#This Row],[Laskennallinen verotulo yhteensä, €/asukas (=tasausraja)]]</f>
        <v>529.09722346735725</v>
      </c>
      <c r="N199" s="384">
        <f>IF(Tasaus[[#This Row],[Erotus = tasausrja - laskennallinen verotulo, €/asukas]]&gt;0,(Tasaus[[#This Row],[Erotus = tasausrja - laskennallinen verotulo, €/asukas]]*$B$7),(Tasaus[[#This Row],[Erotus = tasausrja - laskennallinen verotulo, €/asukas]]*$B$8))</f>
        <v>476.18750112062156</v>
      </c>
      <c r="O199" s="385">
        <f>Tasaus[[#This Row],[Tasaus,  €/asukas]]*Tasaus[[#This Row],[Asukasluku 31.12.2021]]</f>
        <v>958565.43975581124</v>
      </c>
      <c r="Q199" s="121"/>
      <c r="R199" s="122"/>
      <c r="S199" s="123"/>
    </row>
    <row r="200" spans="1:19">
      <c r="A200" s="275">
        <v>609</v>
      </c>
      <c r="B200" s="13" t="s">
        <v>567</v>
      </c>
      <c r="C200" s="276">
        <v>83482</v>
      </c>
      <c r="D200" s="277">
        <v>21.000000000000004</v>
      </c>
      <c r="E200" s="277">
        <f>Tasaus[[#This Row],[Tuloveroprosentti 2022]]-12.64</f>
        <v>8.360000000000003</v>
      </c>
      <c r="F200" s="14">
        <v>313048373.60183686</v>
      </c>
      <c r="G200" s="14">
        <f>Tasaus[[#This Row],[Kunnallisvero (maksuunpantu), €]]*100/Tasaus[[#This Row],[Tuloveroprosentti 2022]]</f>
        <v>1490706540.9611275</v>
      </c>
      <c r="H200" s="278">
        <f>Tasaus[[#This Row],[Verotettava tulo (kunnallisvero), €]]*($E$11/100)</f>
        <v>109716001.41473898</v>
      </c>
      <c r="I200" s="14">
        <v>15894052.381591849</v>
      </c>
      <c r="J200" s="15">
        <v>13656709.147950001</v>
      </c>
      <c r="K200" s="15">
        <f>SUM(Tasaus[[#This Row],[Laskennallinen kunnallisvero, €]:[Laskennallinen kiinteistövero, €]])</f>
        <v>139266762.94428083</v>
      </c>
      <c r="L200" s="15">
        <f>Tasaus[[#This Row],[Laskennallinen verotulo yhteensä, €]]/Tasaus[[#This Row],[Asukasluku 31.12.2021]]</f>
        <v>1668.2250418566975</v>
      </c>
      <c r="M200" s="37">
        <f>$L$11-Tasaus[[#This Row],[Laskennallinen verotulo yhteensä, €/asukas (=tasausraja)]]</f>
        <v>311.92495814330255</v>
      </c>
      <c r="N200" s="384">
        <f>IF(Tasaus[[#This Row],[Erotus = tasausrja - laskennallinen verotulo, €/asukas]]&gt;0,(Tasaus[[#This Row],[Erotus = tasausrja - laskennallinen verotulo, €/asukas]]*$B$7),(Tasaus[[#This Row],[Erotus = tasausrja - laskennallinen verotulo, €/asukas]]*$B$8))</f>
        <v>280.7324623289723</v>
      </c>
      <c r="O200" s="385">
        <f>Tasaus[[#This Row],[Tasaus,  €/asukas]]*Tasaus[[#This Row],[Asukasluku 31.12.2021]]</f>
        <v>23436107.420147266</v>
      </c>
      <c r="Q200" s="121"/>
      <c r="R200" s="122"/>
      <c r="S200" s="123"/>
    </row>
    <row r="201" spans="1:19">
      <c r="A201" s="275">
        <v>611</v>
      </c>
      <c r="B201" s="13" t="s">
        <v>568</v>
      </c>
      <c r="C201" s="276">
        <v>5066</v>
      </c>
      <c r="D201" s="277">
        <v>20.500000000000004</v>
      </c>
      <c r="E201" s="277">
        <f>Tasaus[[#This Row],[Tuloveroprosentti 2022]]-12.64</f>
        <v>7.860000000000003</v>
      </c>
      <c r="F201" s="14">
        <v>21264401.88012477</v>
      </c>
      <c r="G201" s="14">
        <f>Tasaus[[#This Row],[Kunnallisvero (maksuunpantu), €]]*100/Tasaus[[#This Row],[Tuloveroprosentti 2022]]</f>
        <v>103728789.65914519</v>
      </c>
      <c r="H201" s="278">
        <f>Tasaus[[#This Row],[Verotettava tulo (kunnallisvero), €]]*($E$11/100)</f>
        <v>7634438.9189130859</v>
      </c>
      <c r="I201" s="14">
        <v>448203.27243912645</v>
      </c>
      <c r="J201" s="15">
        <v>667378.29449999984</v>
      </c>
      <c r="K201" s="15">
        <f>SUM(Tasaus[[#This Row],[Laskennallinen kunnallisvero, €]:[Laskennallinen kiinteistövero, €]])</f>
        <v>8750020.4858522117</v>
      </c>
      <c r="L201" s="15">
        <f>Tasaus[[#This Row],[Laskennallinen verotulo yhteensä, €]]/Tasaus[[#This Row],[Asukasluku 31.12.2021]]</f>
        <v>1727.2049912854741</v>
      </c>
      <c r="M201" s="37">
        <f>$L$11-Tasaus[[#This Row],[Laskennallinen verotulo yhteensä, €/asukas (=tasausraja)]]</f>
        <v>252.94500871452601</v>
      </c>
      <c r="N201" s="384">
        <f>IF(Tasaus[[#This Row],[Erotus = tasausrja - laskennallinen verotulo, €/asukas]]&gt;0,(Tasaus[[#This Row],[Erotus = tasausrja - laskennallinen verotulo, €/asukas]]*$B$7),(Tasaus[[#This Row],[Erotus = tasausrja - laskennallinen verotulo, €/asukas]]*$B$8))</f>
        <v>227.65050784307343</v>
      </c>
      <c r="O201" s="385">
        <f>Tasaus[[#This Row],[Tasaus,  €/asukas]]*Tasaus[[#This Row],[Asukasluku 31.12.2021]]</f>
        <v>1153277.4727330101</v>
      </c>
      <c r="Q201" s="121"/>
      <c r="R201" s="122"/>
      <c r="S201" s="123"/>
    </row>
    <row r="202" spans="1:19">
      <c r="A202" s="275">
        <v>614</v>
      </c>
      <c r="B202" s="13" t="s">
        <v>569</v>
      </c>
      <c r="C202" s="276">
        <v>3066</v>
      </c>
      <c r="D202" s="277">
        <v>21.75</v>
      </c>
      <c r="E202" s="277">
        <f>Tasaus[[#This Row],[Tuloveroprosentti 2022]]-12.64</f>
        <v>9.11</v>
      </c>
      <c r="F202" s="14">
        <v>8344896.1200489644</v>
      </c>
      <c r="G202" s="14">
        <f>Tasaus[[#This Row],[Kunnallisvero (maksuunpantu), €]]*100/Tasaus[[#This Row],[Tuloveroprosentti 2022]]</f>
        <v>38367338.482983746</v>
      </c>
      <c r="H202" s="278">
        <f>Tasaus[[#This Row],[Verotettava tulo (kunnallisvero), €]]*($E$11/100)</f>
        <v>2823836.1123476038</v>
      </c>
      <c r="I202" s="14">
        <v>687358.87818425463</v>
      </c>
      <c r="J202" s="15">
        <v>658000.61129999999</v>
      </c>
      <c r="K202" s="15">
        <f>SUM(Tasaus[[#This Row],[Laskennallinen kunnallisvero, €]:[Laskennallinen kiinteistövero, €]])</f>
        <v>4169195.6018318585</v>
      </c>
      <c r="L202" s="15">
        <f>Tasaus[[#This Row],[Laskennallinen verotulo yhteensä, €]]/Tasaus[[#This Row],[Asukasluku 31.12.2021]]</f>
        <v>1359.8159171010627</v>
      </c>
      <c r="M202" s="37">
        <f>$L$11-Tasaus[[#This Row],[Laskennallinen verotulo yhteensä, €/asukas (=tasausraja)]]</f>
        <v>620.33408289893737</v>
      </c>
      <c r="N202" s="384">
        <f>IF(Tasaus[[#This Row],[Erotus = tasausrja - laskennallinen verotulo, €/asukas]]&gt;0,(Tasaus[[#This Row],[Erotus = tasausrja - laskennallinen verotulo, €/asukas]]*$B$7),(Tasaus[[#This Row],[Erotus = tasausrja - laskennallinen verotulo, €/asukas]]*$B$8))</f>
        <v>558.30067460904365</v>
      </c>
      <c r="O202" s="385">
        <f>Tasaus[[#This Row],[Tasaus,  €/asukas]]*Tasaus[[#This Row],[Asukasluku 31.12.2021]]</f>
        <v>1711749.868351328</v>
      </c>
      <c r="Q202" s="121"/>
      <c r="R202" s="122"/>
      <c r="S202" s="123"/>
    </row>
    <row r="203" spans="1:19">
      <c r="A203" s="275">
        <v>615</v>
      </c>
      <c r="B203" s="13" t="s">
        <v>570</v>
      </c>
      <c r="C203" s="276">
        <v>7702</v>
      </c>
      <c r="D203" s="277">
        <v>21</v>
      </c>
      <c r="E203" s="277">
        <f>Tasaus[[#This Row],[Tuloveroprosentti 2022]]-12.64</f>
        <v>8.36</v>
      </c>
      <c r="F203" s="14">
        <v>20079979.500117823</v>
      </c>
      <c r="G203" s="14">
        <f>Tasaus[[#This Row],[Kunnallisvero (maksuunpantu), €]]*100/Tasaus[[#This Row],[Tuloveroprosentti 2022]]</f>
        <v>95618950.000561073</v>
      </c>
      <c r="H203" s="278">
        <f>Tasaus[[#This Row],[Verotettava tulo (kunnallisvero), €]]*($E$11/100)</f>
        <v>7037554.7200412946</v>
      </c>
      <c r="I203" s="14">
        <v>2479788.7604693803</v>
      </c>
      <c r="J203" s="15">
        <v>1493406.1168</v>
      </c>
      <c r="K203" s="15">
        <f>SUM(Tasaus[[#This Row],[Laskennallinen kunnallisvero, €]:[Laskennallinen kiinteistövero, €]])</f>
        <v>11010749.597310673</v>
      </c>
      <c r="L203" s="15">
        <f>Tasaus[[#This Row],[Laskennallinen verotulo yhteensä, €]]/Tasaus[[#This Row],[Asukasluku 31.12.2021]]</f>
        <v>1429.5961564932061</v>
      </c>
      <c r="M203" s="37">
        <f>$L$11-Tasaus[[#This Row],[Laskennallinen verotulo yhteensä, €/asukas (=tasausraja)]]</f>
        <v>550.55384350679401</v>
      </c>
      <c r="N203" s="384">
        <f>IF(Tasaus[[#This Row],[Erotus = tasausrja - laskennallinen verotulo, €/asukas]]&gt;0,(Tasaus[[#This Row],[Erotus = tasausrja - laskennallinen verotulo, €/asukas]]*$B$7),(Tasaus[[#This Row],[Erotus = tasausrja - laskennallinen verotulo, €/asukas]]*$B$8))</f>
        <v>495.49845915611462</v>
      </c>
      <c r="O203" s="385">
        <f>Tasaus[[#This Row],[Tasaus,  €/asukas]]*Tasaus[[#This Row],[Asukasluku 31.12.2021]]</f>
        <v>3816329.132420395</v>
      </c>
      <c r="Q203" s="121"/>
      <c r="R203" s="122"/>
      <c r="S203" s="123"/>
    </row>
    <row r="204" spans="1:19">
      <c r="A204" s="275">
        <v>616</v>
      </c>
      <c r="B204" s="13" t="s">
        <v>571</v>
      </c>
      <c r="C204" s="276">
        <v>1848</v>
      </c>
      <c r="D204" s="277">
        <v>21.5</v>
      </c>
      <c r="E204" s="277">
        <f>Tasaus[[#This Row],[Tuloveroprosentti 2022]]-12.64</f>
        <v>8.86</v>
      </c>
      <c r="F204" s="14">
        <v>6633909.3600389259</v>
      </c>
      <c r="G204" s="14">
        <f>Tasaus[[#This Row],[Kunnallisvero (maksuunpantu), €]]*100/Tasaus[[#This Row],[Tuloveroprosentti 2022]]</f>
        <v>30855392.372274071</v>
      </c>
      <c r="H204" s="278">
        <f>Tasaus[[#This Row],[Verotettava tulo (kunnallisvero), €]]*($E$11/100)</f>
        <v>2270956.8785993718</v>
      </c>
      <c r="I204" s="14">
        <v>240670.09252419785</v>
      </c>
      <c r="J204" s="15">
        <v>199317.55174999998</v>
      </c>
      <c r="K204" s="15">
        <f>SUM(Tasaus[[#This Row],[Laskennallinen kunnallisvero, €]:[Laskennallinen kiinteistövero, €]])</f>
        <v>2710944.5228735697</v>
      </c>
      <c r="L204" s="15">
        <f>Tasaus[[#This Row],[Laskennallinen verotulo yhteensä, €]]/Tasaus[[#This Row],[Asukasluku 31.12.2021]]</f>
        <v>1466.9613219012824</v>
      </c>
      <c r="M204" s="37">
        <f>$L$11-Tasaus[[#This Row],[Laskennallinen verotulo yhteensä, €/asukas (=tasausraja)]]</f>
        <v>513.18867809871767</v>
      </c>
      <c r="N204" s="384">
        <f>IF(Tasaus[[#This Row],[Erotus = tasausrja - laskennallinen verotulo, €/asukas]]&gt;0,(Tasaus[[#This Row],[Erotus = tasausrja - laskennallinen verotulo, €/asukas]]*$B$7),(Tasaus[[#This Row],[Erotus = tasausrja - laskennallinen verotulo, €/asukas]]*$B$8))</f>
        <v>461.86981028884594</v>
      </c>
      <c r="O204" s="385">
        <f>Tasaus[[#This Row],[Tasaus,  €/asukas]]*Tasaus[[#This Row],[Asukasluku 31.12.2021]]</f>
        <v>853535.4094137873</v>
      </c>
      <c r="Q204" s="121"/>
      <c r="R204" s="122"/>
      <c r="S204" s="123"/>
    </row>
    <row r="205" spans="1:19">
      <c r="A205" s="275">
        <v>619</v>
      </c>
      <c r="B205" s="13" t="s">
        <v>572</v>
      </c>
      <c r="C205" s="276">
        <v>2721</v>
      </c>
      <c r="D205" s="277">
        <v>22</v>
      </c>
      <c r="E205" s="277">
        <f>Tasaus[[#This Row],[Tuloveroprosentti 2022]]-12.64</f>
        <v>9.36</v>
      </c>
      <c r="F205" s="14">
        <v>7786669.6000456894</v>
      </c>
      <c r="G205" s="14">
        <f>Tasaus[[#This Row],[Kunnallisvero (maksuunpantu), €]]*100/Tasaus[[#This Row],[Tuloveroprosentti 2022]]</f>
        <v>35393952.727480404</v>
      </c>
      <c r="H205" s="278">
        <f>Tasaus[[#This Row],[Verotettava tulo (kunnallisvero), €]]*($E$11/100)</f>
        <v>2604994.9207425578</v>
      </c>
      <c r="I205" s="14">
        <v>524672.59577535384</v>
      </c>
      <c r="J205" s="15">
        <v>328215.26394999999</v>
      </c>
      <c r="K205" s="15">
        <f>SUM(Tasaus[[#This Row],[Laskennallinen kunnallisvero, €]:[Laskennallinen kiinteistövero, €]])</f>
        <v>3457882.7804679116</v>
      </c>
      <c r="L205" s="15">
        <f>Tasaus[[#This Row],[Laskennallinen verotulo yhteensä, €]]/Tasaus[[#This Row],[Asukasluku 31.12.2021]]</f>
        <v>1270.8132232517132</v>
      </c>
      <c r="M205" s="37">
        <f>$L$11-Tasaus[[#This Row],[Laskennallinen verotulo yhteensä, €/asukas (=tasausraja)]]</f>
        <v>709.33677674828687</v>
      </c>
      <c r="N205" s="384">
        <f>IF(Tasaus[[#This Row],[Erotus = tasausrja - laskennallinen verotulo, €/asukas]]&gt;0,(Tasaus[[#This Row],[Erotus = tasausrja - laskennallinen verotulo, €/asukas]]*$B$7),(Tasaus[[#This Row],[Erotus = tasausrja - laskennallinen verotulo, €/asukas]]*$B$8))</f>
        <v>638.40309907345818</v>
      </c>
      <c r="O205" s="385">
        <f>Tasaus[[#This Row],[Tasaus,  €/asukas]]*Tasaus[[#This Row],[Asukasluku 31.12.2021]]</f>
        <v>1737094.8325788798</v>
      </c>
      <c r="Q205" s="121"/>
      <c r="R205" s="122"/>
      <c r="S205" s="123"/>
    </row>
    <row r="206" spans="1:19">
      <c r="A206" s="275">
        <v>620</v>
      </c>
      <c r="B206" s="13" t="s">
        <v>573</v>
      </c>
      <c r="C206" s="276">
        <v>2446</v>
      </c>
      <c r="D206" s="277">
        <v>21.5</v>
      </c>
      <c r="E206" s="277">
        <f>Tasaus[[#This Row],[Tuloveroprosentti 2022]]-12.64</f>
        <v>8.86</v>
      </c>
      <c r="F206" s="14">
        <v>6584134.880038633</v>
      </c>
      <c r="G206" s="14">
        <f>Tasaus[[#This Row],[Kunnallisvero (maksuunpantu), €]]*100/Tasaus[[#This Row],[Tuloveroprosentti 2022]]</f>
        <v>30623883.162970386</v>
      </c>
      <c r="H206" s="278">
        <f>Tasaus[[#This Row],[Verotettava tulo (kunnallisvero), €]]*($E$11/100)</f>
        <v>2253917.8007946205</v>
      </c>
      <c r="I206" s="14">
        <v>1195716.0980395086</v>
      </c>
      <c r="J206" s="15">
        <v>450269.1361</v>
      </c>
      <c r="K206" s="15">
        <f>SUM(Tasaus[[#This Row],[Laskennallinen kunnallisvero, €]:[Laskennallinen kiinteistövero, €]])</f>
        <v>3899903.0349341286</v>
      </c>
      <c r="L206" s="15">
        <f>Tasaus[[#This Row],[Laskennallinen verotulo yhteensä, €]]/Tasaus[[#This Row],[Asukasluku 31.12.2021]]</f>
        <v>1594.4002595805923</v>
      </c>
      <c r="M206" s="37">
        <f>$L$11-Tasaus[[#This Row],[Laskennallinen verotulo yhteensä, €/asukas (=tasausraja)]]</f>
        <v>385.74974041940777</v>
      </c>
      <c r="N206" s="384">
        <f>IF(Tasaus[[#This Row],[Erotus = tasausrja - laskennallinen verotulo, €/asukas]]&gt;0,(Tasaus[[#This Row],[Erotus = tasausrja - laskennallinen verotulo, €/asukas]]*$B$7),(Tasaus[[#This Row],[Erotus = tasausrja - laskennallinen verotulo, €/asukas]]*$B$8))</f>
        <v>347.17476637746699</v>
      </c>
      <c r="O206" s="385">
        <f>Tasaus[[#This Row],[Tasaus,  €/asukas]]*Tasaus[[#This Row],[Asukasluku 31.12.2021]]</f>
        <v>849189.47855928424</v>
      </c>
      <c r="Q206" s="121"/>
      <c r="R206" s="122"/>
      <c r="S206" s="123"/>
    </row>
    <row r="207" spans="1:19">
      <c r="A207" s="275">
        <v>623</v>
      </c>
      <c r="B207" s="13" t="s">
        <v>574</v>
      </c>
      <c r="C207" s="276">
        <v>2117</v>
      </c>
      <c r="D207" s="277">
        <v>19.5</v>
      </c>
      <c r="E207" s="277">
        <f>Tasaus[[#This Row],[Tuloveroprosentti 2022]]-12.64</f>
        <v>6.8599999999999994</v>
      </c>
      <c r="F207" s="14">
        <v>6630990.3400389077</v>
      </c>
      <c r="G207" s="14">
        <f>Tasaus[[#This Row],[Kunnallisvero (maksuunpantu), €]]*100/Tasaus[[#This Row],[Tuloveroprosentti 2022]]</f>
        <v>34005078.666866191</v>
      </c>
      <c r="H207" s="278">
        <f>Tasaus[[#This Row],[Verotettava tulo (kunnallisvero), €]]*($E$11/100)</f>
        <v>2502773.7898813514</v>
      </c>
      <c r="I207" s="14">
        <v>1210325.5650597643</v>
      </c>
      <c r="J207" s="15">
        <v>1042316.9912</v>
      </c>
      <c r="K207" s="15">
        <f>SUM(Tasaus[[#This Row],[Laskennallinen kunnallisvero, €]:[Laskennallinen kiinteistövero, €]])</f>
        <v>4755416.3461411158</v>
      </c>
      <c r="L207" s="15">
        <f>Tasaus[[#This Row],[Laskennallinen verotulo yhteensä, €]]/Tasaus[[#This Row],[Asukasluku 31.12.2021]]</f>
        <v>2246.299643902275</v>
      </c>
      <c r="M207" s="37">
        <f>$L$11-Tasaus[[#This Row],[Laskennallinen verotulo yhteensä, €/asukas (=tasausraja)]]</f>
        <v>-266.14964390227487</v>
      </c>
      <c r="N207" s="384">
        <f>IF(Tasaus[[#This Row],[Erotus = tasausrja - laskennallinen verotulo, €/asukas]]&gt;0,(Tasaus[[#This Row],[Erotus = tasausrja - laskennallinen verotulo, €/asukas]]*$B$7),(Tasaus[[#This Row],[Erotus = tasausrja - laskennallinen verotulo, €/asukas]]*$B$8))</f>
        <v>-26.614964390227488</v>
      </c>
      <c r="O207" s="385">
        <f>Tasaus[[#This Row],[Tasaus,  €/asukas]]*Tasaus[[#This Row],[Asukasluku 31.12.2021]]</f>
        <v>-56343.879614111589</v>
      </c>
      <c r="Q207" s="121"/>
      <c r="R207" s="122"/>
      <c r="S207" s="123"/>
    </row>
    <row r="208" spans="1:19">
      <c r="A208" s="275">
        <v>624</v>
      </c>
      <c r="B208" s="13" t="s">
        <v>210</v>
      </c>
      <c r="C208" s="276">
        <v>5119</v>
      </c>
      <c r="D208" s="277">
        <v>20.75</v>
      </c>
      <c r="E208" s="277">
        <f>Tasaus[[#This Row],[Tuloveroprosentti 2022]]-12.64</f>
        <v>8.11</v>
      </c>
      <c r="F208" s="14">
        <v>20501262.960120294</v>
      </c>
      <c r="G208" s="14">
        <f>Tasaus[[#This Row],[Kunnallisvero (maksuunpantu), €]]*100/Tasaus[[#This Row],[Tuloveroprosentti 2022]]</f>
        <v>98801267.277688161</v>
      </c>
      <c r="H208" s="278">
        <f>Tasaus[[#This Row],[Verotettava tulo (kunnallisvero), €]]*($E$11/100)</f>
        <v>7271773.2716378486</v>
      </c>
      <c r="I208" s="14">
        <v>758503.61543237069</v>
      </c>
      <c r="J208" s="15">
        <v>833688.63525000017</v>
      </c>
      <c r="K208" s="15">
        <f>SUM(Tasaus[[#This Row],[Laskennallinen kunnallisvero, €]:[Laskennallinen kiinteistövero, €]])</f>
        <v>8863965.5223202184</v>
      </c>
      <c r="L208" s="15">
        <f>Tasaus[[#This Row],[Laskennallinen verotulo yhteensä, €]]/Tasaus[[#This Row],[Asukasluku 31.12.2021]]</f>
        <v>1731.5814655831643</v>
      </c>
      <c r="M208" s="37">
        <f>$L$11-Tasaus[[#This Row],[Laskennallinen verotulo yhteensä, €/asukas (=tasausraja)]]</f>
        <v>248.56853441683575</v>
      </c>
      <c r="N208" s="384">
        <f>IF(Tasaus[[#This Row],[Erotus = tasausrja - laskennallinen verotulo, €/asukas]]&gt;0,(Tasaus[[#This Row],[Erotus = tasausrja - laskennallinen verotulo, €/asukas]]*$B$7),(Tasaus[[#This Row],[Erotus = tasausrja - laskennallinen verotulo, €/asukas]]*$B$8))</f>
        <v>223.71168097515218</v>
      </c>
      <c r="O208" s="385">
        <f>Tasaus[[#This Row],[Tasaus,  €/asukas]]*Tasaus[[#This Row],[Asukasluku 31.12.2021]]</f>
        <v>1145180.094911804</v>
      </c>
      <c r="Q208" s="121"/>
      <c r="R208" s="122"/>
      <c r="S208" s="123"/>
    </row>
    <row r="209" spans="1:19">
      <c r="A209" s="275">
        <v>625</v>
      </c>
      <c r="B209" s="13" t="s">
        <v>575</v>
      </c>
      <c r="C209" s="276">
        <v>3048</v>
      </c>
      <c r="D209" s="277">
        <v>20.75</v>
      </c>
      <c r="E209" s="277">
        <f>Tasaus[[#This Row],[Tuloveroprosentti 2022]]-12.64</f>
        <v>8.11</v>
      </c>
      <c r="F209" s="14">
        <v>11089703.450065071</v>
      </c>
      <c r="G209" s="14">
        <f>Tasaus[[#This Row],[Kunnallisvero (maksuunpantu), €]]*100/Tasaus[[#This Row],[Tuloveroprosentti 2022]]</f>
        <v>53444353.97621721</v>
      </c>
      <c r="H209" s="278">
        <f>Tasaus[[#This Row],[Verotettava tulo (kunnallisvero), €]]*($E$11/100)</f>
        <v>3933504.4526495868</v>
      </c>
      <c r="I209" s="14">
        <v>495849.21902046533</v>
      </c>
      <c r="J209" s="15">
        <v>1011038.0451500001</v>
      </c>
      <c r="K209" s="15">
        <f>SUM(Tasaus[[#This Row],[Laskennallinen kunnallisvero, €]:[Laskennallinen kiinteistövero, €]])</f>
        <v>5440391.7168200519</v>
      </c>
      <c r="L209" s="15">
        <f>Tasaus[[#This Row],[Laskennallinen verotulo yhteensä, €]]/Tasaus[[#This Row],[Asukasluku 31.12.2021]]</f>
        <v>1784.9054189042165</v>
      </c>
      <c r="M209" s="37">
        <f>$L$11-Tasaus[[#This Row],[Laskennallinen verotulo yhteensä, €/asukas (=tasausraja)]]</f>
        <v>195.24458109578359</v>
      </c>
      <c r="N209" s="384">
        <f>IF(Tasaus[[#This Row],[Erotus = tasausrja - laskennallinen verotulo, €/asukas]]&gt;0,(Tasaus[[#This Row],[Erotus = tasausrja - laskennallinen verotulo, €/asukas]]*$B$7),(Tasaus[[#This Row],[Erotus = tasausrja - laskennallinen verotulo, €/asukas]]*$B$8))</f>
        <v>175.72012298620524</v>
      </c>
      <c r="O209" s="385">
        <f>Tasaus[[#This Row],[Tasaus,  €/asukas]]*Tasaus[[#This Row],[Asukasluku 31.12.2021]]</f>
        <v>535594.9348619536</v>
      </c>
      <c r="Q209" s="121"/>
      <c r="R209" s="122"/>
      <c r="S209" s="123"/>
    </row>
    <row r="210" spans="1:19">
      <c r="A210" s="275">
        <v>626</v>
      </c>
      <c r="B210" s="13" t="s">
        <v>212</v>
      </c>
      <c r="C210" s="276">
        <v>4964</v>
      </c>
      <c r="D210" s="277">
        <v>21.75</v>
      </c>
      <c r="E210" s="277">
        <f>Tasaus[[#This Row],[Tuloveroprosentti 2022]]-12.64</f>
        <v>9.11</v>
      </c>
      <c r="F210" s="14">
        <v>15570690.140091363</v>
      </c>
      <c r="G210" s="14">
        <f>Tasaus[[#This Row],[Kunnallisvero (maksuunpantu), €]]*100/Tasaus[[#This Row],[Tuloveroprosentti 2022]]</f>
        <v>71589379.954443052</v>
      </c>
      <c r="H210" s="278">
        <f>Tasaus[[#This Row],[Verotettava tulo (kunnallisvero), €]]*($E$11/100)</f>
        <v>5268978.3646470085</v>
      </c>
      <c r="I210" s="14">
        <v>2026575.0957456909</v>
      </c>
      <c r="J210" s="15">
        <v>617385.58490000013</v>
      </c>
      <c r="K210" s="15">
        <f>SUM(Tasaus[[#This Row],[Laskennallinen kunnallisvero, €]:[Laskennallinen kiinteistövero, €]])</f>
        <v>7912939.0452926997</v>
      </c>
      <c r="L210" s="15">
        <f>Tasaus[[#This Row],[Laskennallinen verotulo yhteensä, €]]/Tasaus[[#This Row],[Asukasluku 31.12.2021]]</f>
        <v>1594.0650776173852</v>
      </c>
      <c r="M210" s="37">
        <f>$L$11-Tasaus[[#This Row],[Laskennallinen verotulo yhteensä, €/asukas (=tasausraja)]]</f>
        <v>386.08492238261488</v>
      </c>
      <c r="N210" s="384">
        <f>IF(Tasaus[[#This Row],[Erotus = tasausrja - laskennallinen verotulo, €/asukas]]&gt;0,(Tasaus[[#This Row],[Erotus = tasausrja - laskennallinen verotulo, €/asukas]]*$B$7),(Tasaus[[#This Row],[Erotus = tasausrja - laskennallinen verotulo, €/asukas]]*$B$8))</f>
        <v>347.4764301443534</v>
      </c>
      <c r="O210" s="385">
        <f>Tasaus[[#This Row],[Tasaus,  €/asukas]]*Tasaus[[#This Row],[Asukasluku 31.12.2021]]</f>
        <v>1724872.9992365702</v>
      </c>
      <c r="Q210" s="121"/>
      <c r="R210" s="122"/>
      <c r="S210" s="123"/>
    </row>
    <row r="211" spans="1:19">
      <c r="A211" s="275">
        <v>630</v>
      </c>
      <c r="B211" s="13" t="s">
        <v>576</v>
      </c>
      <c r="C211" s="276">
        <v>1631</v>
      </c>
      <c r="D211" s="277">
        <v>19.75</v>
      </c>
      <c r="E211" s="277">
        <f>Tasaus[[#This Row],[Tuloveroprosentti 2022]]-12.64</f>
        <v>7.1099999999999994</v>
      </c>
      <c r="F211" s="14">
        <v>4272038.8000250673</v>
      </c>
      <c r="G211" s="14">
        <f>Tasaus[[#This Row],[Kunnallisvero (maksuunpantu), €]]*100/Tasaus[[#This Row],[Tuloveroprosentti 2022]]</f>
        <v>21630576.202658568</v>
      </c>
      <c r="H211" s="278">
        <f>Tasaus[[#This Row],[Verotettava tulo (kunnallisvero), €]]*($E$11/100)</f>
        <v>1592010.4085156706</v>
      </c>
      <c r="I211" s="14">
        <v>600294.14068674657</v>
      </c>
      <c r="J211" s="15">
        <v>282501.18420000002</v>
      </c>
      <c r="K211" s="15">
        <f>SUM(Tasaus[[#This Row],[Laskennallinen kunnallisvero, €]:[Laskennallinen kiinteistövero, €]])</f>
        <v>2474805.733402417</v>
      </c>
      <c r="L211" s="15">
        <f>Tasaus[[#This Row],[Laskennallinen verotulo yhteensä, €]]/Tasaus[[#This Row],[Asukasluku 31.12.2021]]</f>
        <v>1517.3548334778768</v>
      </c>
      <c r="M211" s="37">
        <f>$L$11-Tasaus[[#This Row],[Laskennallinen verotulo yhteensä, €/asukas (=tasausraja)]]</f>
        <v>462.79516652212328</v>
      </c>
      <c r="N211" s="384">
        <f>IF(Tasaus[[#This Row],[Erotus = tasausrja - laskennallinen verotulo, €/asukas]]&gt;0,(Tasaus[[#This Row],[Erotus = tasausrja - laskennallinen verotulo, €/asukas]]*$B$7),(Tasaus[[#This Row],[Erotus = tasausrja - laskennallinen verotulo, €/asukas]]*$B$8))</f>
        <v>416.51564986991099</v>
      </c>
      <c r="O211" s="385">
        <f>Tasaus[[#This Row],[Tasaus,  €/asukas]]*Tasaus[[#This Row],[Asukasluku 31.12.2021]]</f>
        <v>679337.02493782481</v>
      </c>
      <c r="Q211" s="121"/>
      <c r="R211" s="122"/>
      <c r="S211" s="123"/>
    </row>
    <row r="212" spans="1:19">
      <c r="A212" s="275">
        <v>631</v>
      </c>
      <c r="B212" s="13" t="s">
        <v>577</v>
      </c>
      <c r="C212" s="276">
        <v>1985</v>
      </c>
      <c r="D212" s="277">
        <v>21.75</v>
      </c>
      <c r="E212" s="277">
        <f>Tasaus[[#This Row],[Tuloveroprosentti 2022]]-12.64</f>
        <v>9.11</v>
      </c>
      <c r="F212" s="14">
        <v>7774424.1600456173</v>
      </c>
      <c r="G212" s="14">
        <f>Tasaus[[#This Row],[Kunnallisvero (maksuunpantu), €]]*100/Tasaus[[#This Row],[Tuloveroprosentti 2022]]</f>
        <v>35744478.896761462</v>
      </c>
      <c r="H212" s="278">
        <f>Tasaus[[#This Row],[Verotettava tulo (kunnallisvero), €]]*($E$11/100)</f>
        <v>2630793.6468016435</v>
      </c>
      <c r="I212" s="14">
        <v>348907.4968527325</v>
      </c>
      <c r="J212" s="15">
        <v>298624.5577</v>
      </c>
      <c r="K212" s="15">
        <f>SUM(Tasaus[[#This Row],[Laskennallinen kunnallisvero, €]:[Laskennallinen kiinteistövero, €]])</f>
        <v>3278325.701354376</v>
      </c>
      <c r="L212" s="15">
        <f>Tasaus[[#This Row],[Laskennallinen verotulo yhteensä, €]]/Tasaus[[#This Row],[Asukasluku 31.12.2021]]</f>
        <v>1651.5494717150509</v>
      </c>
      <c r="M212" s="37">
        <f>$L$11-Tasaus[[#This Row],[Laskennallinen verotulo yhteensä, €/asukas (=tasausraja)]]</f>
        <v>328.60052828494918</v>
      </c>
      <c r="N212" s="384">
        <f>IF(Tasaus[[#This Row],[Erotus = tasausrja - laskennallinen verotulo, €/asukas]]&gt;0,(Tasaus[[#This Row],[Erotus = tasausrja - laskennallinen verotulo, €/asukas]]*$B$7),(Tasaus[[#This Row],[Erotus = tasausrja - laskennallinen verotulo, €/asukas]]*$B$8))</f>
        <v>295.74047545645425</v>
      </c>
      <c r="O212" s="385">
        <f>Tasaus[[#This Row],[Tasaus,  €/asukas]]*Tasaus[[#This Row],[Asukasluku 31.12.2021]]</f>
        <v>587044.8437810617</v>
      </c>
      <c r="Q212" s="121"/>
      <c r="R212" s="122"/>
      <c r="S212" s="123"/>
    </row>
    <row r="213" spans="1:19">
      <c r="A213" s="275">
        <v>635</v>
      </c>
      <c r="B213" s="13" t="s">
        <v>578</v>
      </c>
      <c r="C213" s="276">
        <v>6439</v>
      </c>
      <c r="D213" s="277">
        <v>21.5</v>
      </c>
      <c r="E213" s="277">
        <f>Tasaus[[#This Row],[Tuloveroprosentti 2022]]-12.64</f>
        <v>8.86</v>
      </c>
      <c r="F213" s="14">
        <v>21969107.810128909</v>
      </c>
      <c r="G213" s="14">
        <f>Tasaus[[#This Row],[Kunnallisvero (maksuunpantu), €]]*100/Tasaus[[#This Row],[Tuloveroprosentti 2022]]</f>
        <v>102181896.79129724</v>
      </c>
      <c r="H213" s="278">
        <f>Tasaus[[#This Row],[Verotettava tulo (kunnallisvero), €]]*($E$11/100)</f>
        <v>7520587.6038394766</v>
      </c>
      <c r="I213" s="14">
        <v>1197037.1649337346</v>
      </c>
      <c r="J213" s="15">
        <v>1297627.7158000004</v>
      </c>
      <c r="K213" s="15">
        <f>SUM(Tasaus[[#This Row],[Laskennallinen kunnallisvero, €]:[Laskennallinen kiinteistövero, €]])</f>
        <v>10015252.484573212</v>
      </c>
      <c r="L213" s="15">
        <f>Tasaus[[#This Row],[Laskennallinen verotulo yhteensä, €]]/Tasaus[[#This Row],[Asukasluku 31.12.2021]]</f>
        <v>1555.4049517895965</v>
      </c>
      <c r="M213" s="37">
        <f>$L$11-Tasaus[[#This Row],[Laskennallinen verotulo yhteensä, €/asukas (=tasausraja)]]</f>
        <v>424.74504821040364</v>
      </c>
      <c r="N213" s="384">
        <f>IF(Tasaus[[#This Row],[Erotus = tasausrja - laskennallinen verotulo, €/asukas]]&gt;0,(Tasaus[[#This Row],[Erotus = tasausrja - laskennallinen verotulo, €/asukas]]*$B$7),(Tasaus[[#This Row],[Erotus = tasausrja - laskennallinen verotulo, €/asukas]]*$B$8))</f>
        <v>382.2705433893633</v>
      </c>
      <c r="O213" s="385">
        <f>Tasaus[[#This Row],[Tasaus,  €/asukas]]*Tasaus[[#This Row],[Asukasluku 31.12.2021]]</f>
        <v>2461440.02888411</v>
      </c>
      <c r="Q213" s="121"/>
      <c r="R213" s="122"/>
      <c r="S213" s="123"/>
    </row>
    <row r="214" spans="1:19">
      <c r="A214" s="275">
        <v>636</v>
      </c>
      <c r="B214" s="13" t="s">
        <v>579</v>
      </c>
      <c r="C214" s="276">
        <v>8222</v>
      </c>
      <c r="D214" s="277">
        <v>21.25</v>
      </c>
      <c r="E214" s="277">
        <f>Tasaus[[#This Row],[Tuloveroprosentti 2022]]-12.64</f>
        <v>8.61</v>
      </c>
      <c r="F214" s="14">
        <v>26530604.550155673</v>
      </c>
      <c r="G214" s="14">
        <f>Tasaus[[#This Row],[Kunnallisvero (maksuunpantu), €]]*100/Tasaus[[#This Row],[Tuloveroprosentti 2022]]</f>
        <v>124849903.76543847</v>
      </c>
      <c r="H214" s="278">
        <f>Tasaus[[#This Row],[Verotettava tulo (kunnallisvero), €]]*($E$11/100)</f>
        <v>9188952.9171362706</v>
      </c>
      <c r="I214" s="14">
        <v>1866626.1133408837</v>
      </c>
      <c r="J214" s="15">
        <v>1066995.4871</v>
      </c>
      <c r="K214" s="15">
        <f>SUM(Tasaus[[#This Row],[Laskennallinen kunnallisvero, €]:[Laskennallinen kiinteistövero, €]])</f>
        <v>12122574.517577155</v>
      </c>
      <c r="L214" s="15">
        <f>Tasaus[[#This Row],[Laskennallinen verotulo yhteensä, €]]/Tasaus[[#This Row],[Asukasluku 31.12.2021]]</f>
        <v>1474.4070198950565</v>
      </c>
      <c r="M214" s="37">
        <f>$L$11-Tasaus[[#This Row],[Laskennallinen verotulo yhteensä, €/asukas (=tasausraja)]]</f>
        <v>505.74298010494363</v>
      </c>
      <c r="N214" s="384">
        <f>IF(Tasaus[[#This Row],[Erotus = tasausrja - laskennallinen verotulo, €/asukas]]&gt;0,(Tasaus[[#This Row],[Erotus = tasausrja - laskennallinen verotulo, €/asukas]]*$B$7),(Tasaus[[#This Row],[Erotus = tasausrja - laskennallinen verotulo, €/asukas]]*$B$8))</f>
        <v>455.16868209444925</v>
      </c>
      <c r="O214" s="385">
        <f>Tasaus[[#This Row],[Tasaus,  €/asukas]]*Tasaus[[#This Row],[Asukasluku 31.12.2021]]</f>
        <v>3742396.9041805617</v>
      </c>
      <c r="Q214" s="121"/>
      <c r="R214" s="122"/>
      <c r="S214" s="123"/>
    </row>
    <row r="215" spans="1:19">
      <c r="A215" s="275">
        <v>638</v>
      </c>
      <c r="B215" s="13" t="s">
        <v>580</v>
      </c>
      <c r="C215" s="276">
        <v>51149</v>
      </c>
      <c r="D215" s="277">
        <v>19.75</v>
      </c>
      <c r="E215" s="277">
        <f>Tasaus[[#This Row],[Tuloveroprosentti 2022]]-12.64</f>
        <v>7.1099999999999994</v>
      </c>
      <c r="F215" s="14">
        <v>225583343.60132363</v>
      </c>
      <c r="G215" s="14">
        <f>Tasaus[[#This Row],[Kunnallisvero (maksuunpantu), €]]*100/Tasaus[[#This Row],[Tuloveroprosentti 2022]]</f>
        <v>1142194144.8168285</v>
      </c>
      <c r="H215" s="278">
        <f>Tasaus[[#This Row],[Verotettava tulo (kunnallisvero), €]]*($E$11/100)</f>
        <v>84065489.058518574</v>
      </c>
      <c r="I215" s="14">
        <v>43978628.741598949</v>
      </c>
      <c r="J215" s="15">
        <v>8163813.2765000006</v>
      </c>
      <c r="K215" s="15">
        <f>SUM(Tasaus[[#This Row],[Laskennallinen kunnallisvero, €]:[Laskennallinen kiinteistövero, €]])</f>
        <v>136207931.07661751</v>
      </c>
      <c r="L215" s="15">
        <f>Tasaus[[#This Row],[Laskennallinen verotulo yhteensä, €]]/Tasaus[[#This Row],[Asukasluku 31.12.2021]]</f>
        <v>2662.9637153535264</v>
      </c>
      <c r="M215" s="37">
        <f>$L$11-Tasaus[[#This Row],[Laskennallinen verotulo yhteensä, €/asukas (=tasausraja)]]</f>
        <v>-682.81371535352628</v>
      </c>
      <c r="N215" s="384">
        <f>IF(Tasaus[[#This Row],[Erotus = tasausrja - laskennallinen verotulo, €/asukas]]&gt;0,(Tasaus[[#This Row],[Erotus = tasausrja - laskennallinen verotulo, €/asukas]]*$B$7),(Tasaus[[#This Row],[Erotus = tasausrja - laskennallinen verotulo, €/asukas]]*$B$8))</f>
        <v>-68.281371535352633</v>
      </c>
      <c r="O215" s="385">
        <f>Tasaus[[#This Row],[Tasaus,  €/asukas]]*Tasaus[[#This Row],[Asukasluku 31.12.2021]]</f>
        <v>-3492523.8726617517</v>
      </c>
      <c r="Q215" s="121"/>
      <c r="R215" s="122"/>
      <c r="S215" s="123"/>
    </row>
    <row r="216" spans="1:19">
      <c r="A216" s="275">
        <v>678</v>
      </c>
      <c r="B216" s="13" t="s">
        <v>581</v>
      </c>
      <c r="C216" s="276">
        <v>24260</v>
      </c>
      <c r="D216" s="277">
        <v>21.25</v>
      </c>
      <c r="E216" s="277">
        <f>Tasaus[[#This Row],[Tuloveroprosentti 2022]]-12.64</f>
        <v>8.61</v>
      </c>
      <c r="F216" s="14">
        <v>91842519.37053889</v>
      </c>
      <c r="G216" s="14">
        <f>Tasaus[[#This Row],[Kunnallisvero (maksuunpantu), €]]*100/Tasaus[[#This Row],[Tuloveroprosentti 2022]]</f>
        <v>432200091.15547711</v>
      </c>
      <c r="H216" s="278">
        <f>Tasaus[[#This Row],[Verotettava tulo (kunnallisvero), €]]*($E$11/100)</f>
        <v>31809926.709043115</v>
      </c>
      <c r="I216" s="14">
        <v>3505340.0371158742</v>
      </c>
      <c r="J216" s="15">
        <v>3212121.6881500008</v>
      </c>
      <c r="K216" s="15">
        <f>SUM(Tasaus[[#This Row],[Laskennallinen kunnallisvero, €]:[Laskennallinen kiinteistövero, €]])</f>
        <v>38527388.434308991</v>
      </c>
      <c r="L216" s="15">
        <f>Tasaus[[#This Row],[Laskennallinen verotulo yhteensä, €]]/Tasaus[[#This Row],[Asukasluku 31.12.2021]]</f>
        <v>1588.1033979517308</v>
      </c>
      <c r="M216" s="37">
        <f>$L$11-Tasaus[[#This Row],[Laskennallinen verotulo yhteensä, €/asukas (=tasausraja)]]</f>
        <v>392.04660204826928</v>
      </c>
      <c r="N216" s="384">
        <f>IF(Tasaus[[#This Row],[Erotus = tasausrja - laskennallinen verotulo, €/asukas]]&gt;0,(Tasaus[[#This Row],[Erotus = tasausrja - laskennallinen verotulo, €/asukas]]*$B$7),(Tasaus[[#This Row],[Erotus = tasausrja - laskennallinen verotulo, €/asukas]]*$B$8))</f>
        <v>352.84194184344238</v>
      </c>
      <c r="O216" s="385">
        <f>Tasaus[[#This Row],[Tasaus,  €/asukas]]*Tasaus[[#This Row],[Asukasluku 31.12.2021]]</f>
        <v>8559945.5091219116</v>
      </c>
      <c r="Q216" s="121"/>
      <c r="R216" s="122"/>
      <c r="S216" s="123"/>
    </row>
    <row r="217" spans="1:19">
      <c r="A217" s="275">
        <v>680</v>
      </c>
      <c r="B217" s="13" t="s">
        <v>582</v>
      </c>
      <c r="C217" s="276">
        <v>24810</v>
      </c>
      <c r="D217" s="277">
        <v>20.25</v>
      </c>
      <c r="E217" s="277">
        <f>Tasaus[[#This Row],[Tuloveroprosentti 2022]]-12.64</f>
        <v>7.6099999999999994</v>
      </c>
      <c r="F217" s="14">
        <v>101174248.79059367</v>
      </c>
      <c r="G217" s="14">
        <f>Tasaus[[#This Row],[Kunnallisvero (maksuunpantu), €]]*100/Tasaus[[#This Row],[Tuloveroprosentti 2022]]</f>
        <v>499625919.95354897</v>
      </c>
      <c r="H217" s="278">
        <f>Tasaus[[#This Row],[Verotettava tulo (kunnallisvero), €]]*($E$11/100)</f>
        <v>36772467.708581202</v>
      </c>
      <c r="I217" s="14">
        <v>6000649.245020886</v>
      </c>
      <c r="J217" s="15">
        <v>3986649.8217500006</v>
      </c>
      <c r="K217" s="15">
        <f>SUM(Tasaus[[#This Row],[Laskennallinen kunnallisvero, €]:[Laskennallinen kiinteistövero, €]])</f>
        <v>46759766.775352091</v>
      </c>
      <c r="L217" s="15">
        <f>Tasaus[[#This Row],[Laskennallinen verotulo yhteensä, €]]/Tasaus[[#This Row],[Asukasluku 31.12.2021]]</f>
        <v>1884.7145012233814</v>
      </c>
      <c r="M217" s="37">
        <f>$L$11-Tasaus[[#This Row],[Laskennallinen verotulo yhteensä, €/asukas (=tasausraja)]]</f>
        <v>95.435498776618715</v>
      </c>
      <c r="N217" s="384">
        <f>IF(Tasaus[[#This Row],[Erotus = tasausrja - laskennallinen verotulo, €/asukas]]&gt;0,(Tasaus[[#This Row],[Erotus = tasausrja - laskennallinen verotulo, €/asukas]]*$B$7),(Tasaus[[#This Row],[Erotus = tasausrja - laskennallinen verotulo, €/asukas]]*$B$8))</f>
        <v>85.891948898956841</v>
      </c>
      <c r="O217" s="385">
        <f>Tasaus[[#This Row],[Tasaus,  €/asukas]]*Tasaus[[#This Row],[Asukasluku 31.12.2021]]</f>
        <v>2130979.2521831193</v>
      </c>
      <c r="Q217" s="121"/>
      <c r="R217" s="122"/>
      <c r="S217" s="123"/>
    </row>
    <row r="218" spans="1:19">
      <c r="A218" s="275">
        <v>681</v>
      </c>
      <c r="B218" s="13" t="s">
        <v>583</v>
      </c>
      <c r="C218" s="276">
        <v>3330</v>
      </c>
      <c r="D218" s="277">
        <v>21.999999999999996</v>
      </c>
      <c r="E218" s="277">
        <f>Tasaus[[#This Row],[Tuloveroprosentti 2022]]-12.64</f>
        <v>9.3599999999999959</v>
      </c>
      <c r="F218" s="14">
        <v>9790462.5200574473</v>
      </c>
      <c r="G218" s="14">
        <f>Tasaus[[#This Row],[Kunnallisvero (maksuunpantu), €]]*100/Tasaus[[#This Row],[Tuloveroprosentti 2022]]</f>
        <v>44502102.363897495</v>
      </c>
      <c r="H218" s="278">
        <f>Tasaus[[#This Row],[Verotettava tulo (kunnallisvero), €]]*($E$11/100)</f>
        <v>3275354.7339828555</v>
      </c>
      <c r="I218" s="14">
        <v>1165611.6096717699</v>
      </c>
      <c r="J218" s="15">
        <v>721536.77995</v>
      </c>
      <c r="K218" s="15">
        <f>SUM(Tasaus[[#This Row],[Laskennallinen kunnallisvero, €]:[Laskennallinen kiinteistövero, €]])</f>
        <v>5162503.1236046255</v>
      </c>
      <c r="L218" s="15">
        <f>Tasaus[[#This Row],[Laskennallinen verotulo yhteensä, €]]/Tasaus[[#This Row],[Asukasluku 31.12.2021]]</f>
        <v>1550.3012383197074</v>
      </c>
      <c r="M218" s="37">
        <f>$L$11-Tasaus[[#This Row],[Laskennallinen verotulo yhteensä, €/asukas (=tasausraja)]]</f>
        <v>429.84876168029268</v>
      </c>
      <c r="N218" s="384">
        <f>IF(Tasaus[[#This Row],[Erotus = tasausrja - laskennallinen verotulo, €/asukas]]&gt;0,(Tasaus[[#This Row],[Erotus = tasausrja - laskennallinen verotulo, €/asukas]]*$B$7),(Tasaus[[#This Row],[Erotus = tasausrja - laskennallinen verotulo, €/asukas]]*$B$8))</f>
        <v>386.86388551226344</v>
      </c>
      <c r="O218" s="385">
        <f>Tasaus[[#This Row],[Tasaus,  €/asukas]]*Tasaus[[#This Row],[Asukasluku 31.12.2021]]</f>
        <v>1288256.7387558373</v>
      </c>
      <c r="Q218" s="121"/>
      <c r="R218" s="122"/>
      <c r="S218" s="123"/>
    </row>
    <row r="219" spans="1:19">
      <c r="A219" s="275">
        <v>683</v>
      </c>
      <c r="B219" s="13" t="s">
        <v>584</v>
      </c>
      <c r="C219" s="276">
        <v>3670</v>
      </c>
      <c r="D219" s="277">
        <v>19.75</v>
      </c>
      <c r="E219" s="277">
        <f>Tasaus[[#This Row],[Tuloveroprosentti 2022]]-12.64</f>
        <v>7.1099999999999994</v>
      </c>
      <c r="F219" s="14">
        <v>8586426.8400503825</v>
      </c>
      <c r="G219" s="14">
        <f>Tasaus[[#This Row],[Kunnallisvero (maksuunpantu), €]]*100/Tasaus[[#This Row],[Tuloveroprosentti 2022]]</f>
        <v>43475578.936963961</v>
      </c>
      <c r="H219" s="278">
        <f>Tasaus[[#This Row],[Verotettava tulo (kunnallisvero), €]]*($E$11/100)</f>
        <v>3199802.6097605475</v>
      </c>
      <c r="I219" s="14">
        <v>660178.20833866997</v>
      </c>
      <c r="J219" s="15">
        <v>557347.34915000002</v>
      </c>
      <c r="K219" s="15">
        <f>SUM(Tasaus[[#This Row],[Laskennallinen kunnallisvero, €]:[Laskennallinen kiinteistövero, €]])</f>
        <v>4417328.1672492176</v>
      </c>
      <c r="L219" s="15">
        <f>Tasaus[[#This Row],[Laskennallinen verotulo yhteensä, €]]/Tasaus[[#This Row],[Asukasluku 31.12.2021]]</f>
        <v>1203.6316532014216</v>
      </c>
      <c r="M219" s="37">
        <f>$L$11-Tasaus[[#This Row],[Laskennallinen verotulo yhteensä, €/asukas (=tasausraja)]]</f>
        <v>776.51834679857848</v>
      </c>
      <c r="N219" s="384">
        <f>IF(Tasaus[[#This Row],[Erotus = tasausrja - laskennallinen verotulo, €/asukas]]&gt;0,(Tasaus[[#This Row],[Erotus = tasausrja - laskennallinen verotulo, €/asukas]]*$B$7),(Tasaus[[#This Row],[Erotus = tasausrja - laskennallinen verotulo, €/asukas]]*$B$8))</f>
        <v>698.86651211872061</v>
      </c>
      <c r="O219" s="385">
        <f>Tasaus[[#This Row],[Tasaus,  €/asukas]]*Tasaus[[#This Row],[Asukasluku 31.12.2021]]</f>
        <v>2564840.0994757046</v>
      </c>
      <c r="Q219" s="121"/>
      <c r="R219" s="122"/>
      <c r="S219" s="123"/>
    </row>
    <row r="220" spans="1:19">
      <c r="A220" s="275">
        <v>684</v>
      </c>
      <c r="B220" s="13" t="s">
        <v>585</v>
      </c>
      <c r="C220" s="276">
        <v>38959</v>
      </c>
      <c r="D220" s="277">
        <v>20.5</v>
      </c>
      <c r="E220" s="277">
        <f>Tasaus[[#This Row],[Tuloveroprosentti 2022]]-12.64</f>
        <v>7.8599999999999994</v>
      </c>
      <c r="F220" s="14">
        <v>170052863.22099781</v>
      </c>
      <c r="G220" s="14">
        <f>Tasaus[[#This Row],[Kunnallisvero (maksuunpantu), €]]*100/Tasaus[[#This Row],[Tuloveroprosentti 2022]]</f>
        <v>829526162.05364788</v>
      </c>
      <c r="H220" s="278">
        <f>Tasaus[[#This Row],[Verotettava tulo (kunnallisvero), €]]*($E$11/100)</f>
        <v>61053125.527148485</v>
      </c>
      <c r="I220" s="14">
        <v>12132846.168754954</v>
      </c>
      <c r="J220" s="15">
        <v>5539266.8731500003</v>
      </c>
      <c r="K220" s="15">
        <f>SUM(Tasaus[[#This Row],[Laskennallinen kunnallisvero, €]:[Laskennallinen kiinteistövero, €]])</f>
        <v>78725238.569053441</v>
      </c>
      <c r="L220" s="15">
        <f>Tasaus[[#This Row],[Laskennallinen verotulo yhteensä, €]]/Tasaus[[#This Row],[Asukasluku 31.12.2021]]</f>
        <v>2020.7202076299043</v>
      </c>
      <c r="M220" s="37">
        <f>$L$11-Tasaus[[#This Row],[Laskennallinen verotulo yhteensä, €/asukas (=tasausraja)]]</f>
        <v>-40.570207629904189</v>
      </c>
      <c r="N220" s="384">
        <f>IF(Tasaus[[#This Row],[Erotus = tasausrja - laskennallinen verotulo, €/asukas]]&gt;0,(Tasaus[[#This Row],[Erotus = tasausrja - laskennallinen verotulo, €/asukas]]*$B$7),(Tasaus[[#This Row],[Erotus = tasausrja - laskennallinen verotulo, €/asukas]]*$B$8))</f>
        <v>-4.0570207629904189</v>
      </c>
      <c r="O220" s="385">
        <f>Tasaus[[#This Row],[Tasaus,  €/asukas]]*Tasaus[[#This Row],[Asukasluku 31.12.2021]]</f>
        <v>-158057.47190534373</v>
      </c>
      <c r="Q220" s="121"/>
      <c r="R220" s="122"/>
      <c r="S220" s="123"/>
    </row>
    <row r="221" spans="1:19">
      <c r="A221" s="275">
        <v>686</v>
      </c>
      <c r="B221" s="13" t="s">
        <v>586</v>
      </c>
      <c r="C221" s="276">
        <v>3033</v>
      </c>
      <c r="D221" s="277">
        <v>22.499999999999996</v>
      </c>
      <c r="E221" s="277">
        <f>Tasaus[[#This Row],[Tuloveroprosentti 2022]]-12.64</f>
        <v>9.8599999999999959</v>
      </c>
      <c r="F221" s="14">
        <v>9285559.2200544849</v>
      </c>
      <c r="G221" s="14">
        <f>Tasaus[[#This Row],[Kunnallisvero (maksuunpantu), €]]*100/Tasaus[[#This Row],[Tuloveroprosentti 2022]]</f>
        <v>41269152.08913105</v>
      </c>
      <c r="H221" s="278">
        <f>Tasaus[[#This Row],[Verotettava tulo (kunnallisvero), €]]*($E$11/100)</f>
        <v>3037409.5937600452</v>
      </c>
      <c r="I221" s="14">
        <v>731325.85142543144</v>
      </c>
      <c r="J221" s="15">
        <v>556449.04804999998</v>
      </c>
      <c r="K221" s="15">
        <f>SUM(Tasaus[[#This Row],[Laskennallinen kunnallisvero, €]:[Laskennallinen kiinteistövero, €]])</f>
        <v>4325184.4932354772</v>
      </c>
      <c r="L221" s="15">
        <f>Tasaus[[#This Row],[Laskennallinen verotulo yhteensä, €]]/Tasaus[[#This Row],[Asukasluku 31.12.2021]]</f>
        <v>1426.0417056496792</v>
      </c>
      <c r="M221" s="37">
        <f>$L$11-Tasaus[[#This Row],[Laskennallinen verotulo yhteensä, €/asukas (=tasausraja)]]</f>
        <v>554.10829435032088</v>
      </c>
      <c r="N221" s="384">
        <f>IF(Tasaus[[#This Row],[Erotus = tasausrja - laskennallinen verotulo, €/asukas]]&gt;0,(Tasaus[[#This Row],[Erotus = tasausrja - laskennallinen verotulo, €/asukas]]*$B$7),(Tasaus[[#This Row],[Erotus = tasausrja - laskennallinen verotulo, €/asukas]]*$B$8))</f>
        <v>498.69746491528878</v>
      </c>
      <c r="O221" s="385">
        <f>Tasaus[[#This Row],[Tasaus,  €/asukas]]*Tasaus[[#This Row],[Asukasluku 31.12.2021]]</f>
        <v>1512549.4110880708</v>
      </c>
      <c r="Q221" s="121"/>
      <c r="R221" s="122"/>
      <c r="S221" s="123"/>
    </row>
    <row r="222" spans="1:19">
      <c r="A222" s="275">
        <v>687</v>
      </c>
      <c r="B222" s="13" t="s">
        <v>587</v>
      </c>
      <c r="C222" s="276">
        <v>1513</v>
      </c>
      <c r="D222" s="277">
        <v>22</v>
      </c>
      <c r="E222" s="277">
        <f>Tasaus[[#This Row],[Tuloveroprosentti 2022]]-12.64</f>
        <v>9.36</v>
      </c>
      <c r="F222" s="14">
        <v>3757327.0300220465</v>
      </c>
      <c r="G222" s="14">
        <f>Tasaus[[#This Row],[Kunnallisvero (maksuunpantu), €]]*100/Tasaus[[#This Row],[Tuloveroprosentti 2022]]</f>
        <v>17078759.227372941</v>
      </c>
      <c r="H222" s="278">
        <f>Tasaus[[#This Row],[Verotettava tulo (kunnallisvero), €]]*($E$11/100)</f>
        <v>1256996.6791346483</v>
      </c>
      <c r="I222" s="14">
        <v>1307380.2125907899</v>
      </c>
      <c r="J222" s="15">
        <v>205742.86750000002</v>
      </c>
      <c r="K222" s="15">
        <f>SUM(Tasaus[[#This Row],[Laskennallinen kunnallisvero, €]:[Laskennallinen kiinteistövero, €]])</f>
        <v>2770119.7592254383</v>
      </c>
      <c r="L222" s="15">
        <f>Tasaus[[#This Row],[Laskennallinen verotulo yhteensä, €]]/Tasaus[[#This Row],[Asukasluku 31.12.2021]]</f>
        <v>1830.8788891113275</v>
      </c>
      <c r="M222" s="37">
        <f>$L$11-Tasaus[[#This Row],[Laskennallinen verotulo yhteensä, €/asukas (=tasausraja)]]</f>
        <v>149.27111088867264</v>
      </c>
      <c r="N222" s="384">
        <f>IF(Tasaus[[#This Row],[Erotus = tasausrja - laskennallinen verotulo, €/asukas]]&gt;0,(Tasaus[[#This Row],[Erotus = tasausrja - laskennallinen verotulo, €/asukas]]*$B$7),(Tasaus[[#This Row],[Erotus = tasausrja - laskennallinen verotulo, €/asukas]]*$B$8))</f>
        <v>134.34399979980537</v>
      </c>
      <c r="O222" s="385">
        <f>Tasaus[[#This Row],[Tasaus,  €/asukas]]*Tasaus[[#This Row],[Asukasluku 31.12.2021]]</f>
        <v>203262.47169710553</v>
      </c>
      <c r="Q222" s="121"/>
      <c r="R222" s="122"/>
      <c r="S222" s="123"/>
    </row>
    <row r="223" spans="1:19">
      <c r="A223" s="275">
        <v>689</v>
      </c>
      <c r="B223" s="13" t="s">
        <v>588</v>
      </c>
      <c r="C223" s="276">
        <v>3092</v>
      </c>
      <c r="D223" s="277">
        <v>21</v>
      </c>
      <c r="E223" s="277">
        <f>Tasaus[[#This Row],[Tuloveroprosentti 2022]]-12.64</f>
        <v>8.36</v>
      </c>
      <c r="F223" s="14">
        <v>10543425.980061866</v>
      </c>
      <c r="G223" s="14">
        <f>Tasaus[[#This Row],[Kunnallisvero (maksuunpantu), €]]*100/Tasaus[[#This Row],[Tuloveroprosentti 2022]]</f>
        <v>50206790.381246984</v>
      </c>
      <c r="H223" s="278">
        <f>Tasaus[[#This Row],[Verotettava tulo (kunnallisvero), €]]*($E$11/100)</f>
        <v>3695219.7720597778</v>
      </c>
      <c r="I223" s="14">
        <v>2092612.0951146183</v>
      </c>
      <c r="J223" s="15">
        <v>418088.63215000002</v>
      </c>
      <c r="K223" s="15">
        <f>SUM(Tasaus[[#This Row],[Laskennallinen kunnallisvero, €]:[Laskennallinen kiinteistövero, €]])</f>
        <v>6205920.4993243963</v>
      </c>
      <c r="L223" s="15">
        <f>Tasaus[[#This Row],[Laskennallinen verotulo yhteensä, €]]/Tasaus[[#This Row],[Asukasluku 31.12.2021]]</f>
        <v>2007.0894241023275</v>
      </c>
      <c r="M223" s="37">
        <f>$L$11-Tasaus[[#This Row],[Laskennallinen verotulo yhteensä, €/asukas (=tasausraja)]]</f>
        <v>-26.939424102327393</v>
      </c>
      <c r="N223" s="384">
        <f>IF(Tasaus[[#This Row],[Erotus = tasausrja - laskennallinen verotulo, €/asukas]]&gt;0,(Tasaus[[#This Row],[Erotus = tasausrja - laskennallinen verotulo, €/asukas]]*$B$7),(Tasaus[[#This Row],[Erotus = tasausrja - laskennallinen verotulo, €/asukas]]*$B$8))</f>
        <v>-2.6939424102327396</v>
      </c>
      <c r="O223" s="385">
        <f>Tasaus[[#This Row],[Tasaus,  €/asukas]]*Tasaus[[#This Row],[Asukasluku 31.12.2021]]</f>
        <v>-8329.6699324396304</v>
      </c>
      <c r="Q223" s="121"/>
      <c r="R223" s="122"/>
      <c r="S223" s="123"/>
    </row>
    <row r="224" spans="1:19">
      <c r="A224" s="275">
        <v>691</v>
      </c>
      <c r="B224" s="13" t="s">
        <v>589</v>
      </c>
      <c r="C224" s="276">
        <v>2690</v>
      </c>
      <c r="D224" s="277">
        <v>22.5</v>
      </c>
      <c r="E224" s="277">
        <f>Tasaus[[#This Row],[Tuloveroprosentti 2022]]-12.64</f>
        <v>9.86</v>
      </c>
      <c r="F224" s="14">
        <v>7803333.7800457878</v>
      </c>
      <c r="G224" s="14">
        <f>Tasaus[[#This Row],[Kunnallisvero (maksuunpantu), €]]*100/Tasaus[[#This Row],[Tuloveroprosentti 2022]]</f>
        <v>34681483.466870174</v>
      </c>
      <c r="H224" s="278">
        <f>Tasaus[[#This Row],[Verotettava tulo (kunnallisvero), €]]*($E$11/100)</f>
        <v>2552557.1831616447</v>
      </c>
      <c r="I224" s="14">
        <v>426245.12109922874</v>
      </c>
      <c r="J224" s="15">
        <v>329976.71860000002</v>
      </c>
      <c r="K224" s="15">
        <f>SUM(Tasaus[[#This Row],[Laskennallinen kunnallisvero, €]:[Laskennallinen kiinteistövero, €]])</f>
        <v>3308779.0228608735</v>
      </c>
      <c r="L224" s="15">
        <f>Tasaus[[#This Row],[Laskennallinen verotulo yhteensä, €]]/Tasaus[[#This Row],[Asukasluku 31.12.2021]]</f>
        <v>1230.0293765282058</v>
      </c>
      <c r="M224" s="37">
        <f>$L$11-Tasaus[[#This Row],[Laskennallinen verotulo yhteensä, €/asukas (=tasausraja)]]</f>
        <v>750.12062347179426</v>
      </c>
      <c r="N224" s="384">
        <f>IF(Tasaus[[#This Row],[Erotus = tasausrja - laskennallinen verotulo, €/asukas]]&gt;0,(Tasaus[[#This Row],[Erotus = tasausrja - laskennallinen verotulo, €/asukas]]*$B$7),(Tasaus[[#This Row],[Erotus = tasausrja - laskennallinen verotulo, €/asukas]]*$B$8))</f>
        <v>675.10856112461488</v>
      </c>
      <c r="O224" s="385">
        <f>Tasaus[[#This Row],[Tasaus,  €/asukas]]*Tasaus[[#This Row],[Asukasluku 31.12.2021]]</f>
        <v>1816042.029425214</v>
      </c>
      <c r="Q224" s="121"/>
      <c r="R224" s="122"/>
      <c r="S224" s="123"/>
    </row>
    <row r="225" spans="1:19">
      <c r="A225" s="275">
        <v>694</v>
      </c>
      <c r="B225" s="13" t="s">
        <v>590</v>
      </c>
      <c r="C225" s="276">
        <v>28521</v>
      </c>
      <c r="D225" s="277">
        <v>20.5</v>
      </c>
      <c r="E225" s="277">
        <f>Tasaus[[#This Row],[Tuloveroprosentti 2022]]-12.64</f>
        <v>7.8599999999999994</v>
      </c>
      <c r="F225" s="14">
        <v>116786721.96068525</v>
      </c>
      <c r="G225" s="14">
        <f>Tasaus[[#This Row],[Kunnallisvero (maksuunpantu), €]]*100/Tasaus[[#This Row],[Tuloveroprosentti 2022]]</f>
        <v>569691326.63748908</v>
      </c>
      <c r="H225" s="278">
        <f>Tasaus[[#This Row],[Verotettava tulo (kunnallisvero), €]]*($E$11/100)</f>
        <v>41929281.640519194</v>
      </c>
      <c r="I225" s="14">
        <v>9901733.4495080505</v>
      </c>
      <c r="J225" s="15">
        <v>4168752.3362500006</v>
      </c>
      <c r="K225" s="15">
        <f>SUM(Tasaus[[#This Row],[Laskennallinen kunnallisvero, €]:[Laskennallinen kiinteistövero, €]])</f>
        <v>55999767.426277243</v>
      </c>
      <c r="L225" s="15">
        <f>Tasaus[[#This Row],[Laskennallinen verotulo yhteensä, €]]/Tasaus[[#This Row],[Asukasluku 31.12.2021]]</f>
        <v>1963.4573621639229</v>
      </c>
      <c r="M225" s="37">
        <f>$L$11-Tasaus[[#This Row],[Laskennallinen verotulo yhteensä, €/asukas (=tasausraja)]]</f>
        <v>16.692637836077211</v>
      </c>
      <c r="N225" s="384">
        <f>IF(Tasaus[[#This Row],[Erotus = tasausrja - laskennallinen verotulo, €/asukas]]&gt;0,(Tasaus[[#This Row],[Erotus = tasausrja - laskennallinen verotulo, €/asukas]]*$B$7),(Tasaus[[#This Row],[Erotus = tasausrja - laskennallinen verotulo, €/asukas]]*$B$8))</f>
        <v>15.023374052469491</v>
      </c>
      <c r="O225" s="385">
        <f>Tasaus[[#This Row],[Tasaus,  €/asukas]]*Tasaus[[#This Row],[Asukasluku 31.12.2021]]</f>
        <v>428481.65135048237</v>
      </c>
      <c r="Q225" s="121"/>
      <c r="R225" s="122"/>
      <c r="S225" s="123"/>
    </row>
    <row r="226" spans="1:19">
      <c r="A226" s="275">
        <v>697</v>
      </c>
      <c r="B226" s="13" t="s">
        <v>591</v>
      </c>
      <c r="C226" s="276">
        <v>1210</v>
      </c>
      <c r="D226" s="277">
        <v>22</v>
      </c>
      <c r="E226" s="277">
        <f>Tasaus[[#This Row],[Tuloveroprosentti 2022]]-12.64</f>
        <v>9.36</v>
      </c>
      <c r="F226" s="14">
        <v>3852033.6600226029</v>
      </c>
      <c r="G226" s="14">
        <f>Tasaus[[#This Row],[Kunnallisvero (maksuunpantu), €]]*100/Tasaus[[#This Row],[Tuloveroprosentti 2022]]</f>
        <v>17509243.90919365</v>
      </c>
      <c r="H226" s="278">
        <f>Tasaus[[#This Row],[Verotettava tulo (kunnallisvero), €]]*($E$11/100)</f>
        <v>1288680.3517166525</v>
      </c>
      <c r="I226" s="14">
        <v>434642.81316990842</v>
      </c>
      <c r="J226" s="15">
        <v>199451.43234999999</v>
      </c>
      <c r="K226" s="15">
        <f>SUM(Tasaus[[#This Row],[Laskennallinen kunnallisvero, €]:[Laskennallinen kiinteistövero, €]])</f>
        <v>1922774.5972365609</v>
      </c>
      <c r="L226" s="15">
        <f>Tasaus[[#This Row],[Laskennallinen verotulo yhteensä, €]]/Tasaus[[#This Row],[Asukasluku 31.12.2021]]</f>
        <v>1589.0699150715379</v>
      </c>
      <c r="M226" s="37">
        <f>$L$11-Tasaus[[#This Row],[Laskennallinen verotulo yhteensä, €/asukas (=tasausraja)]]</f>
        <v>391.08008492846216</v>
      </c>
      <c r="N226" s="384">
        <f>IF(Tasaus[[#This Row],[Erotus = tasausrja - laskennallinen verotulo, €/asukas]]&gt;0,(Tasaus[[#This Row],[Erotus = tasausrja - laskennallinen verotulo, €/asukas]]*$B$7),(Tasaus[[#This Row],[Erotus = tasausrja - laskennallinen verotulo, €/asukas]]*$B$8))</f>
        <v>351.97207643561597</v>
      </c>
      <c r="O226" s="385">
        <f>Tasaus[[#This Row],[Tasaus,  €/asukas]]*Tasaus[[#This Row],[Asukasluku 31.12.2021]]</f>
        <v>425886.21248709533</v>
      </c>
      <c r="Q226" s="121"/>
      <c r="R226" s="122"/>
      <c r="S226" s="123"/>
    </row>
    <row r="227" spans="1:19">
      <c r="A227" s="275">
        <v>698</v>
      </c>
      <c r="B227" s="13" t="s">
        <v>592</v>
      </c>
      <c r="C227" s="276">
        <v>64180</v>
      </c>
      <c r="D227" s="277">
        <v>21.5</v>
      </c>
      <c r="E227" s="277">
        <f>Tasaus[[#This Row],[Tuloveroprosentti 2022]]-12.64</f>
        <v>8.86</v>
      </c>
      <c r="F227" s="14">
        <v>249555932.83146432</v>
      </c>
      <c r="G227" s="14">
        <f>Tasaus[[#This Row],[Kunnallisvero (maksuunpantu), €]]*100/Tasaus[[#This Row],[Tuloveroprosentti 2022]]</f>
        <v>1160725268.9835548</v>
      </c>
      <c r="H227" s="278">
        <f>Tasaus[[#This Row],[Verotettava tulo (kunnallisvero), €]]*($E$11/100)</f>
        <v>85429379.797189638</v>
      </c>
      <c r="I227" s="14">
        <v>12192976.32461717</v>
      </c>
      <c r="J227" s="15">
        <v>9986054.6232500002</v>
      </c>
      <c r="K227" s="15">
        <f>SUM(Tasaus[[#This Row],[Laskennallinen kunnallisvero, €]:[Laskennallinen kiinteistövero, €]])</f>
        <v>107608410.74505681</v>
      </c>
      <c r="L227" s="15">
        <f>Tasaus[[#This Row],[Laskennallinen verotulo yhteensä, €]]/Tasaus[[#This Row],[Asukasluku 31.12.2021]]</f>
        <v>1676.6657953421129</v>
      </c>
      <c r="M227" s="37">
        <f>$L$11-Tasaus[[#This Row],[Laskennallinen verotulo yhteensä, €/asukas (=tasausraja)]]</f>
        <v>303.48420465788718</v>
      </c>
      <c r="N227" s="384">
        <f>IF(Tasaus[[#This Row],[Erotus = tasausrja - laskennallinen verotulo, €/asukas]]&gt;0,(Tasaus[[#This Row],[Erotus = tasausrja - laskennallinen verotulo, €/asukas]]*$B$7),(Tasaus[[#This Row],[Erotus = tasausrja - laskennallinen verotulo, €/asukas]]*$B$8))</f>
        <v>273.13578419209847</v>
      </c>
      <c r="O227" s="385">
        <f>Tasaus[[#This Row],[Tasaus,  €/asukas]]*Tasaus[[#This Row],[Asukasluku 31.12.2021]]</f>
        <v>17529854.62944888</v>
      </c>
      <c r="Q227" s="121"/>
      <c r="R227" s="122"/>
      <c r="S227" s="123"/>
    </row>
    <row r="228" spans="1:19">
      <c r="A228" s="275">
        <v>700</v>
      </c>
      <c r="B228" s="13" t="s">
        <v>593</v>
      </c>
      <c r="C228" s="276">
        <v>4913</v>
      </c>
      <c r="D228" s="277">
        <v>20.5</v>
      </c>
      <c r="E228" s="277">
        <f>Tasaus[[#This Row],[Tuloveroprosentti 2022]]-12.64</f>
        <v>7.8599999999999994</v>
      </c>
      <c r="F228" s="14">
        <v>18069906.28010603</v>
      </c>
      <c r="G228" s="14">
        <f>Tasaus[[#This Row],[Kunnallisvero (maksuunpantu), €]]*100/Tasaus[[#This Row],[Tuloveroprosentti 2022]]</f>
        <v>88145884.29320015</v>
      </c>
      <c r="H228" s="278">
        <f>Tasaus[[#This Row],[Verotettava tulo (kunnallisvero), €]]*($E$11/100)</f>
        <v>6487537.0839795312</v>
      </c>
      <c r="I228" s="14">
        <v>1494898.5207600219</v>
      </c>
      <c r="J228" s="15">
        <v>1047835.2798</v>
      </c>
      <c r="K228" s="15">
        <f>SUM(Tasaus[[#This Row],[Laskennallinen kunnallisvero, €]:[Laskennallinen kiinteistövero, €]])</f>
        <v>9030270.8845395539</v>
      </c>
      <c r="L228" s="15">
        <f>Tasaus[[#This Row],[Laskennallinen verotulo yhteensä, €]]/Tasaus[[#This Row],[Asukasluku 31.12.2021]]</f>
        <v>1838.0360033664876</v>
      </c>
      <c r="M228" s="37">
        <f>$L$11-Tasaus[[#This Row],[Laskennallinen verotulo yhteensä, €/asukas (=tasausraja)]]</f>
        <v>142.11399663351244</v>
      </c>
      <c r="N228" s="384">
        <f>IF(Tasaus[[#This Row],[Erotus = tasausrja - laskennallinen verotulo, €/asukas]]&gt;0,(Tasaus[[#This Row],[Erotus = tasausrja - laskennallinen verotulo, €/asukas]]*$B$7),(Tasaus[[#This Row],[Erotus = tasausrja - laskennallinen verotulo, €/asukas]]*$B$8))</f>
        <v>127.9025969701612</v>
      </c>
      <c r="O228" s="385">
        <f>Tasaus[[#This Row],[Tasaus,  €/asukas]]*Tasaus[[#This Row],[Asukasluku 31.12.2021]]</f>
        <v>628385.45891440194</v>
      </c>
      <c r="Q228" s="121"/>
      <c r="R228" s="122"/>
      <c r="S228" s="123"/>
    </row>
    <row r="229" spans="1:19">
      <c r="A229" s="275">
        <v>702</v>
      </c>
      <c r="B229" s="13" t="s">
        <v>594</v>
      </c>
      <c r="C229" s="276">
        <v>4155</v>
      </c>
      <c r="D229" s="277">
        <v>22</v>
      </c>
      <c r="E229" s="277">
        <f>Tasaus[[#This Row],[Tuloveroprosentti 2022]]-12.64</f>
        <v>9.36</v>
      </c>
      <c r="F229" s="14">
        <v>13159634.800077215</v>
      </c>
      <c r="G229" s="14">
        <f>Tasaus[[#This Row],[Kunnallisvero (maksuunpantu), €]]*100/Tasaus[[#This Row],[Tuloveroprosentti 2022]]</f>
        <v>59816521.818532795</v>
      </c>
      <c r="H229" s="278">
        <f>Tasaus[[#This Row],[Verotettava tulo (kunnallisvero), €]]*($E$11/100)</f>
        <v>4402496.0058440138</v>
      </c>
      <c r="I229" s="14">
        <v>1480739.2771149084</v>
      </c>
      <c r="J229" s="15">
        <v>916898.98609999998</v>
      </c>
      <c r="K229" s="15">
        <f>SUM(Tasaus[[#This Row],[Laskennallinen kunnallisvero, €]:[Laskennallinen kiinteistövero, €]])</f>
        <v>6800134.2690589223</v>
      </c>
      <c r="L229" s="15">
        <f>Tasaus[[#This Row],[Laskennallinen verotulo yhteensä, €]]/Tasaus[[#This Row],[Asukasluku 31.12.2021]]</f>
        <v>1636.6147458625564</v>
      </c>
      <c r="M229" s="37">
        <f>$L$11-Tasaus[[#This Row],[Laskennallinen verotulo yhteensä, €/asukas (=tasausraja)]]</f>
        <v>343.53525413744364</v>
      </c>
      <c r="N229" s="384">
        <f>IF(Tasaus[[#This Row],[Erotus = tasausrja - laskennallinen verotulo, €/asukas]]&gt;0,(Tasaus[[#This Row],[Erotus = tasausrja - laskennallinen verotulo, €/asukas]]*$B$7),(Tasaus[[#This Row],[Erotus = tasausrja - laskennallinen verotulo, €/asukas]]*$B$8))</f>
        <v>309.18172872369928</v>
      </c>
      <c r="O229" s="385">
        <f>Tasaus[[#This Row],[Tasaus,  €/asukas]]*Tasaus[[#This Row],[Asukasluku 31.12.2021]]</f>
        <v>1284650.0828469705</v>
      </c>
      <c r="Q229" s="121"/>
      <c r="R229" s="122"/>
      <c r="S229" s="123"/>
    </row>
    <row r="230" spans="1:19">
      <c r="A230" s="275">
        <v>704</v>
      </c>
      <c r="B230" s="13" t="s">
        <v>595</v>
      </c>
      <c r="C230" s="276">
        <v>6379</v>
      </c>
      <c r="D230" s="277">
        <v>19.75</v>
      </c>
      <c r="E230" s="277">
        <f>Tasaus[[#This Row],[Tuloveroprosentti 2022]]-12.64</f>
        <v>7.1099999999999994</v>
      </c>
      <c r="F230" s="14">
        <v>26107000.200153187</v>
      </c>
      <c r="G230" s="14">
        <f>Tasaus[[#This Row],[Kunnallisvero (maksuunpantu), €]]*100/Tasaus[[#This Row],[Tuloveroprosentti 2022]]</f>
        <v>132187342.78558576</v>
      </c>
      <c r="H230" s="278">
        <f>Tasaus[[#This Row],[Verotettava tulo (kunnallisvero), €]]*($E$11/100)</f>
        <v>9728988.4290191121</v>
      </c>
      <c r="I230" s="14">
        <v>1024945.4092888996</v>
      </c>
      <c r="J230" s="15">
        <v>753173.60195000016</v>
      </c>
      <c r="K230" s="15">
        <f>SUM(Tasaus[[#This Row],[Laskennallinen kunnallisvero, €]:[Laskennallinen kiinteistövero, €]])</f>
        <v>11507107.440258013</v>
      </c>
      <c r="L230" s="15">
        <f>Tasaus[[#This Row],[Laskennallinen verotulo yhteensä, €]]/Tasaus[[#This Row],[Asukasluku 31.12.2021]]</f>
        <v>1803.9045995074484</v>
      </c>
      <c r="M230" s="37">
        <f>$L$11-Tasaus[[#This Row],[Laskennallinen verotulo yhteensä, €/asukas (=tasausraja)]]</f>
        <v>176.24540049255165</v>
      </c>
      <c r="N230" s="384">
        <f>IF(Tasaus[[#This Row],[Erotus = tasausrja - laskennallinen verotulo, €/asukas]]&gt;0,(Tasaus[[#This Row],[Erotus = tasausrja - laskennallinen verotulo, €/asukas]]*$B$7),(Tasaus[[#This Row],[Erotus = tasausrja - laskennallinen verotulo, €/asukas]]*$B$8))</f>
        <v>158.62086044329649</v>
      </c>
      <c r="O230" s="385">
        <f>Tasaus[[#This Row],[Tasaus,  €/asukas]]*Tasaus[[#This Row],[Asukasluku 31.12.2021]]</f>
        <v>1011842.4687677884</v>
      </c>
      <c r="Q230" s="121"/>
      <c r="R230" s="122"/>
      <c r="S230" s="123"/>
    </row>
    <row r="231" spans="1:19">
      <c r="A231" s="275">
        <v>707</v>
      </c>
      <c r="B231" s="13" t="s">
        <v>596</v>
      </c>
      <c r="C231" s="276">
        <v>2032</v>
      </c>
      <c r="D231" s="277">
        <v>21.500000000000004</v>
      </c>
      <c r="E231" s="277">
        <f>Tasaus[[#This Row],[Tuloveroprosentti 2022]]-12.64</f>
        <v>8.860000000000003</v>
      </c>
      <c r="F231" s="14">
        <v>4949097.7600290393</v>
      </c>
      <c r="G231" s="14">
        <f>Tasaus[[#This Row],[Kunnallisvero (maksuunpantu), €]]*100/Tasaus[[#This Row],[Tuloveroprosentti 2022]]</f>
        <v>23019059.348972272</v>
      </c>
      <c r="H231" s="278">
        <f>Tasaus[[#This Row],[Verotettava tulo (kunnallisvero), €]]*($E$11/100)</f>
        <v>1694202.7680843591</v>
      </c>
      <c r="I231" s="14">
        <v>476395.71897810325</v>
      </c>
      <c r="J231" s="15">
        <v>352509.52565000003</v>
      </c>
      <c r="K231" s="15">
        <f>SUM(Tasaus[[#This Row],[Laskennallinen kunnallisvero, €]:[Laskennallinen kiinteistövero, €]])</f>
        <v>2523108.0127124628</v>
      </c>
      <c r="L231" s="15">
        <f>Tasaus[[#This Row],[Laskennallinen verotulo yhteensä, €]]/Tasaus[[#This Row],[Asukasluku 31.12.2021]]</f>
        <v>1241.687014130149</v>
      </c>
      <c r="M231" s="37">
        <f>$L$11-Tasaus[[#This Row],[Laskennallinen verotulo yhteensä, €/asukas (=tasausraja)]]</f>
        <v>738.46298586985108</v>
      </c>
      <c r="N231" s="384">
        <f>IF(Tasaus[[#This Row],[Erotus = tasausrja - laskennallinen verotulo, €/asukas]]&gt;0,(Tasaus[[#This Row],[Erotus = tasausrja - laskennallinen verotulo, €/asukas]]*$B$7),(Tasaus[[#This Row],[Erotus = tasausrja - laskennallinen verotulo, €/asukas]]*$B$8))</f>
        <v>664.616687282866</v>
      </c>
      <c r="O231" s="385">
        <f>Tasaus[[#This Row],[Tasaus,  €/asukas]]*Tasaus[[#This Row],[Asukasluku 31.12.2021]]</f>
        <v>1350501.1085587838</v>
      </c>
      <c r="Q231" s="121"/>
      <c r="R231" s="122"/>
      <c r="S231" s="123"/>
    </row>
    <row r="232" spans="1:19">
      <c r="A232" s="275">
        <v>710</v>
      </c>
      <c r="B232" s="13" t="s">
        <v>234</v>
      </c>
      <c r="C232" s="276">
        <v>27484</v>
      </c>
      <c r="D232" s="277">
        <v>22</v>
      </c>
      <c r="E232" s="277">
        <f>Tasaus[[#This Row],[Tuloveroprosentti 2022]]-12.64</f>
        <v>9.36</v>
      </c>
      <c r="F232" s="14">
        <v>110453951.89064811</v>
      </c>
      <c r="G232" s="14">
        <f>Tasaus[[#This Row],[Kunnallisvero (maksuunpantu), €]]*100/Tasaus[[#This Row],[Tuloveroprosentti 2022]]</f>
        <v>502063417.68476415</v>
      </c>
      <c r="H232" s="278">
        <f>Tasaus[[#This Row],[Verotettava tulo (kunnallisvero), €]]*($E$11/100)</f>
        <v>36951867.54159864</v>
      </c>
      <c r="I232" s="14">
        <v>3709014.8081542784</v>
      </c>
      <c r="J232" s="15">
        <v>5266730.8881999999</v>
      </c>
      <c r="K232" s="15">
        <f>SUM(Tasaus[[#This Row],[Laskennallinen kunnallisvero, €]:[Laskennallinen kiinteistövero, €]])</f>
        <v>45927613.237952918</v>
      </c>
      <c r="L232" s="15">
        <f>Tasaus[[#This Row],[Laskennallinen verotulo yhteensä, €]]/Tasaus[[#This Row],[Asukasluku 31.12.2021]]</f>
        <v>1671.0672841636194</v>
      </c>
      <c r="M232" s="37">
        <f>$L$11-Tasaus[[#This Row],[Laskennallinen verotulo yhteensä, €/asukas (=tasausraja)]]</f>
        <v>309.08271583638066</v>
      </c>
      <c r="N232" s="384">
        <f>IF(Tasaus[[#This Row],[Erotus = tasausrja - laskennallinen verotulo, €/asukas]]&gt;0,(Tasaus[[#This Row],[Erotus = tasausrja - laskennallinen verotulo, €/asukas]]*$B$7),(Tasaus[[#This Row],[Erotus = tasausrja - laskennallinen verotulo, €/asukas]]*$B$8))</f>
        <v>278.1744442527426</v>
      </c>
      <c r="O232" s="385">
        <f>Tasaus[[#This Row],[Tasaus,  €/asukas]]*Tasaus[[#This Row],[Asukasluku 31.12.2021]]</f>
        <v>7645346.4258423774</v>
      </c>
      <c r="Q232" s="121"/>
      <c r="R232" s="122"/>
      <c r="S232" s="123"/>
    </row>
    <row r="233" spans="1:19">
      <c r="A233" s="275">
        <v>729</v>
      </c>
      <c r="B233" s="13" t="s">
        <v>597</v>
      </c>
      <c r="C233" s="276">
        <v>9117</v>
      </c>
      <c r="D233" s="277">
        <v>22</v>
      </c>
      <c r="E233" s="277">
        <f>Tasaus[[#This Row],[Tuloveroprosentti 2022]]-12.64</f>
        <v>9.36</v>
      </c>
      <c r="F233" s="14">
        <v>27296901.250160169</v>
      </c>
      <c r="G233" s="14">
        <f>Tasaus[[#This Row],[Kunnallisvero (maksuunpantu), €]]*100/Tasaus[[#This Row],[Tuloveroprosentti 2022]]</f>
        <v>124076823.8643644</v>
      </c>
      <c r="H233" s="278">
        <f>Tasaus[[#This Row],[Verotettava tulo (kunnallisvero), €]]*($E$11/100)</f>
        <v>9132054.236417219</v>
      </c>
      <c r="I233" s="14">
        <v>1990824.3812747633</v>
      </c>
      <c r="J233" s="15">
        <v>1427409.4471999998</v>
      </c>
      <c r="K233" s="15">
        <f>SUM(Tasaus[[#This Row],[Laskennallinen kunnallisvero, €]:[Laskennallinen kiinteistövero, €]])</f>
        <v>12550288.064891983</v>
      </c>
      <c r="L233" s="15">
        <f>Tasaus[[#This Row],[Laskennallinen verotulo yhteensä, €]]/Tasaus[[#This Row],[Asukasluku 31.12.2021]]</f>
        <v>1376.5808999552467</v>
      </c>
      <c r="M233" s="37">
        <f>$L$11-Tasaus[[#This Row],[Laskennallinen verotulo yhteensä, €/asukas (=tasausraja)]]</f>
        <v>603.56910004475344</v>
      </c>
      <c r="N233" s="384">
        <f>IF(Tasaus[[#This Row],[Erotus = tasausrja - laskennallinen verotulo, €/asukas]]&gt;0,(Tasaus[[#This Row],[Erotus = tasausrja - laskennallinen verotulo, €/asukas]]*$B$7),(Tasaus[[#This Row],[Erotus = tasausrja - laskennallinen verotulo, €/asukas]]*$B$8))</f>
        <v>543.21219004027807</v>
      </c>
      <c r="O233" s="385">
        <f>Tasaus[[#This Row],[Tasaus,  €/asukas]]*Tasaus[[#This Row],[Asukasluku 31.12.2021]]</f>
        <v>4952465.5365972156</v>
      </c>
      <c r="Q233" s="121"/>
      <c r="R233" s="122"/>
      <c r="S233" s="123"/>
    </row>
    <row r="234" spans="1:19">
      <c r="A234" s="275">
        <v>732</v>
      </c>
      <c r="B234" s="13" t="s">
        <v>598</v>
      </c>
      <c r="C234" s="276">
        <v>3416</v>
      </c>
      <c r="D234" s="277">
        <v>20.25</v>
      </c>
      <c r="E234" s="277">
        <f>Tasaus[[#This Row],[Tuloveroprosentti 2022]]-12.64</f>
        <v>7.6099999999999994</v>
      </c>
      <c r="F234" s="14">
        <v>9385505.1100550704</v>
      </c>
      <c r="G234" s="14">
        <f>Tasaus[[#This Row],[Kunnallisvero (maksuunpantu), €]]*100/Tasaus[[#This Row],[Tuloveroprosentti 2022]]</f>
        <v>46348173.382987998</v>
      </c>
      <c r="H234" s="278">
        <f>Tasaus[[#This Row],[Verotettava tulo (kunnallisvero), €]]*($E$11/100)</f>
        <v>3411225.5609879168</v>
      </c>
      <c r="I234" s="14">
        <v>1039444.9992853713</v>
      </c>
      <c r="J234" s="15">
        <v>613620.04460000002</v>
      </c>
      <c r="K234" s="15">
        <f>SUM(Tasaus[[#This Row],[Laskennallinen kunnallisvero, €]:[Laskennallinen kiinteistövero, €]])</f>
        <v>5064290.6048732875</v>
      </c>
      <c r="L234" s="15">
        <f>Tasaus[[#This Row],[Laskennallinen verotulo yhteensä, €]]/Tasaus[[#This Row],[Asukasluku 31.12.2021]]</f>
        <v>1482.5206688739131</v>
      </c>
      <c r="M234" s="37">
        <f>$L$11-Tasaus[[#This Row],[Laskennallinen verotulo yhteensä, €/asukas (=tasausraja)]]</f>
        <v>497.62933112608698</v>
      </c>
      <c r="N234" s="384">
        <f>IF(Tasaus[[#This Row],[Erotus = tasausrja - laskennallinen verotulo, €/asukas]]&gt;0,(Tasaus[[#This Row],[Erotus = tasausrja - laskennallinen verotulo, €/asukas]]*$B$7),(Tasaus[[#This Row],[Erotus = tasausrja - laskennallinen verotulo, €/asukas]]*$B$8))</f>
        <v>447.86639801347832</v>
      </c>
      <c r="O234" s="385">
        <f>Tasaus[[#This Row],[Tasaus,  €/asukas]]*Tasaus[[#This Row],[Asukasluku 31.12.2021]]</f>
        <v>1529911.6156140419</v>
      </c>
      <c r="Q234" s="121"/>
      <c r="R234" s="122"/>
      <c r="S234" s="123"/>
    </row>
    <row r="235" spans="1:19">
      <c r="A235" s="275">
        <v>734</v>
      </c>
      <c r="B235" s="13" t="s">
        <v>599</v>
      </c>
      <c r="C235" s="276">
        <v>51400</v>
      </c>
      <c r="D235" s="277">
        <v>20.75</v>
      </c>
      <c r="E235" s="277">
        <f>Tasaus[[#This Row],[Tuloveroprosentti 2022]]-12.64</f>
        <v>8.11</v>
      </c>
      <c r="F235" s="14">
        <v>181827489.98106688</v>
      </c>
      <c r="G235" s="14">
        <f>Tasaus[[#This Row],[Kunnallisvero (maksuunpantu), €]]*100/Tasaus[[#This Row],[Tuloveroprosentti 2022]]</f>
        <v>876277060.14971995</v>
      </c>
      <c r="H235" s="278">
        <f>Tasaus[[#This Row],[Verotettava tulo (kunnallisvero), €]]*($E$11/100)</f>
        <v>64493991.62701939</v>
      </c>
      <c r="I235" s="14">
        <v>11644503.094185734</v>
      </c>
      <c r="J235" s="15">
        <v>7989925.2687499998</v>
      </c>
      <c r="K235" s="15">
        <f>SUM(Tasaus[[#This Row],[Laskennallinen kunnallisvero, €]:[Laskennallinen kiinteistövero, €]])</f>
        <v>84128419.989955127</v>
      </c>
      <c r="L235" s="15">
        <f>Tasaus[[#This Row],[Laskennallinen verotulo yhteensä, €]]/Tasaus[[#This Row],[Asukasluku 31.12.2021]]</f>
        <v>1636.7396885205278</v>
      </c>
      <c r="M235" s="37">
        <f>$L$11-Tasaus[[#This Row],[Laskennallinen verotulo yhteensä, €/asukas (=tasausraja)]]</f>
        <v>343.41031147947228</v>
      </c>
      <c r="N235" s="384">
        <f>IF(Tasaus[[#This Row],[Erotus = tasausrja - laskennallinen verotulo, €/asukas]]&gt;0,(Tasaus[[#This Row],[Erotus = tasausrja - laskennallinen verotulo, €/asukas]]*$B$7),(Tasaus[[#This Row],[Erotus = tasausrja - laskennallinen verotulo, €/asukas]]*$B$8))</f>
        <v>309.06928033152508</v>
      </c>
      <c r="O235" s="385">
        <f>Tasaus[[#This Row],[Tasaus,  €/asukas]]*Tasaus[[#This Row],[Asukasluku 31.12.2021]]</f>
        <v>15886161.009040389</v>
      </c>
      <c r="Q235" s="121"/>
      <c r="R235" s="122"/>
      <c r="S235" s="123"/>
    </row>
    <row r="236" spans="1:19">
      <c r="A236" s="275">
        <v>738</v>
      </c>
      <c r="B236" s="13" t="s">
        <v>600</v>
      </c>
      <c r="C236" s="276">
        <v>2959</v>
      </c>
      <c r="D236" s="277">
        <v>21.5</v>
      </c>
      <c r="E236" s="277">
        <f>Tasaus[[#This Row],[Tuloveroprosentti 2022]]-12.64</f>
        <v>8.86</v>
      </c>
      <c r="F236" s="14">
        <v>11053277.330064857</v>
      </c>
      <c r="G236" s="14">
        <f>Tasaus[[#This Row],[Kunnallisvero (maksuunpantu), €]]*100/Tasaus[[#This Row],[Tuloveroprosentti 2022]]</f>
        <v>51410592.232859798</v>
      </c>
      <c r="H236" s="278">
        <f>Tasaus[[#This Row],[Verotettava tulo (kunnallisvero), €]]*($E$11/100)</f>
        <v>3783819.5883384813</v>
      </c>
      <c r="I236" s="14">
        <v>495776.2098244963</v>
      </c>
      <c r="J236" s="15">
        <v>553760.32035000005</v>
      </c>
      <c r="K236" s="15">
        <f>SUM(Tasaus[[#This Row],[Laskennallinen kunnallisvero, €]:[Laskennallinen kiinteistövero, €]])</f>
        <v>4833356.1185129769</v>
      </c>
      <c r="L236" s="15">
        <f>Tasaus[[#This Row],[Laskennallinen verotulo yhteensä, €]]/Tasaus[[#This Row],[Asukasluku 31.12.2021]]</f>
        <v>1633.4424192338549</v>
      </c>
      <c r="M236" s="37">
        <f>$L$11-Tasaus[[#This Row],[Laskennallinen verotulo yhteensä, €/asukas (=tasausraja)]]</f>
        <v>346.70758076614516</v>
      </c>
      <c r="N236" s="384">
        <f>IF(Tasaus[[#This Row],[Erotus = tasausrja - laskennallinen verotulo, €/asukas]]&gt;0,(Tasaus[[#This Row],[Erotus = tasausrja - laskennallinen verotulo, €/asukas]]*$B$7),(Tasaus[[#This Row],[Erotus = tasausrja - laskennallinen verotulo, €/asukas]]*$B$8))</f>
        <v>312.03682268953065</v>
      </c>
      <c r="O236" s="385">
        <f>Tasaus[[#This Row],[Tasaus,  €/asukas]]*Tasaus[[#This Row],[Asukasluku 31.12.2021]]</f>
        <v>923316.95833832119</v>
      </c>
      <c r="Q236" s="121"/>
      <c r="R236" s="122"/>
      <c r="S236" s="123"/>
    </row>
    <row r="237" spans="1:19">
      <c r="A237" s="275">
        <v>739</v>
      </c>
      <c r="B237" s="13" t="s">
        <v>601</v>
      </c>
      <c r="C237" s="276">
        <v>3261</v>
      </c>
      <c r="D237" s="277">
        <v>21.5</v>
      </c>
      <c r="E237" s="277">
        <f>Tasaus[[#This Row],[Tuloveroprosentti 2022]]-12.64</f>
        <v>8.86</v>
      </c>
      <c r="F237" s="14">
        <v>10305841.980060471</v>
      </c>
      <c r="G237" s="14">
        <f>Tasaus[[#This Row],[Kunnallisvero (maksuunpantu), €]]*100/Tasaus[[#This Row],[Tuloveroprosentti 2022]]</f>
        <v>47934148.744467311</v>
      </c>
      <c r="H237" s="278">
        <f>Tasaus[[#This Row],[Verotettava tulo (kunnallisvero), €]]*($E$11/100)</f>
        <v>3527953.3475927939</v>
      </c>
      <c r="I237" s="14">
        <v>854096.98935452278</v>
      </c>
      <c r="J237" s="15">
        <v>787308.86404999997</v>
      </c>
      <c r="K237" s="15">
        <f>SUM(Tasaus[[#This Row],[Laskennallinen kunnallisvero, €]:[Laskennallinen kiinteistövero, €]])</f>
        <v>5169359.2009973163</v>
      </c>
      <c r="L237" s="15">
        <f>Tasaus[[#This Row],[Laskennallinen verotulo yhteensä, €]]/Tasaus[[#This Row],[Asukasluku 31.12.2021]]</f>
        <v>1585.2067467026422</v>
      </c>
      <c r="M237" s="37">
        <f>$L$11-Tasaus[[#This Row],[Laskennallinen verotulo yhteensä, €/asukas (=tasausraja)]]</f>
        <v>394.94325329735784</v>
      </c>
      <c r="N237" s="384">
        <f>IF(Tasaus[[#This Row],[Erotus = tasausrja - laskennallinen verotulo, €/asukas]]&gt;0,(Tasaus[[#This Row],[Erotus = tasausrja - laskennallinen verotulo, €/asukas]]*$B$7),(Tasaus[[#This Row],[Erotus = tasausrja - laskennallinen verotulo, €/asukas]]*$B$8))</f>
        <v>355.44892796762207</v>
      </c>
      <c r="O237" s="385">
        <f>Tasaus[[#This Row],[Tasaus,  €/asukas]]*Tasaus[[#This Row],[Asukasluku 31.12.2021]]</f>
        <v>1159118.9541024156</v>
      </c>
      <c r="Q237" s="121"/>
      <c r="R237" s="122"/>
      <c r="S237" s="123"/>
    </row>
    <row r="238" spans="1:19">
      <c r="A238" s="275">
        <v>740</v>
      </c>
      <c r="B238" s="13" t="s">
        <v>602</v>
      </c>
      <c r="C238" s="276">
        <v>32547</v>
      </c>
      <c r="D238" s="277">
        <v>22</v>
      </c>
      <c r="E238" s="277">
        <f>Tasaus[[#This Row],[Tuloveroprosentti 2022]]-12.64</f>
        <v>9.36</v>
      </c>
      <c r="F238" s="14">
        <v>115365985.77067693</v>
      </c>
      <c r="G238" s="14">
        <f>Tasaus[[#This Row],[Kunnallisvero (maksuunpantu), €]]*100/Tasaus[[#This Row],[Tuloveroprosentti 2022]]</f>
        <v>524390844.41216779</v>
      </c>
      <c r="H238" s="278">
        <f>Tasaus[[#This Row],[Verotettava tulo (kunnallisvero), €]]*($E$11/100)</f>
        <v>38595166.148735546</v>
      </c>
      <c r="I238" s="14">
        <v>8625820.5636097547</v>
      </c>
      <c r="J238" s="15">
        <v>5671524.3665000005</v>
      </c>
      <c r="K238" s="15">
        <f>SUM(Tasaus[[#This Row],[Laskennallinen kunnallisvero, €]:[Laskennallinen kiinteistövero, €]])</f>
        <v>52892511.0788453</v>
      </c>
      <c r="L238" s="15">
        <f>Tasaus[[#This Row],[Laskennallinen verotulo yhteensä, €]]/Tasaus[[#This Row],[Asukasluku 31.12.2021]]</f>
        <v>1625.1117177879773</v>
      </c>
      <c r="M238" s="37">
        <f>$L$11-Tasaus[[#This Row],[Laskennallinen verotulo yhteensä, €/asukas (=tasausraja)]]</f>
        <v>355.03828221202275</v>
      </c>
      <c r="N238" s="384">
        <f>IF(Tasaus[[#This Row],[Erotus = tasausrja - laskennallinen verotulo, €/asukas]]&gt;0,(Tasaus[[#This Row],[Erotus = tasausrja - laskennallinen verotulo, €/asukas]]*$B$7),(Tasaus[[#This Row],[Erotus = tasausrja - laskennallinen verotulo, €/asukas]]*$B$8))</f>
        <v>319.53445399082051</v>
      </c>
      <c r="O238" s="385">
        <f>Tasaus[[#This Row],[Tasaus,  €/asukas]]*Tasaus[[#This Row],[Asukasluku 31.12.2021]]</f>
        <v>10399887.874039235</v>
      </c>
      <c r="Q238" s="121"/>
      <c r="R238" s="122"/>
      <c r="S238" s="123"/>
    </row>
    <row r="239" spans="1:19">
      <c r="A239" s="275">
        <v>742</v>
      </c>
      <c r="B239" s="13" t="s">
        <v>603</v>
      </c>
      <c r="C239" s="276">
        <v>1009</v>
      </c>
      <c r="D239" s="277">
        <v>21.75</v>
      </c>
      <c r="E239" s="277">
        <f>Tasaus[[#This Row],[Tuloveroprosentti 2022]]-12.64</f>
        <v>9.11</v>
      </c>
      <c r="F239" s="14">
        <v>3091729.0900181415</v>
      </c>
      <c r="G239" s="14">
        <f>Tasaus[[#This Row],[Kunnallisvero (maksuunpantu), €]]*100/Tasaus[[#This Row],[Tuloveroprosentti 2022]]</f>
        <v>14214846.390888005</v>
      </c>
      <c r="H239" s="278">
        <f>Tasaus[[#This Row],[Verotettava tulo (kunnallisvero), €]]*($E$11/100)</f>
        <v>1046212.6943693572</v>
      </c>
      <c r="I239" s="14">
        <v>903945.74324409233</v>
      </c>
      <c r="J239" s="15">
        <v>193895.8891</v>
      </c>
      <c r="K239" s="15">
        <f>SUM(Tasaus[[#This Row],[Laskennallinen kunnallisvero, €]:[Laskennallinen kiinteistövero, €]])</f>
        <v>2144054.3267134493</v>
      </c>
      <c r="L239" s="15">
        <f>Tasaus[[#This Row],[Laskennallinen verotulo yhteensä, €]]/Tasaus[[#This Row],[Asukasluku 31.12.2021]]</f>
        <v>2124.9299570995531</v>
      </c>
      <c r="M239" s="37">
        <f>$L$11-Tasaus[[#This Row],[Laskennallinen verotulo yhteensä, €/asukas (=tasausraja)]]</f>
        <v>-144.77995709955303</v>
      </c>
      <c r="N239" s="384">
        <f>IF(Tasaus[[#This Row],[Erotus = tasausrja - laskennallinen verotulo, €/asukas]]&gt;0,(Tasaus[[#This Row],[Erotus = tasausrja - laskennallinen verotulo, €/asukas]]*$B$7),(Tasaus[[#This Row],[Erotus = tasausrja - laskennallinen verotulo, €/asukas]]*$B$8))</f>
        <v>-14.477995709955303</v>
      </c>
      <c r="O239" s="385">
        <f>Tasaus[[#This Row],[Tasaus,  €/asukas]]*Tasaus[[#This Row],[Asukasluku 31.12.2021]]</f>
        <v>-14608.297671344901</v>
      </c>
      <c r="Q239" s="121"/>
      <c r="R239" s="122"/>
      <c r="S239" s="123"/>
    </row>
    <row r="240" spans="1:19">
      <c r="A240" s="275">
        <v>743</v>
      </c>
      <c r="B240" s="13" t="s">
        <v>604</v>
      </c>
      <c r="C240" s="276">
        <v>64736</v>
      </c>
      <c r="D240" s="277">
        <v>21</v>
      </c>
      <c r="E240" s="277">
        <f>Tasaus[[#This Row],[Tuloveroprosentti 2022]]-12.64</f>
        <v>8.36</v>
      </c>
      <c r="F240" s="14">
        <v>254713332.47149459</v>
      </c>
      <c r="G240" s="14">
        <f>Tasaus[[#This Row],[Kunnallisvero (maksuunpantu), €]]*100/Tasaus[[#This Row],[Tuloveroprosentti 2022]]</f>
        <v>1212920630.8166409</v>
      </c>
      <c r="H240" s="278">
        <f>Tasaus[[#This Row],[Verotettava tulo (kunnallisvero), €]]*($E$11/100)</f>
        <v>89270958.428104758</v>
      </c>
      <c r="I240" s="14">
        <v>15880558.574996563</v>
      </c>
      <c r="J240" s="15">
        <v>11280600.154750003</v>
      </c>
      <c r="K240" s="15">
        <f>SUM(Tasaus[[#This Row],[Laskennallinen kunnallisvero, €]:[Laskennallinen kiinteistövero, €]])</f>
        <v>116432117.15785132</v>
      </c>
      <c r="L240" s="15">
        <f>Tasaus[[#This Row],[Laskennallinen verotulo yhteensä, €]]/Tasaus[[#This Row],[Asukasluku 31.12.2021]]</f>
        <v>1798.5682951966653</v>
      </c>
      <c r="M240" s="37">
        <f>$L$11-Tasaus[[#This Row],[Laskennallinen verotulo yhteensä, €/asukas (=tasausraja)]]</f>
        <v>181.58170480333479</v>
      </c>
      <c r="N240" s="384">
        <f>IF(Tasaus[[#This Row],[Erotus = tasausrja - laskennallinen verotulo, €/asukas]]&gt;0,(Tasaus[[#This Row],[Erotus = tasausrja - laskennallinen verotulo, €/asukas]]*$B$7),(Tasaus[[#This Row],[Erotus = tasausrja - laskennallinen verotulo, €/asukas]]*$B$8))</f>
        <v>163.42353432300132</v>
      </c>
      <c r="O240" s="385">
        <f>Tasaus[[#This Row],[Tasaus,  €/asukas]]*Tasaus[[#This Row],[Asukasluku 31.12.2021]]</f>
        <v>10579385.917933814</v>
      </c>
      <c r="Q240" s="121"/>
      <c r="R240" s="122"/>
      <c r="S240" s="123"/>
    </row>
    <row r="241" spans="1:19">
      <c r="A241" s="275">
        <v>746</v>
      </c>
      <c r="B241" s="13" t="s">
        <v>605</v>
      </c>
      <c r="C241" s="276">
        <v>4781</v>
      </c>
      <c r="D241" s="277">
        <v>21.75</v>
      </c>
      <c r="E241" s="277">
        <f>Tasaus[[#This Row],[Tuloveroprosentti 2022]]-12.64</f>
        <v>9.11</v>
      </c>
      <c r="F241" s="14">
        <v>13386948.290078551</v>
      </c>
      <c r="G241" s="14">
        <f>Tasaus[[#This Row],[Kunnallisvero (maksuunpantu), €]]*100/Tasaus[[#This Row],[Tuloveroprosentti 2022]]</f>
        <v>61549187.540591031</v>
      </c>
      <c r="H241" s="278">
        <f>Tasaus[[#This Row],[Verotettava tulo (kunnallisvero), €]]*($E$11/100)</f>
        <v>4530020.2029874995</v>
      </c>
      <c r="I241" s="14">
        <v>2710776.7802415723</v>
      </c>
      <c r="J241" s="15">
        <v>564947.2886000002</v>
      </c>
      <c r="K241" s="15">
        <f>SUM(Tasaus[[#This Row],[Laskennallinen kunnallisvero, €]:[Laskennallinen kiinteistövero, €]])</f>
        <v>7805744.2718290724</v>
      </c>
      <c r="L241" s="15">
        <f>Tasaus[[#This Row],[Laskennallinen verotulo yhteensä, €]]/Tasaus[[#This Row],[Asukasluku 31.12.2021]]</f>
        <v>1632.659333158141</v>
      </c>
      <c r="M241" s="37">
        <f>$L$11-Tasaus[[#This Row],[Laskennallinen verotulo yhteensä, €/asukas (=tasausraja)]]</f>
        <v>347.49066684185914</v>
      </c>
      <c r="N241" s="384">
        <f>IF(Tasaus[[#This Row],[Erotus = tasausrja - laskennallinen verotulo, €/asukas]]&gt;0,(Tasaus[[#This Row],[Erotus = tasausrja - laskennallinen verotulo, €/asukas]]*$B$7),(Tasaus[[#This Row],[Erotus = tasausrja - laskennallinen verotulo, €/asukas]]*$B$8))</f>
        <v>312.74160015767325</v>
      </c>
      <c r="O241" s="385">
        <f>Tasaus[[#This Row],[Tasaus,  €/asukas]]*Tasaus[[#This Row],[Asukasluku 31.12.2021]]</f>
        <v>1495217.5903538358</v>
      </c>
      <c r="Q241" s="121"/>
      <c r="R241" s="122"/>
      <c r="S241" s="123"/>
    </row>
    <row r="242" spans="1:19">
      <c r="A242" s="275">
        <v>747</v>
      </c>
      <c r="B242" s="13" t="s">
        <v>606</v>
      </c>
      <c r="C242" s="276">
        <v>1352</v>
      </c>
      <c r="D242" s="277">
        <v>22</v>
      </c>
      <c r="E242" s="277">
        <f>Tasaus[[#This Row],[Tuloveroprosentti 2022]]-12.64</f>
        <v>9.36</v>
      </c>
      <c r="F242" s="14">
        <v>3511379.0400206037</v>
      </c>
      <c r="G242" s="14">
        <f>Tasaus[[#This Row],[Kunnallisvero (maksuunpantu), €]]*100/Tasaus[[#This Row],[Tuloveroprosentti 2022]]</f>
        <v>15960813.81827547</v>
      </c>
      <c r="H242" s="278">
        <f>Tasaus[[#This Row],[Verotettava tulo (kunnallisvero), €]]*($E$11/100)</f>
        <v>1174715.8970250746</v>
      </c>
      <c r="I242" s="14">
        <v>564072.68035524234</v>
      </c>
      <c r="J242" s="15">
        <v>277020.03895000002</v>
      </c>
      <c r="K242" s="15">
        <f>SUM(Tasaus[[#This Row],[Laskennallinen kunnallisvero, €]:[Laskennallinen kiinteistövero, €]])</f>
        <v>2015808.6163303168</v>
      </c>
      <c r="L242" s="15">
        <f>Tasaus[[#This Row],[Laskennallinen verotulo yhteensä, €]]/Tasaus[[#This Row],[Asukasluku 31.12.2021]]</f>
        <v>1490.982704386329</v>
      </c>
      <c r="M242" s="37">
        <f>$L$11-Tasaus[[#This Row],[Laskennallinen verotulo yhteensä, €/asukas (=tasausraja)]]</f>
        <v>489.16729561367106</v>
      </c>
      <c r="N242" s="384">
        <f>IF(Tasaus[[#This Row],[Erotus = tasausrja - laskennallinen verotulo, €/asukas]]&gt;0,(Tasaus[[#This Row],[Erotus = tasausrja - laskennallinen verotulo, €/asukas]]*$B$7),(Tasaus[[#This Row],[Erotus = tasausrja - laskennallinen verotulo, €/asukas]]*$B$8))</f>
        <v>440.25056605230395</v>
      </c>
      <c r="O242" s="385">
        <f>Tasaus[[#This Row],[Tasaus,  €/asukas]]*Tasaus[[#This Row],[Asukasluku 31.12.2021]]</f>
        <v>595218.76530271489</v>
      </c>
      <c r="Q242" s="121"/>
      <c r="R242" s="122"/>
      <c r="S242" s="123"/>
    </row>
    <row r="243" spans="1:19">
      <c r="A243" s="275">
        <v>748</v>
      </c>
      <c r="B243" s="13" t="s">
        <v>607</v>
      </c>
      <c r="C243" s="276">
        <v>5028</v>
      </c>
      <c r="D243" s="277">
        <v>22</v>
      </c>
      <c r="E243" s="277">
        <f>Tasaus[[#This Row],[Tuloveroprosentti 2022]]-12.64</f>
        <v>9.36</v>
      </c>
      <c r="F243" s="14">
        <v>15168699.310089005</v>
      </c>
      <c r="G243" s="14">
        <f>Tasaus[[#This Row],[Kunnallisvero (maksuunpantu), €]]*100/Tasaus[[#This Row],[Tuloveroprosentti 2022]]</f>
        <v>68948633.227677286</v>
      </c>
      <c r="H243" s="278">
        <f>Tasaus[[#This Row],[Verotettava tulo (kunnallisvero), €]]*($E$11/100)</f>
        <v>5074619.4055570485</v>
      </c>
      <c r="I243" s="14">
        <v>1107671.7296886246</v>
      </c>
      <c r="J243" s="15">
        <v>646398.3036000001</v>
      </c>
      <c r="K243" s="15">
        <f>SUM(Tasaus[[#This Row],[Laskennallinen kunnallisvero, €]:[Laskennallinen kiinteistövero, €]])</f>
        <v>6828689.4388456736</v>
      </c>
      <c r="L243" s="15">
        <f>Tasaus[[#This Row],[Laskennallinen verotulo yhteensä, €]]/Tasaus[[#This Row],[Asukasluku 31.12.2021]]</f>
        <v>1358.1323466280178</v>
      </c>
      <c r="M243" s="37">
        <f>$L$11-Tasaus[[#This Row],[Laskennallinen verotulo yhteensä, €/asukas (=tasausraja)]]</f>
        <v>622.01765337198231</v>
      </c>
      <c r="N243" s="384">
        <f>IF(Tasaus[[#This Row],[Erotus = tasausrja - laskennallinen verotulo, €/asukas]]&gt;0,(Tasaus[[#This Row],[Erotus = tasausrja - laskennallinen verotulo, €/asukas]]*$B$7),(Tasaus[[#This Row],[Erotus = tasausrja - laskennallinen verotulo, €/asukas]]*$B$8))</f>
        <v>559.81588803478405</v>
      </c>
      <c r="O243" s="385">
        <f>Tasaus[[#This Row],[Tasaus,  €/asukas]]*Tasaus[[#This Row],[Asukasluku 31.12.2021]]</f>
        <v>2814754.285038894</v>
      </c>
      <c r="Q243" s="121"/>
      <c r="R243" s="122"/>
      <c r="S243" s="123"/>
    </row>
    <row r="244" spans="1:19">
      <c r="A244" s="275">
        <v>749</v>
      </c>
      <c r="B244" s="13" t="s">
        <v>608</v>
      </c>
      <c r="C244" s="276">
        <v>21293</v>
      </c>
      <c r="D244" s="277">
        <v>22.000000000000004</v>
      </c>
      <c r="E244" s="277">
        <f>Tasaus[[#This Row],[Tuloveroprosentti 2022]]-12.64</f>
        <v>9.360000000000003</v>
      </c>
      <c r="F244" s="14">
        <v>87872333.780515596</v>
      </c>
      <c r="G244" s="14">
        <f>Tasaus[[#This Row],[Kunnallisvero (maksuunpantu), €]]*100/Tasaus[[#This Row],[Tuloveroprosentti 2022]]</f>
        <v>399419699.00234354</v>
      </c>
      <c r="H244" s="278">
        <f>Tasaus[[#This Row],[Verotettava tulo (kunnallisvero), €]]*($E$11/100)</f>
        <v>29397289.846572485</v>
      </c>
      <c r="I244" s="14">
        <v>4372037.1060672654</v>
      </c>
      <c r="J244" s="15">
        <v>2552007.1332</v>
      </c>
      <c r="K244" s="15">
        <f>SUM(Tasaus[[#This Row],[Laskennallinen kunnallisvero, €]:[Laskennallinen kiinteistövero, €]])</f>
        <v>36321334.085839748</v>
      </c>
      <c r="L244" s="15">
        <f>Tasaus[[#This Row],[Laskennallinen verotulo yhteensä, €]]/Tasaus[[#This Row],[Asukasluku 31.12.2021]]</f>
        <v>1705.7875398412505</v>
      </c>
      <c r="M244" s="37">
        <f>$L$11-Tasaus[[#This Row],[Laskennallinen verotulo yhteensä, €/asukas (=tasausraja)]]</f>
        <v>274.36246015874963</v>
      </c>
      <c r="N244" s="384">
        <f>IF(Tasaus[[#This Row],[Erotus = tasausrja - laskennallinen verotulo, €/asukas]]&gt;0,(Tasaus[[#This Row],[Erotus = tasausrja - laskennallinen verotulo, €/asukas]]*$B$7),(Tasaus[[#This Row],[Erotus = tasausrja - laskennallinen verotulo, €/asukas]]*$B$8))</f>
        <v>246.92621414287467</v>
      </c>
      <c r="O244" s="385">
        <f>Tasaus[[#This Row],[Tasaus,  €/asukas]]*Tasaus[[#This Row],[Asukasluku 31.12.2021]]</f>
        <v>5257799.8777442304</v>
      </c>
      <c r="Q244" s="121"/>
      <c r="R244" s="122"/>
      <c r="S244" s="123"/>
    </row>
    <row r="245" spans="1:19">
      <c r="A245" s="275">
        <v>751</v>
      </c>
      <c r="B245" s="13" t="s">
        <v>609</v>
      </c>
      <c r="C245" s="276">
        <v>2904</v>
      </c>
      <c r="D245" s="277">
        <v>22.000000000000004</v>
      </c>
      <c r="E245" s="277">
        <f>Tasaus[[#This Row],[Tuloveroprosentti 2022]]-12.64</f>
        <v>9.360000000000003</v>
      </c>
      <c r="F245" s="14">
        <v>10985313.130064458</v>
      </c>
      <c r="G245" s="14">
        <f>Tasaus[[#This Row],[Kunnallisvero (maksuunpantu), €]]*100/Tasaus[[#This Row],[Tuloveroprosentti 2022]]</f>
        <v>49933241.500292987</v>
      </c>
      <c r="H245" s="278">
        <f>Tasaus[[#This Row],[Verotettava tulo (kunnallisvero), €]]*($E$11/100)</f>
        <v>3675086.5744215637</v>
      </c>
      <c r="I245" s="14">
        <v>273637.19518761872</v>
      </c>
      <c r="J245" s="15">
        <v>337843.26274999999</v>
      </c>
      <c r="K245" s="15">
        <f>SUM(Tasaus[[#This Row],[Laskennallinen kunnallisvero, €]:[Laskennallinen kiinteistövero, €]])</f>
        <v>4286567.0323591819</v>
      </c>
      <c r="L245" s="15">
        <f>Tasaus[[#This Row],[Laskennallinen verotulo yhteensä, €]]/Tasaus[[#This Row],[Asukasluku 31.12.2021]]</f>
        <v>1476.090575881261</v>
      </c>
      <c r="M245" s="37">
        <f>$L$11-Tasaus[[#This Row],[Laskennallinen verotulo yhteensä, €/asukas (=tasausraja)]]</f>
        <v>504.05942411873912</v>
      </c>
      <c r="N245" s="384">
        <f>IF(Tasaus[[#This Row],[Erotus = tasausrja - laskennallinen verotulo, €/asukas]]&gt;0,(Tasaus[[#This Row],[Erotus = tasausrja - laskennallinen verotulo, €/asukas]]*$B$7),(Tasaus[[#This Row],[Erotus = tasausrja - laskennallinen verotulo, €/asukas]]*$B$8))</f>
        <v>453.65348170686519</v>
      </c>
      <c r="O245" s="385">
        <f>Tasaus[[#This Row],[Tasaus,  €/asukas]]*Tasaus[[#This Row],[Asukasluku 31.12.2021]]</f>
        <v>1317409.7108767366</v>
      </c>
      <c r="Q245" s="121"/>
      <c r="R245" s="122"/>
      <c r="S245" s="123"/>
    </row>
    <row r="246" spans="1:19">
      <c r="A246" s="275">
        <v>753</v>
      </c>
      <c r="B246" s="13" t="s">
        <v>610</v>
      </c>
      <c r="C246" s="276">
        <v>22190</v>
      </c>
      <c r="D246" s="277">
        <v>19.25</v>
      </c>
      <c r="E246" s="277">
        <f>Tasaus[[#This Row],[Tuloveroprosentti 2022]]-12.64</f>
        <v>6.6099999999999994</v>
      </c>
      <c r="F246" s="14">
        <v>106479038.82062478</v>
      </c>
      <c r="G246" s="14">
        <f>Tasaus[[#This Row],[Kunnallisvero (maksuunpantu), €]]*100/Tasaus[[#This Row],[Tuloveroprosentti 2022]]</f>
        <v>553137864.00324571</v>
      </c>
      <c r="H246" s="278">
        <f>Tasaus[[#This Row],[Verotettava tulo (kunnallisvero), €]]*($E$11/100)</f>
        <v>40710946.790638886</v>
      </c>
      <c r="I246" s="14">
        <v>4432460.933247597</v>
      </c>
      <c r="J246" s="15">
        <v>5655536.8168000001</v>
      </c>
      <c r="K246" s="15">
        <f>SUM(Tasaus[[#This Row],[Laskennallinen kunnallisvero, €]:[Laskennallinen kiinteistövero, €]])</f>
        <v>50798944.540686481</v>
      </c>
      <c r="L246" s="15">
        <f>Tasaus[[#This Row],[Laskennallinen verotulo yhteensä, €]]/Tasaus[[#This Row],[Asukasluku 31.12.2021]]</f>
        <v>2289.2719486564433</v>
      </c>
      <c r="M246" s="37">
        <f>$L$11-Tasaus[[#This Row],[Laskennallinen verotulo yhteensä, €/asukas (=tasausraja)]]</f>
        <v>-309.12194865644324</v>
      </c>
      <c r="N246" s="384">
        <f>IF(Tasaus[[#This Row],[Erotus = tasausrja - laskennallinen verotulo, €/asukas]]&gt;0,(Tasaus[[#This Row],[Erotus = tasausrja - laskennallinen verotulo, €/asukas]]*$B$7),(Tasaus[[#This Row],[Erotus = tasausrja - laskennallinen verotulo, €/asukas]]*$B$8))</f>
        <v>-30.912194865644324</v>
      </c>
      <c r="O246" s="385">
        <f>Tasaus[[#This Row],[Tasaus,  €/asukas]]*Tasaus[[#This Row],[Asukasluku 31.12.2021]]</f>
        <v>-685941.60406864749</v>
      </c>
      <c r="Q246" s="121"/>
      <c r="R246" s="122"/>
      <c r="S246" s="123"/>
    </row>
    <row r="247" spans="1:19">
      <c r="A247" s="275">
        <v>755</v>
      </c>
      <c r="B247" s="13" t="s">
        <v>611</v>
      </c>
      <c r="C247" s="276">
        <v>6198</v>
      </c>
      <c r="D247" s="277">
        <v>21.25</v>
      </c>
      <c r="E247" s="277">
        <f>Tasaus[[#This Row],[Tuloveroprosentti 2022]]-12.64</f>
        <v>8.61</v>
      </c>
      <c r="F247" s="14">
        <v>30508840.590179015</v>
      </c>
      <c r="G247" s="14">
        <f>Tasaus[[#This Row],[Kunnallisvero (maksuunpantu), €]]*100/Tasaus[[#This Row],[Tuloveroprosentti 2022]]</f>
        <v>143571014.54201889</v>
      </c>
      <c r="H247" s="278">
        <f>Tasaus[[#This Row],[Verotettava tulo (kunnallisvero), €]]*($E$11/100)</f>
        <v>10566826.67029259</v>
      </c>
      <c r="I247" s="14">
        <v>735590.53286758426</v>
      </c>
      <c r="J247" s="15">
        <v>1182903.6911999998</v>
      </c>
      <c r="K247" s="15">
        <f>SUM(Tasaus[[#This Row],[Laskennallinen kunnallisvero, €]:[Laskennallinen kiinteistövero, €]])</f>
        <v>12485320.894360173</v>
      </c>
      <c r="L247" s="15">
        <f>Tasaus[[#This Row],[Laskennallinen verotulo yhteensä, €]]/Tasaus[[#This Row],[Asukasluku 31.12.2021]]</f>
        <v>2014.4112446531419</v>
      </c>
      <c r="M247" s="37">
        <f>$L$11-Tasaus[[#This Row],[Laskennallinen verotulo yhteensä, €/asukas (=tasausraja)]]</f>
        <v>-34.26124465314183</v>
      </c>
      <c r="N247" s="384">
        <f>IF(Tasaus[[#This Row],[Erotus = tasausrja - laskennallinen verotulo, €/asukas]]&gt;0,(Tasaus[[#This Row],[Erotus = tasausrja - laskennallinen verotulo, €/asukas]]*$B$7),(Tasaus[[#This Row],[Erotus = tasausrja - laskennallinen verotulo, €/asukas]]*$B$8))</f>
        <v>-3.4261244653141834</v>
      </c>
      <c r="O247" s="385">
        <f>Tasaus[[#This Row],[Tasaus,  €/asukas]]*Tasaus[[#This Row],[Asukasluku 31.12.2021]]</f>
        <v>-21235.119436017307</v>
      </c>
      <c r="Q247" s="121"/>
      <c r="R247" s="122"/>
      <c r="S247" s="123"/>
    </row>
    <row r="248" spans="1:19">
      <c r="A248" s="275">
        <v>758</v>
      </c>
      <c r="B248" s="13" t="s">
        <v>612</v>
      </c>
      <c r="C248" s="276">
        <v>8187</v>
      </c>
      <c r="D248" s="277">
        <v>21</v>
      </c>
      <c r="E248" s="277">
        <f>Tasaus[[#This Row],[Tuloveroprosentti 2022]]-12.64</f>
        <v>8.36</v>
      </c>
      <c r="F248" s="14">
        <v>30522173.740179092</v>
      </c>
      <c r="G248" s="14">
        <f>Tasaus[[#This Row],[Kunnallisvero (maksuunpantu), €]]*100/Tasaus[[#This Row],[Tuloveroprosentti 2022]]</f>
        <v>145343684.4770433</v>
      </c>
      <c r="H248" s="278">
        <f>Tasaus[[#This Row],[Verotettava tulo (kunnallisvero), €]]*($E$11/100)</f>
        <v>10697295.177510386</v>
      </c>
      <c r="I248" s="14">
        <v>2663160.6185063501</v>
      </c>
      <c r="J248" s="15">
        <v>1919614.04315</v>
      </c>
      <c r="K248" s="15">
        <f>SUM(Tasaus[[#This Row],[Laskennallinen kunnallisvero, €]:[Laskennallinen kiinteistövero, €]])</f>
        <v>15280069.839166736</v>
      </c>
      <c r="L248" s="15">
        <f>Tasaus[[#This Row],[Laskennallinen verotulo yhteensä, €]]/Tasaus[[#This Row],[Asukasluku 31.12.2021]]</f>
        <v>1866.3820494890358</v>
      </c>
      <c r="M248" s="37">
        <f>$L$11-Tasaus[[#This Row],[Laskennallinen verotulo yhteensä, €/asukas (=tasausraja)]]</f>
        <v>113.76795051096428</v>
      </c>
      <c r="N248" s="384">
        <f>IF(Tasaus[[#This Row],[Erotus = tasausrja - laskennallinen verotulo, €/asukas]]&gt;0,(Tasaus[[#This Row],[Erotus = tasausrja - laskennallinen verotulo, €/asukas]]*$B$7),(Tasaus[[#This Row],[Erotus = tasausrja - laskennallinen verotulo, €/asukas]]*$B$8))</f>
        <v>102.39115545986786</v>
      </c>
      <c r="O248" s="385">
        <f>Tasaus[[#This Row],[Tasaus,  €/asukas]]*Tasaus[[#This Row],[Asukasluku 31.12.2021]]</f>
        <v>838276.38974993816</v>
      </c>
      <c r="Q248" s="121"/>
      <c r="R248" s="122"/>
      <c r="S248" s="123"/>
    </row>
    <row r="249" spans="1:19">
      <c r="A249" s="275">
        <v>759</v>
      </c>
      <c r="B249" s="13" t="s">
        <v>613</v>
      </c>
      <c r="C249" s="276">
        <v>1997</v>
      </c>
      <c r="D249" s="277">
        <v>21.750000000000004</v>
      </c>
      <c r="E249" s="277">
        <f>Tasaus[[#This Row],[Tuloveroprosentti 2022]]-12.64</f>
        <v>9.110000000000003</v>
      </c>
      <c r="F249" s="14">
        <v>5024246.2000294812</v>
      </c>
      <c r="G249" s="14">
        <f>Tasaus[[#This Row],[Kunnallisvero (maksuunpantu), €]]*100/Tasaus[[#This Row],[Tuloveroprosentti 2022]]</f>
        <v>23099982.528871175</v>
      </c>
      <c r="H249" s="278">
        <f>Tasaus[[#This Row],[Verotettava tulo (kunnallisvero), €]]*($E$11/100)</f>
        <v>1700158.7141249184</v>
      </c>
      <c r="I249" s="14">
        <v>870181.89594704902</v>
      </c>
      <c r="J249" s="15">
        <v>300671.05254999996</v>
      </c>
      <c r="K249" s="15">
        <f>SUM(Tasaus[[#This Row],[Laskennallinen kunnallisvero, €]:[Laskennallinen kiinteistövero, €]])</f>
        <v>2871011.6626219675</v>
      </c>
      <c r="L249" s="15">
        <f>Tasaus[[#This Row],[Laskennallinen verotulo yhteensä, €]]/Tasaus[[#This Row],[Asukasluku 31.12.2021]]</f>
        <v>1437.6623247981811</v>
      </c>
      <c r="M249" s="37">
        <f>$L$11-Tasaus[[#This Row],[Laskennallinen verotulo yhteensä, €/asukas (=tasausraja)]]</f>
        <v>542.487675201819</v>
      </c>
      <c r="N249" s="384">
        <f>IF(Tasaus[[#This Row],[Erotus = tasausrja - laskennallinen verotulo, €/asukas]]&gt;0,(Tasaus[[#This Row],[Erotus = tasausrja - laskennallinen verotulo, €/asukas]]*$B$7),(Tasaus[[#This Row],[Erotus = tasausrja - laskennallinen verotulo, €/asukas]]*$B$8))</f>
        <v>488.2389076816371</v>
      </c>
      <c r="O249" s="385">
        <f>Tasaus[[#This Row],[Tasaus,  €/asukas]]*Tasaus[[#This Row],[Asukasluku 31.12.2021]]</f>
        <v>975013.09864022932</v>
      </c>
      <c r="Q249" s="121"/>
      <c r="R249" s="122"/>
      <c r="S249" s="123"/>
    </row>
    <row r="250" spans="1:19">
      <c r="A250" s="275">
        <v>761</v>
      </c>
      <c r="B250" s="13" t="s">
        <v>614</v>
      </c>
      <c r="C250" s="276">
        <v>8563</v>
      </c>
      <c r="D250" s="277">
        <v>20.5</v>
      </c>
      <c r="E250" s="277">
        <f>Tasaus[[#This Row],[Tuloveroprosentti 2022]]-12.64</f>
        <v>7.8599999999999994</v>
      </c>
      <c r="F250" s="14">
        <v>26961918.890158206</v>
      </c>
      <c r="G250" s="14">
        <f>Tasaus[[#This Row],[Kunnallisvero (maksuunpantu), €]]*100/Tasaus[[#This Row],[Tuloveroprosentti 2022]]</f>
        <v>131521555.56174734</v>
      </c>
      <c r="H250" s="278">
        <f>Tasaus[[#This Row],[Verotettava tulo (kunnallisvero), €]]*($E$11/100)</f>
        <v>9679986.4893446043</v>
      </c>
      <c r="I250" s="14">
        <v>1407238.8127998407</v>
      </c>
      <c r="J250" s="15">
        <v>1192705.63585</v>
      </c>
      <c r="K250" s="15">
        <f>SUM(Tasaus[[#This Row],[Laskennallinen kunnallisvero, €]:[Laskennallinen kiinteistövero, €]])</f>
        <v>12279930.937994445</v>
      </c>
      <c r="L250" s="15">
        <f>Tasaus[[#This Row],[Laskennallinen verotulo yhteensä, €]]/Tasaus[[#This Row],[Asukasluku 31.12.2021]]</f>
        <v>1434.0687770634643</v>
      </c>
      <c r="M250" s="37">
        <f>$L$11-Tasaus[[#This Row],[Laskennallinen verotulo yhteensä, €/asukas (=tasausraja)]]</f>
        <v>546.08122293653582</v>
      </c>
      <c r="N250" s="384">
        <f>IF(Tasaus[[#This Row],[Erotus = tasausrja - laskennallinen verotulo, €/asukas]]&gt;0,(Tasaus[[#This Row],[Erotus = tasausrja - laskennallinen verotulo, €/asukas]]*$B$7),(Tasaus[[#This Row],[Erotus = tasausrja - laskennallinen verotulo, €/asukas]]*$B$8))</f>
        <v>491.47310064288223</v>
      </c>
      <c r="O250" s="385">
        <f>Tasaus[[#This Row],[Tasaus,  €/asukas]]*Tasaus[[#This Row],[Asukasluku 31.12.2021]]</f>
        <v>4208484.1608050009</v>
      </c>
      <c r="Q250" s="121"/>
      <c r="R250" s="122"/>
      <c r="S250" s="123"/>
    </row>
    <row r="251" spans="1:19">
      <c r="A251" s="275">
        <v>762</v>
      </c>
      <c r="B251" s="13" t="s">
        <v>615</v>
      </c>
      <c r="C251" s="276">
        <v>3777</v>
      </c>
      <c r="D251" s="277">
        <v>21.25</v>
      </c>
      <c r="E251" s="277">
        <f>Tasaus[[#This Row],[Tuloveroprosentti 2022]]-12.64</f>
        <v>8.61</v>
      </c>
      <c r="F251" s="14">
        <v>10384120.61006093</v>
      </c>
      <c r="G251" s="14">
        <f>Tasaus[[#This Row],[Kunnallisvero (maksuunpantu), €]]*100/Tasaus[[#This Row],[Tuloveroprosentti 2022]]</f>
        <v>48866449.929698497</v>
      </c>
      <c r="H251" s="278">
        <f>Tasaus[[#This Row],[Verotettava tulo (kunnallisvero), €]]*($E$11/100)</f>
        <v>3596570.7148258095</v>
      </c>
      <c r="I251" s="14">
        <v>1782919.4356281217</v>
      </c>
      <c r="J251" s="15">
        <v>538192.0956</v>
      </c>
      <c r="K251" s="15">
        <f>SUM(Tasaus[[#This Row],[Laskennallinen kunnallisvero, €]:[Laskennallinen kiinteistövero, €]])</f>
        <v>5917682.2460539304</v>
      </c>
      <c r="L251" s="15">
        <f>Tasaus[[#This Row],[Laskennallinen verotulo yhteensä, €]]/Tasaus[[#This Row],[Asukasluku 31.12.2021]]</f>
        <v>1566.7678702816866</v>
      </c>
      <c r="M251" s="37">
        <f>$L$11-Tasaus[[#This Row],[Laskennallinen verotulo yhteensä, €/asukas (=tasausraja)]]</f>
        <v>413.38212971831354</v>
      </c>
      <c r="N251" s="384">
        <f>IF(Tasaus[[#This Row],[Erotus = tasausrja - laskennallinen verotulo, €/asukas]]&gt;0,(Tasaus[[#This Row],[Erotus = tasausrja - laskennallinen verotulo, €/asukas]]*$B$7),(Tasaus[[#This Row],[Erotus = tasausrja - laskennallinen verotulo, €/asukas]]*$B$8))</f>
        <v>372.04391674648218</v>
      </c>
      <c r="O251" s="385">
        <f>Tasaus[[#This Row],[Tasaus,  €/asukas]]*Tasaus[[#This Row],[Asukasluku 31.12.2021]]</f>
        <v>1405209.8735514632</v>
      </c>
      <c r="Q251" s="121"/>
      <c r="R251" s="122"/>
      <c r="S251" s="123"/>
    </row>
    <row r="252" spans="1:19">
      <c r="A252" s="275">
        <v>765</v>
      </c>
      <c r="B252" s="13" t="s">
        <v>616</v>
      </c>
      <c r="C252" s="276">
        <v>10348</v>
      </c>
      <c r="D252" s="277">
        <v>19.75</v>
      </c>
      <c r="E252" s="277">
        <f>Tasaus[[#This Row],[Tuloveroprosentti 2022]]-12.64</f>
        <v>7.1099999999999994</v>
      </c>
      <c r="F252" s="14">
        <v>34916010.71020487</v>
      </c>
      <c r="G252" s="14">
        <f>Tasaus[[#This Row],[Kunnallisvero (maksuunpantu), €]]*100/Tasaus[[#This Row],[Tuloveroprosentti 2022]]</f>
        <v>176789927.64660692</v>
      </c>
      <c r="H252" s="278">
        <f>Tasaus[[#This Row],[Verotettava tulo (kunnallisvero), €]]*($E$11/100)</f>
        <v>13011738.674790269</v>
      </c>
      <c r="I252" s="14">
        <v>2899336.2867204826</v>
      </c>
      <c r="J252" s="15">
        <v>2300820.8293000003</v>
      </c>
      <c r="K252" s="15">
        <f>SUM(Tasaus[[#This Row],[Laskennallinen kunnallisvero, €]:[Laskennallinen kiinteistövero, €]])</f>
        <v>18211895.790810753</v>
      </c>
      <c r="L252" s="15">
        <f>Tasaus[[#This Row],[Laskennallinen verotulo yhteensä, €]]/Tasaus[[#This Row],[Asukasluku 31.12.2021]]</f>
        <v>1759.943543758287</v>
      </c>
      <c r="M252" s="37">
        <f>$L$11-Tasaus[[#This Row],[Laskennallinen verotulo yhteensä, €/asukas (=tasausraja)]]</f>
        <v>220.20645624171311</v>
      </c>
      <c r="N252" s="384">
        <f>IF(Tasaus[[#This Row],[Erotus = tasausrja - laskennallinen verotulo, €/asukas]]&gt;0,(Tasaus[[#This Row],[Erotus = tasausrja - laskennallinen verotulo, €/asukas]]*$B$7),(Tasaus[[#This Row],[Erotus = tasausrja - laskennallinen verotulo, €/asukas]]*$B$8))</f>
        <v>198.18581061754182</v>
      </c>
      <c r="O252" s="385">
        <f>Tasaus[[#This Row],[Tasaus,  €/asukas]]*Tasaus[[#This Row],[Asukasluku 31.12.2021]]</f>
        <v>2050826.7682703228</v>
      </c>
      <c r="Q252" s="121"/>
      <c r="R252" s="122"/>
      <c r="S252" s="123"/>
    </row>
    <row r="253" spans="1:19">
      <c r="A253" s="275">
        <v>768</v>
      </c>
      <c r="B253" s="13" t="s">
        <v>617</v>
      </c>
      <c r="C253" s="276">
        <v>2430</v>
      </c>
      <c r="D253" s="277">
        <v>21</v>
      </c>
      <c r="E253" s="277">
        <f>Tasaus[[#This Row],[Tuloveroprosentti 2022]]-12.64</f>
        <v>8.36</v>
      </c>
      <c r="F253" s="14">
        <v>6566915.8700385317</v>
      </c>
      <c r="G253" s="14">
        <f>Tasaus[[#This Row],[Kunnallisvero (maksuunpantu), €]]*100/Tasaus[[#This Row],[Tuloveroprosentti 2022]]</f>
        <v>31271027.952564437</v>
      </c>
      <c r="H253" s="278">
        <f>Tasaus[[#This Row],[Verotettava tulo (kunnallisvero), €]]*($E$11/100)</f>
        <v>2301547.6573087424</v>
      </c>
      <c r="I253" s="14">
        <v>1006467.9078016063</v>
      </c>
      <c r="J253" s="15">
        <v>595059.2193</v>
      </c>
      <c r="K253" s="15">
        <f>SUM(Tasaus[[#This Row],[Laskennallinen kunnallisvero, €]:[Laskennallinen kiinteistövero, €]])</f>
        <v>3903074.7844103486</v>
      </c>
      <c r="L253" s="15">
        <f>Tasaus[[#This Row],[Laskennallinen verotulo yhteensä, €]]/Tasaus[[#This Row],[Asukasluku 31.12.2021]]</f>
        <v>1606.2036149836827</v>
      </c>
      <c r="M253" s="37">
        <f>$L$11-Tasaus[[#This Row],[Laskennallinen verotulo yhteensä, €/asukas (=tasausraja)]]</f>
        <v>373.94638501631744</v>
      </c>
      <c r="N253" s="384">
        <f>IF(Tasaus[[#This Row],[Erotus = tasausrja - laskennallinen verotulo, €/asukas]]&gt;0,(Tasaus[[#This Row],[Erotus = tasausrja - laskennallinen verotulo, €/asukas]]*$B$7),(Tasaus[[#This Row],[Erotus = tasausrja - laskennallinen verotulo, €/asukas]]*$B$8))</f>
        <v>336.5517465146857</v>
      </c>
      <c r="O253" s="385">
        <f>Tasaus[[#This Row],[Tasaus,  €/asukas]]*Tasaus[[#This Row],[Asukasluku 31.12.2021]]</f>
        <v>817820.74403068621</v>
      </c>
      <c r="Q253" s="121"/>
      <c r="R253" s="122"/>
      <c r="S253" s="123"/>
    </row>
    <row r="254" spans="1:19">
      <c r="A254" s="275">
        <v>777</v>
      </c>
      <c r="B254" s="13" t="s">
        <v>618</v>
      </c>
      <c r="C254" s="276">
        <v>7508</v>
      </c>
      <c r="D254" s="277">
        <v>21.5</v>
      </c>
      <c r="E254" s="277">
        <f>Tasaus[[#This Row],[Tuloveroprosentti 2022]]-12.64</f>
        <v>8.86</v>
      </c>
      <c r="F254" s="14">
        <v>22364251.010131225</v>
      </c>
      <c r="G254" s="14">
        <f>Tasaus[[#This Row],[Kunnallisvero (maksuunpantu), €]]*100/Tasaus[[#This Row],[Tuloveroprosentti 2022]]</f>
        <v>104019772.14014524</v>
      </c>
      <c r="H254" s="278">
        <f>Tasaus[[#This Row],[Verotettava tulo (kunnallisvero), €]]*($E$11/100)</f>
        <v>7655855.2295146901</v>
      </c>
      <c r="I254" s="14">
        <v>2590916.0213308991</v>
      </c>
      <c r="J254" s="15">
        <v>955661.9922000001</v>
      </c>
      <c r="K254" s="15">
        <f>SUM(Tasaus[[#This Row],[Laskennallinen kunnallisvero, €]:[Laskennallinen kiinteistövero, €]])</f>
        <v>11202433.243045589</v>
      </c>
      <c r="L254" s="15">
        <f>Tasaus[[#This Row],[Laskennallinen verotulo yhteensä, €]]/Tasaus[[#This Row],[Asukasluku 31.12.2021]]</f>
        <v>1492.0662284290875</v>
      </c>
      <c r="M254" s="37">
        <f>$L$11-Tasaus[[#This Row],[Laskennallinen verotulo yhteensä, €/asukas (=tasausraja)]]</f>
        <v>488.08377157091263</v>
      </c>
      <c r="N254" s="384">
        <f>IF(Tasaus[[#This Row],[Erotus = tasausrja - laskennallinen verotulo, €/asukas]]&gt;0,(Tasaus[[#This Row],[Erotus = tasausrja - laskennallinen verotulo, €/asukas]]*$B$7),(Tasaus[[#This Row],[Erotus = tasausrja - laskennallinen verotulo, €/asukas]]*$B$8))</f>
        <v>439.2753944138214</v>
      </c>
      <c r="O254" s="385">
        <f>Tasaus[[#This Row],[Tasaus,  €/asukas]]*Tasaus[[#This Row],[Asukasluku 31.12.2021]]</f>
        <v>3298079.6612589713</v>
      </c>
      <c r="Q254" s="121"/>
      <c r="R254" s="122"/>
      <c r="S254" s="123"/>
    </row>
    <row r="255" spans="1:19">
      <c r="A255" s="275">
        <v>778</v>
      </c>
      <c r="B255" s="13" t="s">
        <v>619</v>
      </c>
      <c r="C255" s="276">
        <v>6891</v>
      </c>
      <c r="D255" s="277">
        <v>21.75</v>
      </c>
      <c r="E255" s="277">
        <f>Tasaus[[#This Row],[Tuloveroprosentti 2022]]-12.64</f>
        <v>9.11</v>
      </c>
      <c r="F255" s="14">
        <v>21992846.870129049</v>
      </c>
      <c r="G255" s="14">
        <f>Tasaus[[#This Row],[Kunnallisvero (maksuunpantu), €]]*100/Tasaus[[#This Row],[Tuloveroprosentti 2022]]</f>
        <v>101116537.33392668</v>
      </c>
      <c r="H255" s="278">
        <f>Tasaus[[#This Row],[Verotettava tulo (kunnallisvero), €]]*($E$11/100)</f>
        <v>7442177.1477770032</v>
      </c>
      <c r="I255" s="14">
        <v>1569139.429084955</v>
      </c>
      <c r="J255" s="15">
        <v>866226.51835000014</v>
      </c>
      <c r="K255" s="15">
        <f>SUM(Tasaus[[#This Row],[Laskennallinen kunnallisvero, €]:[Laskennallinen kiinteistövero, €]])</f>
        <v>9877543.0952119585</v>
      </c>
      <c r="L255" s="15">
        <f>Tasaus[[#This Row],[Laskennallinen verotulo yhteensä, €]]/Tasaus[[#This Row],[Asukasluku 31.12.2021]]</f>
        <v>1433.3976339010244</v>
      </c>
      <c r="M255" s="37">
        <f>$L$11-Tasaus[[#This Row],[Laskennallinen verotulo yhteensä, €/asukas (=tasausraja)]]</f>
        <v>546.7523660989757</v>
      </c>
      <c r="N255" s="384">
        <f>IF(Tasaus[[#This Row],[Erotus = tasausrja - laskennallinen verotulo, €/asukas]]&gt;0,(Tasaus[[#This Row],[Erotus = tasausrja - laskennallinen verotulo, €/asukas]]*$B$7),(Tasaus[[#This Row],[Erotus = tasausrja - laskennallinen verotulo, €/asukas]]*$B$8))</f>
        <v>492.07712948907812</v>
      </c>
      <c r="O255" s="385">
        <f>Tasaus[[#This Row],[Tasaus,  €/asukas]]*Tasaus[[#This Row],[Asukasluku 31.12.2021]]</f>
        <v>3390903.4993092371</v>
      </c>
      <c r="Q255" s="121"/>
      <c r="R255" s="122"/>
      <c r="S255" s="123"/>
    </row>
    <row r="256" spans="1:19">
      <c r="A256" s="275">
        <v>781</v>
      </c>
      <c r="B256" s="13" t="s">
        <v>620</v>
      </c>
      <c r="C256" s="276">
        <v>3584</v>
      </c>
      <c r="D256" s="277">
        <v>19</v>
      </c>
      <c r="E256" s="277">
        <f>Tasaus[[#This Row],[Tuloveroprosentti 2022]]-12.64</f>
        <v>6.3599999999999994</v>
      </c>
      <c r="F256" s="14">
        <v>9326543.3400547244</v>
      </c>
      <c r="G256" s="14">
        <f>Tasaus[[#This Row],[Kunnallisvero (maksuunpantu), €]]*100/Tasaus[[#This Row],[Tuloveroprosentti 2022]]</f>
        <v>49087070.210814334</v>
      </c>
      <c r="H256" s="278">
        <f>Tasaus[[#This Row],[Verotettava tulo (kunnallisvero), €]]*($E$11/100)</f>
        <v>3612808.3675159351</v>
      </c>
      <c r="I256" s="14">
        <v>1279193.5777291041</v>
      </c>
      <c r="J256" s="15">
        <v>1218032.5454000002</v>
      </c>
      <c r="K256" s="15">
        <f>SUM(Tasaus[[#This Row],[Laskennallinen kunnallisvero, €]:[Laskennallinen kiinteistövero, €]])</f>
        <v>6110034.4906450389</v>
      </c>
      <c r="L256" s="15">
        <f>Tasaus[[#This Row],[Laskennallinen verotulo yhteensä, €]]/Tasaus[[#This Row],[Asukasluku 31.12.2021]]</f>
        <v>1704.8087306487273</v>
      </c>
      <c r="M256" s="37">
        <f>$L$11-Tasaus[[#This Row],[Laskennallinen verotulo yhteensä, €/asukas (=tasausraja)]]</f>
        <v>275.34126935127279</v>
      </c>
      <c r="N256" s="384">
        <f>IF(Tasaus[[#This Row],[Erotus = tasausrja - laskennallinen verotulo, €/asukas]]&gt;0,(Tasaus[[#This Row],[Erotus = tasausrja - laskennallinen verotulo, €/asukas]]*$B$7),(Tasaus[[#This Row],[Erotus = tasausrja - laskennallinen verotulo, €/asukas]]*$B$8))</f>
        <v>247.80714241614552</v>
      </c>
      <c r="O256" s="385">
        <f>Tasaus[[#This Row],[Tasaus,  €/asukas]]*Tasaus[[#This Row],[Asukasluku 31.12.2021]]</f>
        <v>888140.79841946554</v>
      </c>
      <c r="Q256" s="121"/>
      <c r="R256" s="122"/>
      <c r="S256" s="123"/>
    </row>
    <row r="257" spans="1:19">
      <c r="A257" s="275">
        <v>783</v>
      </c>
      <c r="B257" s="13" t="s">
        <v>621</v>
      </c>
      <c r="C257" s="276">
        <v>6588</v>
      </c>
      <c r="D257" s="277">
        <v>21.5</v>
      </c>
      <c r="E257" s="277">
        <f>Tasaus[[#This Row],[Tuloveroprosentti 2022]]-12.64</f>
        <v>8.86</v>
      </c>
      <c r="F257" s="14">
        <v>25210914.610147931</v>
      </c>
      <c r="G257" s="14">
        <f>Tasaus[[#This Row],[Kunnallisvero (maksuunpantu), €]]*100/Tasaus[[#This Row],[Tuloveroprosentti 2022]]</f>
        <v>117260067.95417641</v>
      </c>
      <c r="H257" s="278">
        <f>Tasaus[[#This Row],[Verotettava tulo (kunnallisvero), €]]*($E$11/100)</f>
        <v>8630341.0014273841</v>
      </c>
      <c r="I257" s="14">
        <v>1366437.7507629737</v>
      </c>
      <c r="J257" s="15">
        <v>1195776.30125</v>
      </c>
      <c r="K257" s="15">
        <f>SUM(Tasaus[[#This Row],[Laskennallinen kunnallisvero, €]:[Laskennallinen kiinteistövero, €]])</f>
        <v>11192555.053440357</v>
      </c>
      <c r="L257" s="15">
        <f>Tasaus[[#This Row],[Laskennallinen verotulo yhteensä, €]]/Tasaus[[#This Row],[Asukasluku 31.12.2021]]</f>
        <v>1698.9306395628957</v>
      </c>
      <c r="M257" s="37">
        <f>$L$11-Tasaus[[#This Row],[Laskennallinen verotulo yhteensä, €/asukas (=tasausraja)]]</f>
        <v>281.21936043710434</v>
      </c>
      <c r="N257" s="384">
        <f>IF(Tasaus[[#This Row],[Erotus = tasausrja - laskennallinen verotulo, €/asukas]]&gt;0,(Tasaus[[#This Row],[Erotus = tasausrja - laskennallinen verotulo, €/asukas]]*$B$7),(Tasaus[[#This Row],[Erotus = tasausrja - laskennallinen verotulo, €/asukas]]*$B$8))</f>
        <v>253.09742439339391</v>
      </c>
      <c r="O257" s="385">
        <f>Tasaus[[#This Row],[Tasaus,  €/asukas]]*Tasaus[[#This Row],[Asukasluku 31.12.2021]]</f>
        <v>1667405.8319036791</v>
      </c>
      <c r="Q257" s="121"/>
      <c r="R257" s="122"/>
      <c r="S257" s="123"/>
    </row>
    <row r="258" spans="1:19">
      <c r="A258" s="275">
        <v>785</v>
      </c>
      <c r="B258" s="13" t="s">
        <v>622</v>
      </c>
      <c r="C258" s="276">
        <v>2673</v>
      </c>
      <c r="D258" s="277">
        <v>21</v>
      </c>
      <c r="E258" s="277">
        <f>Tasaus[[#This Row],[Tuloveroprosentti 2022]]-12.64</f>
        <v>8.36</v>
      </c>
      <c r="F258" s="14">
        <v>7454769.9200437414</v>
      </c>
      <c r="G258" s="14">
        <f>Tasaus[[#This Row],[Kunnallisvero (maksuunpantu), €]]*100/Tasaus[[#This Row],[Tuloveroprosentti 2022]]</f>
        <v>35498904.381160676</v>
      </c>
      <c r="H258" s="278">
        <f>Tasaus[[#This Row],[Verotettava tulo (kunnallisvero), €]]*($E$11/100)</f>
        <v>2612719.3624534258</v>
      </c>
      <c r="I258" s="14">
        <v>606444.8930247667</v>
      </c>
      <c r="J258" s="15">
        <v>718058.3306000001</v>
      </c>
      <c r="K258" s="15">
        <f>SUM(Tasaus[[#This Row],[Laskennallinen kunnallisvero, €]:[Laskennallinen kiinteistövero, €]])</f>
        <v>3937222.5860781926</v>
      </c>
      <c r="L258" s="15">
        <f>Tasaus[[#This Row],[Laskennallinen verotulo yhteensä, €]]/Tasaus[[#This Row],[Asukasluku 31.12.2021]]</f>
        <v>1472.9601893296642</v>
      </c>
      <c r="M258" s="37">
        <f>$L$11-Tasaus[[#This Row],[Laskennallinen verotulo yhteensä, €/asukas (=tasausraja)]]</f>
        <v>507.18981067033587</v>
      </c>
      <c r="N258" s="384">
        <f>IF(Tasaus[[#This Row],[Erotus = tasausrja - laskennallinen verotulo, €/asukas]]&gt;0,(Tasaus[[#This Row],[Erotus = tasausrja - laskennallinen verotulo, €/asukas]]*$B$7),(Tasaus[[#This Row],[Erotus = tasausrja - laskennallinen verotulo, €/asukas]]*$B$8))</f>
        <v>456.47082960330232</v>
      </c>
      <c r="O258" s="385">
        <f>Tasaus[[#This Row],[Tasaus,  €/asukas]]*Tasaus[[#This Row],[Asukasluku 31.12.2021]]</f>
        <v>1220146.5275296271</v>
      </c>
      <c r="Q258" s="121"/>
      <c r="R258" s="122"/>
      <c r="S258" s="123"/>
    </row>
    <row r="259" spans="1:19">
      <c r="A259" s="275">
        <v>790</v>
      </c>
      <c r="B259" s="13" t="s">
        <v>261</v>
      </c>
      <c r="C259" s="276">
        <v>23998</v>
      </c>
      <c r="D259" s="277">
        <v>21.5</v>
      </c>
      <c r="E259" s="277">
        <f>Tasaus[[#This Row],[Tuloveroprosentti 2022]]-12.64</f>
        <v>8.86</v>
      </c>
      <c r="F259" s="14">
        <v>80816687.470474198</v>
      </c>
      <c r="G259" s="14">
        <f>Tasaus[[#This Row],[Kunnallisvero (maksuunpantu), €]]*100/Tasaus[[#This Row],[Tuloveroprosentti 2022]]</f>
        <v>375891569.63011253</v>
      </c>
      <c r="H259" s="278">
        <f>Tasaus[[#This Row],[Verotettava tulo (kunnallisvero), €]]*($E$11/100)</f>
        <v>27665619.52477628</v>
      </c>
      <c r="I259" s="14">
        <v>4971594.253427539</v>
      </c>
      <c r="J259" s="15">
        <v>3422304.7888500006</v>
      </c>
      <c r="K259" s="15">
        <f>SUM(Tasaus[[#This Row],[Laskennallinen kunnallisvero, €]:[Laskennallinen kiinteistövero, €]])</f>
        <v>36059518.567053817</v>
      </c>
      <c r="L259" s="15">
        <f>Tasaus[[#This Row],[Laskennallinen verotulo yhteensä, €]]/Tasaus[[#This Row],[Asukasluku 31.12.2021]]</f>
        <v>1502.6051573903583</v>
      </c>
      <c r="M259" s="37">
        <f>$L$11-Tasaus[[#This Row],[Laskennallinen verotulo yhteensä, €/asukas (=tasausraja)]]</f>
        <v>477.54484260964182</v>
      </c>
      <c r="N259" s="384">
        <f>IF(Tasaus[[#This Row],[Erotus = tasausrja - laskennallinen verotulo, €/asukas]]&gt;0,(Tasaus[[#This Row],[Erotus = tasausrja - laskennallinen verotulo, €/asukas]]*$B$7),(Tasaus[[#This Row],[Erotus = tasausrja - laskennallinen verotulo, €/asukas]]*$B$8))</f>
        <v>429.79035834867767</v>
      </c>
      <c r="O259" s="385">
        <f>Tasaus[[#This Row],[Tasaus,  €/asukas]]*Tasaus[[#This Row],[Asukasluku 31.12.2021]]</f>
        <v>10314109.019651568</v>
      </c>
      <c r="Q259" s="121"/>
      <c r="R259" s="122"/>
      <c r="S259" s="123"/>
    </row>
    <row r="260" spans="1:19">
      <c r="A260" s="275">
        <v>791</v>
      </c>
      <c r="B260" s="13" t="s">
        <v>262</v>
      </c>
      <c r="C260" s="276">
        <v>5131</v>
      </c>
      <c r="D260" s="277">
        <v>21.75</v>
      </c>
      <c r="E260" s="277">
        <f>Tasaus[[#This Row],[Tuloveroprosentti 2022]]-12.64</f>
        <v>9.11</v>
      </c>
      <c r="F260" s="14">
        <v>14254515.550083641</v>
      </c>
      <c r="G260" s="14">
        <f>Tasaus[[#This Row],[Kunnallisvero (maksuunpantu), €]]*100/Tasaus[[#This Row],[Tuloveroprosentti 2022]]</f>
        <v>65538002.529120192</v>
      </c>
      <c r="H260" s="278">
        <f>Tasaus[[#This Row],[Verotettava tulo (kunnallisvero), €]]*($E$11/100)</f>
        <v>4823596.9861432463</v>
      </c>
      <c r="I260" s="14">
        <v>1189541.5541475781</v>
      </c>
      <c r="J260" s="15">
        <v>730484.37115000002</v>
      </c>
      <c r="K260" s="15">
        <f>SUM(Tasaus[[#This Row],[Laskennallinen kunnallisvero, €]:[Laskennallinen kiinteistövero, €]])</f>
        <v>6743622.9114408242</v>
      </c>
      <c r="L260" s="15">
        <f>Tasaus[[#This Row],[Laskennallinen verotulo yhteensä, €]]/Tasaus[[#This Row],[Asukasluku 31.12.2021]]</f>
        <v>1314.2901795830878</v>
      </c>
      <c r="M260" s="37">
        <f>$L$11-Tasaus[[#This Row],[Laskennallinen verotulo yhteensä, €/asukas (=tasausraja)]]</f>
        <v>665.85982041691227</v>
      </c>
      <c r="N260" s="384">
        <f>IF(Tasaus[[#This Row],[Erotus = tasausrja - laskennallinen verotulo, €/asukas]]&gt;0,(Tasaus[[#This Row],[Erotus = tasausrja - laskennallinen verotulo, €/asukas]]*$B$7),(Tasaus[[#This Row],[Erotus = tasausrja - laskennallinen verotulo, €/asukas]]*$B$8))</f>
        <v>599.27383837522109</v>
      </c>
      <c r="O260" s="385">
        <f>Tasaus[[#This Row],[Tasaus,  €/asukas]]*Tasaus[[#This Row],[Asukasluku 31.12.2021]]</f>
        <v>3074874.0647032596</v>
      </c>
      <c r="Q260" s="121"/>
      <c r="R260" s="122"/>
      <c r="S260" s="123"/>
    </row>
    <row r="261" spans="1:19">
      <c r="A261" s="275">
        <v>831</v>
      </c>
      <c r="B261" s="13" t="s">
        <v>623</v>
      </c>
      <c r="C261" s="276">
        <v>4595</v>
      </c>
      <c r="D261" s="277">
        <v>21</v>
      </c>
      <c r="E261" s="277">
        <f>Tasaus[[#This Row],[Tuloveroprosentti 2022]]-12.64</f>
        <v>8.36</v>
      </c>
      <c r="F261" s="14">
        <v>18859162.330110658</v>
      </c>
      <c r="G261" s="14">
        <f>Tasaus[[#This Row],[Kunnallisvero (maksuunpantu), €]]*100/Tasaus[[#This Row],[Tuloveroprosentti 2022]]</f>
        <v>89805534.905288845</v>
      </c>
      <c r="H261" s="278">
        <f>Tasaus[[#This Row],[Verotettava tulo (kunnallisvero), €]]*($E$11/100)</f>
        <v>6609687.3690292593</v>
      </c>
      <c r="I261" s="14">
        <v>562979.35856485995</v>
      </c>
      <c r="J261" s="15">
        <v>940333.79925000016</v>
      </c>
      <c r="K261" s="15">
        <f>SUM(Tasaus[[#This Row],[Laskennallinen kunnallisvero, €]:[Laskennallinen kiinteistövero, €]])</f>
        <v>8113000.5268441197</v>
      </c>
      <c r="L261" s="15">
        <f>Tasaus[[#This Row],[Laskennallinen verotulo yhteensä, €]]/Tasaus[[#This Row],[Asukasluku 31.12.2021]]</f>
        <v>1765.6149133501892</v>
      </c>
      <c r="M261" s="37">
        <f>$L$11-Tasaus[[#This Row],[Laskennallinen verotulo yhteensä, €/asukas (=tasausraja)]]</f>
        <v>214.53508664981086</v>
      </c>
      <c r="N261" s="384">
        <f>IF(Tasaus[[#This Row],[Erotus = tasausrja - laskennallinen verotulo, €/asukas]]&gt;0,(Tasaus[[#This Row],[Erotus = tasausrja - laskennallinen verotulo, €/asukas]]*$B$7),(Tasaus[[#This Row],[Erotus = tasausrja - laskennallinen verotulo, €/asukas]]*$B$8))</f>
        <v>193.08157798482978</v>
      </c>
      <c r="O261" s="385">
        <f>Tasaus[[#This Row],[Tasaus,  €/asukas]]*Tasaus[[#This Row],[Asukasluku 31.12.2021]]</f>
        <v>887209.85084029287</v>
      </c>
      <c r="Q261" s="121"/>
      <c r="R261" s="122"/>
      <c r="S261" s="123"/>
    </row>
    <row r="262" spans="1:19">
      <c r="A262" s="275">
        <v>832</v>
      </c>
      <c r="B262" s="13" t="s">
        <v>624</v>
      </c>
      <c r="C262" s="276">
        <v>3913</v>
      </c>
      <c r="D262" s="277">
        <v>20.5</v>
      </c>
      <c r="E262" s="277">
        <f>Tasaus[[#This Row],[Tuloveroprosentti 2022]]-12.64</f>
        <v>7.8599999999999994</v>
      </c>
      <c r="F262" s="14">
        <v>10564467.730061989</v>
      </c>
      <c r="G262" s="14">
        <f>Tasaus[[#This Row],[Kunnallisvero (maksuunpantu), €]]*100/Tasaus[[#This Row],[Tuloveroprosentti 2022]]</f>
        <v>51533988.927131653</v>
      </c>
      <c r="H262" s="278">
        <f>Tasaus[[#This Row],[Verotettava tulo (kunnallisvero), €]]*($E$11/100)</f>
        <v>3792901.5850368896</v>
      </c>
      <c r="I262" s="14">
        <v>1298523.579629031</v>
      </c>
      <c r="J262" s="15">
        <v>530271.01649999991</v>
      </c>
      <c r="K262" s="15">
        <f>SUM(Tasaus[[#This Row],[Laskennallinen kunnallisvero, €]:[Laskennallinen kiinteistövero, €]])</f>
        <v>5621696.1811659206</v>
      </c>
      <c r="L262" s="15">
        <f>Tasaus[[#This Row],[Laskennallinen verotulo yhteensä, €]]/Tasaus[[#This Row],[Asukasluku 31.12.2021]]</f>
        <v>1436.671653760777</v>
      </c>
      <c r="M262" s="37">
        <f>$L$11-Tasaus[[#This Row],[Laskennallinen verotulo yhteensä, €/asukas (=tasausraja)]]</f>
        <v>543.47834623922313</v>
      </c>
      <c r="N262" s="384">
        <f>IF(Tasaus[[#This Row],[Erotus = tasausrja - laskennallinen verotulo, €/asukas]]&gt;0,(Tasaus[[#This Row],[Erotus = tasausrja - laskennallinen verotulo, €/asukas]]*$B$7),(Tasaus[[#This Row],[Erotus = tasausrja - laskennallinen verotulo, €/asukas]]*$B$8))</f>
        <v>489.1305116153008</v>
      </c>
      <c r="O262" s="385">
        <f>Tasaus[[#This Row],[Tasaus,  €/asukas]]*Tasaus[[#This Row],[Asukasluku 31.12.2021]]</f>
        <v>1913967.6919506721</v>
      </c>
      <c r="Q262" s="121"/>
      <c r="R262" s="122"/>
    </row>
    <row r="263" spans="1:19">
      <c r="A263" s="275">
        <v>833</v>
      </c>
      <c r="B263" s="13" t="s">
        <v>625</v>
      </c>
      <c r="C263" s="276">
        <v>1677</v>
      </c>
      <c r="D263" s="277">
        <v>19.5</v>
      </c>
      <c r="E263" s="277">
        <f>Tasaus[[#This Row],[Tuloveroprosentti 2022]]-12.64</f>
        <v>6.8599999999999994</v>
      </c>
      <c r="F263" s="14">
        <v>5521026.8300323952</v>
      </c>
      <c r="G263" s="14">
        <f>Tasaus[[#This Row],[Kunnallisvero (maksuunpantu), €]]*100/Tasaus[[#This Row],[Tuloveroprosentti 2022]]</f>
        <v>28312958.102730233</v>
      </c>
      <c r="H263" s="278">
        <f>Tasaus[[#This Row],[Verotettava tulo (kunnallisvero), €]]*($E$11/100)</f>
        <v>2083833.716360945</v>
      </c>
      <c r="I263" s="14">
        <v>221935.24270185948</v>
      </c>
      <c r="J263" s="15">
        <v>576678.95045</v>
      </c>
      <c r="K263" s="15">
        <f>SUM(Tasaus[[#This Row],[Laskennallinen kunnallisvero, €]:[Laskennallinen kiinteistövero, €]])</f>
        <v>2882447.9095128044</v>
      </c>
      <c r="L263" s="15">
        <f>Tasaus[[#This Row],[Laskennallinen verotulo yhteensä, €]]/Tasaus[[#This Row],[Asukasluku 31.12.2021]]</f>
        <v>1718.8121106218273</v>
      </c>
      <c r="M263" s="37">
        <f>$L$11-Tasaus[[#This Row],[Laskennallinen verotulo yhteensä, €/asukas (=tasausraja)]]</f>
        <v>261.3378893781728</v>
      </c>
      <c r="N263" s="384">
        <f>IF(Tasaus[[#This Row],[Erotus = tasausrja - laskennallinen verotulo, €/asukas]]&gt;0,(Tasaus[[#This Row],[Erotus = tasausrja - laskennallinen verotulo, €/asukas]]*$B$7),(Tasaus[[#This Row],[Erotus = tasausrja - laskennallinen verotulo, €/asukas]]*$B$8))</f>
        <v>235.20410044035552</v>
      </c>
      <c r="O263" s="385">
        <f>Tasaus[[#This Row],[Tasaus,  €/asukas]]*Tasaus[[#This Row],[Asukasluku 31.12.2021]]</f>
        <v>394437.27643847623</v>
      </c>
      <c r="Q263" s="121"/>
      <c r="R263" s="122"/>
    </row>
    <row r="264" spans="1:19">
      <c r="A264" s="275">
        <v>834</v>
      </c>
      <c r="B264" s="13" t="s">
        <v>626</v>
      </c>
      <c r="C264" s="276">
        <v>5967</v>
      </c>
      <c r="D264" s="277">
        <v>21.250000000000004</v>
      </c>
      <c r="E264" s="277">
        <f>Tasaus[[#This Row],[Tuloveroprosentti 2022]]-12.64</f>
        <v>8.610000000000003</v>
      </c>
      <c r="F264" s="14">
        <v>22161163.570130032</v>
      </c>
      <c r="G264" s="14">
        <f>Tasaus[[#This Row],[Kunnallisvero (maksuunpantu), €]]*100/Tasaus[[#This Row],[Tuloveroprosentti 2022]]</f>
        <v>104287828.56531779</v>
      </c>
      <c r="H264" s="278">
        <f>Tasaus[[#This Row],[Verotettava tulo (kunnallisvero), €]]*($E$11/100)</f>
        <v>7675584.1824073894</v>
      </c>
      <c r="I264" s="14">
        <v>1245857.7967875309</v>
      </c>
      <c r="J264" s="15">
        <v>1003173.1997500001</v>
      </c>
      <c r="K264" s="15">
        <f>SUM(Tasaus[[#This Row],[Laskennallinen kunnallisvero, €]:[Laskennallinen kiinteistövero, €]])</f>
        <v>9924615.1789449211</v>
      </c>
      <c r="L264" s="15">
        <f>Tasaus[[#This Row],[Laskennallinen verotulo yhteensä, €]]/Tasaus[[#This Row],[Asukasluku 31.12.2021]]</f>
        <v>1663.250407063</v>
      </c>
      <c r="M264" s="37">
        <f>$L$11-Tasaus[[#This Row],[Laskennallinen verotulo yhteensä, €/asukas (=tasausraja)]]</f>
        <v>316.89959293700008</v>
      </c>
      <c r="N264" s="384">
        <f>IF(Tasaus[[#This Row],[Erotus = tasausrja - laskennallinen verotulo, €/asukas]]&gt;0,(Tasaus[[#This Row],[Erotus = tasausrja - laskennallinen verotulo, €/asukas]]*$B$7),(Tasaus[[#This Row],[Erotus = tasausrja - laskennallinen verotulo, €/asukas]]*$B$8))</f>
        <v>285.20963364330009</v>
      </c>
      <c r="O264" s="385">
        <f>Tasaus[[#This Row],[Tasaus,  €/asukas]]*Tasaus[[#This Row],[Asukasluku 31.12.2021]]</f>
        <v>1701845.8839495718</v>
      </c>
      <c r="Q264" s="121"/>
      <c r="R264" s="122"/>
    </row>
    <row r="265" spans="1:19">
      <c r="A265" s="275">
        <v>837</v>
      </c>
      <c r="B265" s="13" t="s">
        <v>627</v>
      </c>
      <c r="C265" s="276">
        <v>244223</v>
      </c>
      <c r="D265" s="277">
        <v>20.25</v>
      </c>
      <c r="E265" s="277">
        <f>Tasaus[[#This Row],[Tuloveroprosentti 2022]]-12.64</f>
        <v>7.6099999999999994</v>
      </c>
      <c r="F265" s="14">
        <v>982652999.0257659</v>
      </c>
      <c r="G265" s="14">
        <f>Tasaus[[#This Row],[Kunnallisvero (maksuunpantu), €]]*100/Tasaus[[#This Row],[Tuloveroprosentti 2022]]</f>
        <v>4852607402.5963745</v>
      </c>
      <c r="H265" s="278">
        <f>Tasaus[[#This Row],[Verotettava tulo (kunnallisvero), €]]*($E$11/100)</f>
        <v>357151904.83109313</v>
      </c>
      <c r="I265" s="14">
        <v>84081766.270966381</v>
      </c>
      <c r="J265" s="15">
        <v>41427257.656350009</v>
      </c>
      <c r="K265" s="15">
        <f>SUM(Tasaus[[#This Row],[Laskennallinen kunnallisvero, €]:[Laskennallinen kiinteistövero, €]])</f>
        <v>482660928.7584095</v>
      </c>
      <c r="L265" s="15">
        <f>Tasaus[[#This Row],[Laskennallinen verotulo yhteensä, €]]/Tasaus[[#This Row],[Asukasluku 31.12.2021]]</f>
        <v>1976.312340600228</v>
      </c>
      <c r="M265" s="37">
        <f>$L$11-Tasaus[[#This Row],[Laskennallinen verotulo yhteensä, €/asukas (=tasausraja)]]</f>
        <v>3.8376593997720647</v>
      </c>
      <c r="N265" s="384">
        <f>IF(Tasaus[[#This Row],[Erotus = tasausrja - laskennallinen verotulo, €/asukas]]&gt;0,(Tasaus[[#This Row],[Erotus = tasausrja - laskennallinen verotulo, €/asukas]]*$B$7),(Tasaus[[#This Row],[Erotus = tasausrja - laskennallinen verotulo, €/asukas]]*$B$8))</f>
        <v>3.4538934597948585</v>
      </c>
      <c r="O265" s="385">
        <f>Tasaus[[#This Row],[Tasaus,  €/asukas]]*Tasaus[[#This Row],[Asukasluku 31.12.2021]]</f>
        <v>843520.22243147972</v>
      </c>
      <c r="Q265" s="121"/>
      <c r="R265" s="122"/>
    </row>
    <row r="266" spans="1:19">
      <c r="A266" s="275">
        <v>844</v>
      </c>
      <c r="B266" s="13" t="s">
        <v>628</v>
      </c>
      <c r="C266" s="276">
        <v>1479</v>
      </c>
      <c r="D266" s="277">
        <v>21.5</v>
      </c>
      <c r="E266" s="277">
        <f>Tasaus[[#This Row],[Tuloveroprosentti 2022]]-12.64</f>
        <v>8.86</v>
      </c>
      <c r="F266" s="14">
        <v>4114429.5400241422</v>
      </c>
      <c r="G266" s="14">
        <f>Tasaus[[#This Row],[Kunnallisvero (maksuunpantu), €]]*100/Tasaus[[#This Row],[Tuloveroprosentti 2022]]</f>
        <v>19136881.581507638</v>
      </c>
      <c r="H266" s="278">
        <f>Tasaus[[#This Row],[Verotettava tulo (kunnallisvero), €]]*($E$11/100)</f>
        <v>1408474.4843989622</v>
      </c>
      <c r="I266" s="14">
        <v>415054.73647527496</v>
      </c>
      <c r="J266" s="15">
        <v>254890.29835000003</v>
      </c>
      <c r="K266" s="15">
        <f>SUM(Tasaus[[#This Row],[Laskennallinen kunnallisvero, €]:[Laskennallinen kiinteistövero, €]])</f>
        <v>2078419.5192242372</v>
      </c>
      <c r="L266" s="15">
        <f>Tasaus[[#This Row],[Laskennallinen verotulo yhteensä, €]]/Tasaus[[#This Row],[Asukasluku 31.12.2021]]</f>
        <v>1405.28703125371</v>
      </c>
      <c r="M266" s="37">
        <f>$L$11-Tasaus[[#This Row],[Laskennallinen verotulo yhteensä, €/asukas (=tasausraja)]]</f>
        <v>574.86296874629011</v>
      </c>
      <c r="N266" s="384">
        <f>IF(Tasaus[[#This Row],[Erotus = tasausrja - laskennallinen verotulo, €/asukas]]&gt;0,(Tasaus[[#This Row],[Erotus = tasausrja - laskennallinen verotulo, €/asukas]]*$B$7),(Tasaus[[#This Row],[Erotus = tasausrja - laskennallinen verotulo, €/asukas]]*$B$8))</f>
        <v>517.37667187166107</v>
      </c>
      <c r="O266" s="385">
        <f>Tasaus[[#This Row],[Tasaus,  €/asukas]]*Tasaus[[#This Row],[Asukasluku 31.12.2021]]</f>
        <v>765200.09769818676</v>
      </c>
      <c r="Q266" s="121"/>
      <c r="R266" s="122"/>
    </row>
    <row r="267" spans="1:19">
      <c r="A267" s="275">
        <v>845</v>
      </c>
      <c r="B267" s="13" t="s">
        <v>629</v>
      </c>
      <c r="C267" s="276">
        <v>2882</v>
      </c>
      <c r="D267" s="277">
        <v>20</v>
      </c>
      <c r="E267" s="277">
        <f>Tasaus[[#This Row],[Tuloveroprosentti 2022]]-12.64</f>
        <v>7.3599999999999994</v>
      </c>
      <c r="F267" s="14">
        <v>8646992.5600507371</v>
      </c>
      <c r="G267" s="14">
        <f>Tasaus[[#This Row],[Kunnallisvero (maksuunpantu), €]]*100/Tasaus[[#This Row],[Tuloveroprosentti 2022]]</f>
        <v>43234962.800253682</v>
      </c>
      <c r="H267" s="278">
        <f>Tasaus[[#This Row],[Verotettava tulo (kunnallisvero), €]]*($E$11/100)</f>
        <v>3182093.2620986709</v>
      </c>
      <c r="I267" s="14">
        <v>536696.95609057602</v>
      </c>
      <c r="J267" s="15">
        <v>461389.75925000012</v>
      </c>
      <c r="K267" s="15">
        <f>SUM(Tasaus[[#This Row],[Laskennallinen kunnallisvero, €]:[Laskennallinen kiinteistövero, €]])</f>
        <v>4180179.9774392471</v>
      </c>
      <c r="L267" s="15">
        <f>Tasaus[[#This Row],[Laskennallinen verotulo yhteensä, €]]/Tasaus[[#This Row],[Asukasluku 31.12.2021]]</f>
        <v>1450.4441281884965</v>
      </c>
      <c r="M267" s="37">
        <f>$L$11-Tasaus[[#This Row],[Laskennallinen verotulo yhteensä, €/asukas (=tasausraja)]]</f>
        <v>529.70587181150358</v>
      </c>
      <c r="N267" s="384">
        <f>IF(Tasaus[[#This Row],[Erotus = tasausrja - laskennallinen verotulo, €/asukas]]&gt;0,(Tasaus[[#This Row],[Erotus = tasausrja - laskennallinen verotulo, €/asukas]]*$B$7),(Tasaus[[#This Row],[Erotus = tasausrja - laskennallinen verotulo, €/asukas]]*$B$8))</f>
        <v>476.73528463035325</v>
      </c>
      <c r="O267" s="385">
        <f>Tasaus[[#This Row],[Tasaus,  €/asukas]]*Tasaus[[#This Row],[Asukasluku 31.12.2021]]</f>
        <v>1373951.0903046781</v>
      </c>
      <c r="Q267" s="121"/>
      <c r="R267" s="122"/>
    </row>
    <row r="268" spans="1:19">
      <c r="A268" s="275">
        <v>846</v>
      </c>
      <c r="B268" s="13" t="s">
        <v>630</v>
      </c>
      <c r="C268" s="276">
        <v>4952</v>
      </c>
      <c r="D268" s="277">
        <v>22.5</v>
      </c>
      <c r="E268" s="277">
        <f>Tasaus[[#This Row],[Tuloveroprosentti 2022]]-12.64</f>
        <v>9.86</v>
      </c>
      <c r="F268" s="14">
        <v>15191039.450089136</v>
      </c>
      <c r="G268" s="14">
        <f>Tasaus[[#This Row],[Kunnallisvero (maksuunpantu), €]]*100/Tasaus[[#This Row],[Tuloveroprosentti 2022]]</f>
        <v>67515730.889285043</v>
      </c>
      <c r="H268" s="278">
        <f>Tasaus[[#This Row],[Verotettava tulo (kunnallisvero), €]]*($E$11/100)</f>
        <v>4969157.7934513791</v>
      </c>
      <c r="I268" s="14">
        <v>857855.51002760651</v>
      </c>
      <c r="J268" s="15">
        <v>600431.33389999997</v>
      </c>
      <c r="K268" s="15">
        <f>SUM(Tasaus[[#This Row],[Laskennallinen kunnallisvero, €]:[Laskennallinen kiinteistövero, €]])</f>
        <v>6427444.637378986</v>
      </c>
      <c r="L268" s="15">
        <f>Tasaus[[#This Row],[Laskennallinen verotulo yhteensä, €]]/Tasaus[[#This Row],[Asukasluku 31.12.2021]]</f>
        <v>1297.9492401815401</v>
      </c>
      <c r="M268" s="37">
        <f>$L$11-Tasaus[[#This Row],[Laskennallinen verotulo yhteensä, €/asukas (=tasausraja)]]</f>
        <v>682.20075981846003</v>
      </c>
      <c r="N268" s="384">
        <f>IF(Tasaus[[#This Row],[Erotus = tasausrja - laskennallinen verotulo, €/asukas]]&gt;0,(Tasaus[[#This Row],[Erotus = tasausrja - laskennallinen verotulo, €/asukas]]*$B$7),(Tasaus[[#This Row],[Erotus = tasausrja - laskennallinen verotulo, €/asukas]]*$B$8))</f>
        <v>613.98068383661405</v>
      </c>
      <c r="O268" s="385">
        <f>Tasaus[[#This Row],[Tasaus,  €/asukas]]*Tasaus[[#This Row],[Asukasluku 31.12.2021]]</f>
        <v>3040432.346358913</v>
      </c>
      <c r="Q268" s="121"/>
      <c r="R268" s="122"/>
    </row>
    <row r="269" spans="1:19">
      <c r="A269" s="275">
        <v>848</v>
      </c>
      <c r="B269" s="13" t="s">
        <v>631</v>
      </c>
      <c r="C269" s="276">
        <v>4241</v>
      </c>
      <c r="D269" s="277">
        <v>21.75</v>
      </c>
      <c r="E269" s="277">
        <f>Tasaus[[#This Row],[Tuloveroprosentti 2022]]-12.64</f>
        <v>9.11</v>
      </c>
      <c r="F269" s="14">
        <v>11869615.180069646</v>
      </c>
      <c r="G269" s="14">
        <f>Tasaus[[#This Row],[Kunnallisvero (maksuunpantu), €]]*100/Tasaus[[#This Row],[Tuloveroprosentti 2022]]</f>
        <v>54572943.356642053</v>
      </c>
      <c r="H269" s="278">
        <f>Tasaus[[#This Row],[Verotettava tulo (kunnallisvero), €]]*($E$11/100)</f>
        <v>4016568.6310488549</v>
      </c>
      <c r="I269" s="14">
        <v>868364.11225935176</v>
      </c>
      <c r="J269" s="15">
        <v>530278.68260000006</v>
      </c>
      <c r="K269" s="15">
        <f>SUM(Tasaus[[#This Row],[Laskennallinen kunnallisvero, €]:[Laskennallinen kiinteistövero, €]])</f>
        <v>5415211.425908207</v>
      </c>
      <c r="L269" s="15">
        <f>Tasaus[[#This Row],[Laskennallinen verotulo yhteensä, €]]/Tasaus[[#This Row],[Asukasluku 31.12.2021]]</f>
        <v>1276.8713572054248</v>
      </c>
      <c r="M269" s="37">
        <f>$L$11-Tasaus[[#This Row],[Laskennallinen verotulo yhteensä, €/asukas (=tasausraja)]]</f>
        <v>703.27864279457526</v>
      </c>
      <c r="N269" s="384">
        <f>IF(Tasaus[[#This Row],[Erotus = tasausrja - laskennallinen verotulo, €/asukas]]&gt;0,(Tasaus[[#This Row],[Erotus = tasausrja - laskennallinen verotulo, €/asukas]]*$B$7),(Tasaus[[#This Row],[Erotus = tasausrja - laskennallinen verotulo, €/asukas]]*$B$8))</f>
        <v>632.9507785151178</v>
      </c>
      <c r="O269" s="385">
        <f>Tasaus[[#This Row],[Tasaus,  €/asukas]]*Tasaus[[#This Row],[Asukasluku 31.12.2021]]</f>
        <v>2684344.2516826144</v>
      </c>
      <c r="Q269" s="121"/>
      <c r="R269" s="122"/>
    </row>
    <row r="270" spans="1:19">
      <c r="A270" s="275">
        <v>849</v>
      </c>
      <c r="B270" s="13" t="s">
        <v>632</v>
      </c>
      <c r="C270" s="276">
        <v>2938</v>
      </c>
      <c r="D270" s="277">
        <v>21.75</v>
      </c>
      <c r="E270" s="277">
        <f>Tasaus[[#This Row],[Tuloveroprosentti 2022]]-12.64</f>
        <v>9.11</v>
      </c>
      <c r="F270" s="14">
        <v>8201471.0400481224</v>
      </c>
      <c r="G270" s="14">
        <f>Tasaus[[#This Row],[Kunnallisvero (maksuunpantu), €]]*100/Tasaus[[#This Row],[Tuloveroprosentti 2022]]</f>
        <v>37707912.827807456</v>
      </c>
      <c r="H270" s="278">
        <f>Tasaus[[#This Row],[Verotettava tulo (kunnallisvero), €]]*($E$11/100)</f>
        <v>2775302.3841266287</v>
      </c>
      <c r="I270" s="14">
        <v>745530.49879938143</v>
      </c>
      <c r="J270" s="15">
        <v>374911.15925000003</v>
      </c>
      <c r="K270" s="15">
        <f>SUM(Tasaus[[#This Row],[Laskennallinen kunnallisvero, €]:[Laskennallinen kiinteistövero, €]])</f>
        <v>3895744.0421760101</v>
      </c>
      <c r="L270" s="15">
        <f>Tasaus[[#This Row],[Laskennallinen verotulo yhteensä, €]]/Tasaus[[#This Row],[Asukasluku 31.12.2021]]</f>
        <v>1325.9850381810791</v>
      </c>
      <c r="M270" s="37">
        <f>$L$11-Tasaus[[#This Row],[Laskennallinen verotulo yhteensä, €/asukas (=tasausraja)]]</f>
        <v>654.16496181892103</v>
      </c>
      <c r="N270" s="384">
        <f>IF(Tasaus[[#This Row],[Erotus = tasausrja - laskennallinen verotulo, €/asukas]]&gt;0,(Tasaus[[#This Row],[Erotus = tasausrja - laskennallinen verotulo, €/asukas]]*$B$7),(Tasaus[[#This Row],[Erotus = tasausrja - laskennallinen verotulo, €/asukas]]*$B$8))</f>
        <v>588.74846563702897</v>
      </c>
      <c r="O270" s="385">
        <f>Tasaus[[#This Row],[Tasaus,  €/asukas]]*Tasaus[[#This Row],[Asukasluku 31.12.2021]]</f>
        <v>1729742.9920415911</v>
      </c>
      <c r="Q270" s="121"/>
      <c r="R270" s="122"/>
    </row>
    <row r="271" spans="1:19">
      <c r="A271" s="275">
        <v>850</v>
      </c>
      <c r="B271" s="13" t="s">
        <v>633</v>
      </c>
      <c r="C271" s="276">
        <v>2387</v>
      </c>
      <c r="D271" s="277">
        <v>21</v>
      </c>
      <c r="E271" s="277">
        <f>Tasaus[[#This Row],[Tuloveroprosentti 2022]]-12.64</f>
        <v>8.36</v>
      </c>
      <c r="F271" s="14">
        <v>7716782.0900452798</v>
      </c>
      <c r="G271" s="14">
        <f>Tasaus[[#This Row],[Kunnallisvero (maksuunpantu), €]]*100/Tasaus[[#This Row],[Tuloveroprosentti 2022]]</f>
        <v>36746581.381167993</v>
      </c>
      <c r="H271" s="278">
        <f>Tasaus[[#This Row],[Verotettava tulo (kunnallisvero), €]]*($E$11/100)</f>
        <v>2704548.3896539644</v>
      </c>
      <c r="I271" s="14">
        <v>603218.50405364647</v>
      </c>
      <c r="J271" s="15">
        <v>377211.03365</v>
      </c>
      <c r="K271" s="15">
        <f>SUM(Tasaus[[#This Row],[Laskennallinen kunnallisvero, €]:[Laskennallinen kiinteistövero, €]])</f>
        <v>3684977.9273576108</v>
      </c>
      <c r="L271" s="15">
        <f>Tasaus[[#This Row],[Laskennallinen verotulo yhteensä, €]]/Tasaus[[#This Row],[Asukasluku 31.12.2021]]</f>
        <v>1543.7695548209513</v>
      </c>
      <c r="M271" s="37">
        <f>$L$11-Tasaus[[#This Row],[Laskennallinen verotulo yhteensä, €/asukas (=tasausraja)]]</f>
        <v>436.38044517904882</v>
      </c>
      <c r="N271" s="384">
        <f>IF(Tasaus[[#This Row],[Erotus = tasausrja - laskennallinen verotulo, €/asukas]]&gt;0,(Tasaus[[#This Row],[Erotus = tasausrja - laskennallinen verotulo, €/asukas]]*$B$7),(Tasaus[[#This Row],[Erotus = tasausrja - laskennallinen verotulo, €/asukas]]*$B$8))</f>
        <v>392.74240066114396</v>
      </c>
      <c r="O271" s="385">
        <f>Tasaus[[#This Row],[Tasaus,  €/asukas]]*Tasaus[[#This Row],[Asukasluku 31.12.2021]]</f>
        <v>937476.1103781506</v>
      </c>
      <c r="Q271" s="121"/>
      <c r="R271" s="122"/>
    </row>
    <row r="272" spans="1:19">
      <c r="A272" s="275">
        <v>851</v>
      </c>
      <c r="B272" s="13" t="s">
        <v>634</v>
      </c>
      <c r="C272" s="276">
        <v>21333</v>
      </c>
      <c r="D272" s="277">
        <v>21</v>
      </c>
      <c r="E272" s="277">
        <f>Tasaus[[#This Row],[Tuloveroprosentti 2022]]-12.64</f>
        <v>8.36</v>
      </c>
      <c r="F272" s="14">
        <v>82455574.560483828</v>
      </c>
      <c r="G272" s="14">
        <f>Tasaus[[#This Row],[Kunnallisvero (maksuunpantu), €]]*100/Tasaus[[#This Row],[Tuloveroprosentti 2022]]</f>
        <v>392645593.14516109</v>
      </c>
      <c r="H272" s="278">
        <f>Tasaus[[#This Row],[Verotettava tulo (kunnallisvero), €]]*($E$11/100)</f>
        <v>28898715.655483857</v>
      </c>
      <c r="I272" s="14">
        <v>3019869.0208179355</v>
      </c>
      <c r="J272" s="15">
        <v>3311928.6548500005</v>
      </c>
      <c r="K272" s="15">
        <f>SUM(Tasaus[[#This Row],[Laskennallinen kunnallisvero, €]:[Laskennallinen kiinteistövero, €]])</f>
        <v>35230513.331151791</v>
      </c>
      <c r="L272" s="15">
        <f>Tasaus[[#This Row],[Laskennallinen verotulo yhteensä, €]]/Tasaus[[#This Row],[Asukasluku 31.12.2021]]</f>
        <v>1651.4561163995591</v>
      </c>
      <c r="M272" s="37">
        <f>$L$11-Tasaus[[#This Row],[Laskennallinen verotulo yhteensä, €/asukas (=tasausraja)]]</f>
        <v>328.69388360044104</v>
      </c>
      <c r="N272" s="384">
        <f>IF(Tasaus[[#This Row],[Erotus = tasausrja - laskennallinen verotulo, €/asukas]]&gt;0,(Tasaus[[#This Row],[Erotus = tasausrja - laskennallinen verotulo, €/asukas]]*$B$7),(Tasaus[[#This Row],[Erotus = tasausrja - laskennallinen verotulo, €/asukas]]*$B$8))</f>
        <v>295.82449524039697</v>
      </c>
      <c r="O272" s="385">
        <f>Tasaus[[#This Row],[Tasaus,  €/asukas]]*Tasaus[[#This Row],[Asukasluku 31.12.2021]]</f>
        <v>6310823.9569633882</v>
      </c>
      <c r="Q272" s="121"/>
      <c r="R272" s="122"/>
    </row>
    <row r="273" spans="1:18">
      <c r="A273" s="275">
        <v>853</v>
      </c>
      <c r="B273" s="13" t="s">
        <v>635</v>
      </c>
      <c r="C273" s="276">
        <v>195137</v>
      </c>
      <c r="D273" s="277">
        <v>19.5</v>
      </c>
      <c r="E273" s="277">
        <f>Tasaus[[#This Row],[Tuloveroprosentti 2022]]-12.64</f>
        <v>6.8599999999999994</v>
      </c>
      <c r="F273" s="14">
        <v>720416852.63422716</v>
      </c>
      <c r="G273" s="14">
        <f>Tasaus[[#This Row],[Kunnallisvero (maksuunpantu), €]]*100/Tasaus[[#This Row],[Tuloveroprosentti 2022]]</f>
        <v>3694445398.1242418</v>
      </c>
      <c r="H273" s="278">
        <f>Tasaus[[#This Row],[Verotettava tulo (kunnallisvero), €]]*($E$11/100)</f>
        <v>271911181.3019442</v>
      </c>
      <c r="I273" s="14">
        <v>111596091.59281307</v>
      </c>
      <c r="J273" s="15">
        <v>35273064.094700009</v>
      </c>
      <c r="K273" s="15">
        <f>SUM(Tasaus[[#This Row],[Laskennallinen kunnallisvero, €]:[Laskennallinen kiinteistövero, €]])</f>
        <v>418780336.98945725</v>
      </c>
      <c r="L273" s="15">
        <f>Tasaus[[#This Row],[Laskennallinen verotulo yhteensä, €]]/Tasaus[[#This Row],[Asukasluku 31.12.2021]]</f>
        <v>2146.0837103648064</v>
      </c>
      <c r="M273" s="37">
        <f>$L$11-Tasaus[[#This Row],[Laskennallinen verotulo yhteensä, €/asukas (=tasausraja)]]</f>
        <v>-165.9337103648063</v>
      </c>
      <c r="N273" s="384">
        <f>IF(Tasaus[[#This Row],[Erotus = tasausrja - laskennallinen verotulo, €/asukas]]&gt;0,(Tasaus[[#This Row],[Erotus = tasausrja - laskennallinen verotulo, €/asukas]]*$B$7),(Tasaus[[#This Row],[Erotus = tasausrja - laskennallinen verotulo, €/asukas]]*$B$8))</f>
        <v>-16.593371036480629</v>
      </c>
      <c r="O273" s="385">
        <f>Tasaus[[#This Row],[Tasaus,  €/asukas]]*Tasaus[[#This Row],[Asukasluku 31.12.2021]]</f>
        <v>-3237980.6439457205</v>
      </c>
      <c r="Q273" s="121"/>
      <c r="R273" s="122"/>
    </row>
    <row r="274" spans="1:18">
      <c r="A274" s="275">
        <v>854</v>
      </c>
      <c r="B274" s="13" t="s">
        <v>636</v>
      </c>
      <c r="C274" s="276">
        <v>3296</v>
      </c>
      <c r="D274" s="277">
        <v>21.25</v>
      </c>
      <c r="E274" s="277">
        <f>Tasaus[[#This Row],[Tuloveroprosentti 2022]]-12.64</f>
        <v>8.61</v>
      </c>
      <c r="F274" s="14">
        <v>10438499.080061249</v>
      </c>
      <c r="G274" s="14">
        <f>Tasaus[[#This Row],[Kunnallisvero (maksuunpantu), €]]*100/Tasaus[[#This Row],[Tuloveroprosentti 2022]]</f>
        <v>49122348.61205294</v>
      </c>
      <c r="H274" s="278">
        <f>Tasaus[[#This Row],[Verotettava tulo (kunnallisvero), €]]*($E$11/100)</f>
        <v>3615404.8578470964</v>
      </c>
      <c r="I274" s="14">
        <v>793852.59771055321</v>
      </c>
      <c r="J274" s="15">
        <v>502503.82685000001</v>
      </c>
      <c r="K274" s="15">
        <f>SUM(Tasaus[[#This Row],[Laskennallinen kunnallisvero, €]:[Laskennallinen kiinteistövero, €]])</f>
        <v>4911761.2824076498</v>
      </c>
      <c r="L274" s="15">
        <f>Tasaus[[#This Row],[Laskennallinen verotulo yhteensä, €]]/Tasaus[[#This Row],[Asukasluku 31.12.2021]]</f>
        <v>1490.2188356819327</v>
      </c>
      <c r="M274" s="37">
        <f>$L$11-Tasaus[[#This Row],[Laskennallinen verotulo yhteensä, €/asukas (=tasausraja)]]</f>
        <v>489.93116431806743</v>
      </c>
      <c r="N274" s="384">
        <f>IF(Tasaus[[#This Row],[Erotus = tasausrja - laskennallinen verotulo, €/asukas]]&gt;0,(Tasaus[[#This Row],[Erotus = tasausrja - laskennallinen verotulo, €/asukas]]*$B$7),(Tasaus[[#This Row],[Erotus = tasausrja - laskennallinen verotulo, €/asukas]]*$B$8))</f>
        <v>440.93804788626068</v>
      </c>
      <c r="O274" s="385">
        <f>Tasaus[[#This Row],[Tasaus,  €/asukas]]*Tasaus[[#This Row],[Asukasluku 31.12.2021]]</f>
        <v>1453331.8058331152</v>
      </c>
      <c r="Q274" s="121"/>
      <c r="R274" s="122"/>
    </row>
    <row r="275" spans="1:18">
      <c r="A275" s="275">
        <v>857</v>
      </c>
      <c r="B275" s="13" t="s">
        <v>637</v>
      </c>
      <c r="C275" s="276">
        <v>2420</v>
      </c>
      <c r="D275" s="277">
        <v>22</v>
      </c>
      <c r="E275" s="277">
        <f>Tasaus[[#This Row],[Tuloveroprosentti 2022]]-12.64</f>
        <v>9.36</v>
      </c>
      <c r="F275" s="14">
        <v>6722088.9100394426</v>
      </c>
      <c r="G275" s="14">
        <f>Tasaus[[#This Row],[Kunnallisvero (maksuunpantu), €]]*100/Tasaus[[#This Row],[Tuloveroprosentti 2022]]</f>
        <v>30554949.591088377</v>
      </c>
      <c r="H275" s="278">
        <f>Tasaus[[#This Row],[Verotettava tulo (kunnallisvero), €]]*($E$11/100)</f>
        <v>2248844.2899041045</v>
      </c>
      <c r="I275" s="14">
        <v>739427.87441392802</v>
      </c>
      <c r="J275" s="15">
        <v>443835.92205000005</v>
      </c>
      <c r="K275" s="15">
        <f>SUM(Tasaus[[#This Row],[Laskennallinen kunnallisvero, €]:[Laskennallinen kiinteistövero, €]])</f>
        <v>3432108.0863680327</v>
      </c>
      <c r="L275" s="15">
        <f>Tasaus[[#This Row],[Laskennallinen verotulo yhteensä, €]]/Tasaus[[#This Row],[Asukasluku 31.12.2021]]</f>
        <v>1418.2264819702614</v>
      </c>
      <c r="M275" s="37">
        <f>$L$11-Tasaus[[#This Row],[Laskennallinen verotulo yhteensä, €/asukas (=tasausraja)]]</f>
        <v>561.92351802973872</v>
      </c>
      <c r="N275" s="384">
        <f>IF(Tasaus[[#This Row],[Erotus = tasausrja - laskennallinen verotulo, €/asukas]]&gt;0,(Tasaus[[#This Row],[Erotus = tasausrja - laskennallinen verotulo, €/asukas]]*$B$7),(Tasaus[[#This Row],[Erotus = tasausrja - laskennallinen verotulo, €/asukas]]*$B$8))</f>
        <v>505.73116622676486</v>
      </c>
      <c r="O275" s="385">
        <f>Tasaus[[#This Row],[Tasaus,  €/asukas]]*Tasaus[[#This Row],[Asukasluku 31.12.2021]]</f>
        <v>1223869.4222687709</v>
      </c>
      <c r="Q275" s="121"/>
      <c r="R275" s="122"/>
    </row>
    <row r="276" spans="1:18">
      <c r="A276" s="275">
        <v>858</v>
      </c>
      <c r="B276" s="13" t="s">
        <v>638</v>
      </c>
      <c r="C276" s="276">
        <v>39718</v>
      </c>
      <c r="D276" s="277">
        <v>19.75</v>
      </c>
      <c r="E276" s="277">
        <f>Tasaus[[#This Row],[Tuloveroprosentti 2022]]-12.64</f>
        <v>7.1099999999999994</v>
      </c>
      <c r="F276" s="14">
        <v>189163012.52110994</v>
      </c>
      <c r="G276" s="14">
        <f>Tasaus[[#This Row],[Kunnallisvero (maksuunpantu), €]]*100/Tasaus[[#This Row],[Tuloveroprosentti 2022]]</f>
        <v>957787405.17017686</v>
      </c>
      <c r="H276" s="278">
        <f>Tasaus[[#This Row],[Verotettava tulo (kunnallisvero), €]]*($E$11/100)</f>
        <v>70493153.020525023</v>
      </c>
      <c r="I276" s="14">
        <v>8265641.5002659084</v>
      </c>
      <c r="J276" s="15">
        <v>6998301.1003500009</v>
      </c>
      <c r="K276" s="15">
        <f>SUM(Tasaus[[#This Row],[Laskennallinen kunnallisvero, €]:[Laskennallinen kiinteistövero, €]])</f>
        <v>85757095.621140942</v>
      </c>
      <c r="L276" s="15">
        <f>Tasaus[[#This Row],[Laskennallinen verotulo yhteensä, €]]/Tasaus[[#This Row],[Asukasluku 31.12.2021]]</f>
        <v>2159.1493937544928</v>
      </c>
      <c r="M276" s="37">
        <f>$L$11-Tasaus[[#This Row],[Laskennallinen verotulo yhteensä, €/asukas (=tasausraja)]]</f>
        <v>-178.99939375449276</v>
      </c>
      <c r="N276" s="384">
        <f>IF(Tasaus[[#This Row],[Erotus = tasausrja - laskennallinen verotulo, €/asukas]]&gt;0,(Tasaus[[#This Row],[Erotus = tasausrja - laskennallinen verotulo, €/asukas]]*$B$7),(Tasaus[[#This Row],[Erotus = tasausrja - laskennallinen verotulo, €/asukas]]*$B$8))</f>
        <v>-17.899939375449275</v>
      </c>
      <c r="O276" s="385">
        <f>Tasaus[[#This Row],[Tasaus,  €/asukas]]*Tasaus[[#This Row],[Asukasluku 31.12.2021]]</f>
        <v>-710949.79211409425</v>
      </c>
      <c r="Q276" s="121"/>
      <c r="R276" s="122"/>
    </row>
    <row r="277" spans="1:18">
      <c r="A277" s="275">
        <v>859</v>
      </c>
      <c r="B277" s="13" t="s">
        <v>639</v>
      </c>
      <c r="C277" s="276">
        <v>6593</v>
      </c>
      <c r="D277" s="277">
        <v>22.000000000000004</v>
      </c>
      <c r="E277" s="277">
        <f>Tasaus[[#This Row],[Tuloveroprosentti 2022]]-12.64</f>
        <v>9.360000000000003</v>
      </c>
      <c r="F277" s="14">
        <v>20621331.990120996</v>
      </c>
      <c r="G277" s="14">
        <f>Tasaus[[#This Row],[Kunnallisvero (maksuunpantu), €]]*100/Tasaus[[#This Row],[Tuloveroprosentti 2022]]</f>
        <v>93733327.227822691</v>
      </c>
      <c r="H277" s="278">
        <f>Tasaus[[#This Row],[Verotettava tulo (kunnallisvero), €]]*($E$11/100)</f>
        <v>6898772.8839677498</v>
      </c>
      <c r="I277" s="14">
        <v>527753.14796945127</v>
      </c>
      <c r="J277" s="15">
        <v>464852.12645000004</v>
      </c>
      <c r="K277" s="15">
        <f>SUM(Tasaus[[#This Row],[Laskennallinen kunnallisvero, €]:[Laskennallinen kiinteistövero, €]])</f>
        <v>7891378.1583872009</v>
      </c>
      <c r="L277" s="15">
        <f>Tasaus[[#This Row],[Laskennallinen verotulo yhteensä, €]]/Tasaus[[#This Row],[Asukasluku 31.12.2021]]</f>
        <v>1196.9328315466707</v>
      </c>
      <c r="M277" s="37">
        <f>$L$11-Tasaus[[#This Row],[Laskennallinen verotulo yhteensä, €/asukas (=tasausraja)]]</f>
        <v>783.21716845332935</v>
      </c>
      <c r="N277" s="384">
        <f>IF(Tasaus[[#This Row],[Erotus = tasausrja - laskennallinen verotulo, €/asukas]]&gt;0,(Tasaus[[#This Row],[Erotus = tasausrja - laskennallinen verotulo, €/asukas]]*$B$7),(Tasaus[[#This Row],[Erotus = tasausrja - laskennallinen verotulo, €/asukas]]*$B$8))</f>
        <v>704.89545160799639</v>
      </c>
      <c r="O277" s="385">
        <f>Tasaus[[#This Row],[Tasaus,  €/asukas]]*Tasaus[[#This Row],[Asukasluku 31.12.2021]]</f>
        <v>4647375.7124515204</v>
      </c>
      <c r="Q277" s="121"/>
      <c r="R277" s="122"/>
    </row>
    <row r="278" spans="1:18">
      <c r="A278" s="275">
        <v>886</v>
      </c>
      <c r="B278" s="13" t="s">
        <v>640</v>
      </c>
      <c r="C278" s="276">
        <v>12669</v>
      </c>
      <c r="D278" s="277">
        <v>21.5</v>
      </c>
      <c r="E278" s="277">
        <f>Tasaus[[#This Row],[Tuloveroprosentti 2022]]-12.64</f>
        <v>8.86</v>
      </c>
      <c r="F278" s="14">
        <v>49874439.47029265</v>
      </c>
      <c r="G278" s="14">
        <f>Tasaus[[#This Row],[Kunnallisvero (maksuunpantu), €]]*100/Tasaus[[#This Row],[Tuloveroprosentti 2022]]</f>
        <v>231974137.07112864</v>
      </c>
      <c r="H278" s="278">
        <f>Tasaus[[#This Row],[Verotettava tulo (kunnallisvero), €]]*($E$11/100)</f>
        <v>17073296.488435067</v>
      </c>
      <c r="I278" s="14">
        <v>2318077.9317708025</v>
      </c>
      <c r="J278" s="15">
        <v>1352631.4450000001</v>
      </c>
      <c r="K278" s="15">
        <f>SUM(Tasaus[[#This Row],[Laskennallinen kunnallisvero, €]:[Laskennallinen kiinteistövero, €]])</f>
        <v>20744005.865205869</v>
      </c>
      <c r="L278" s="15">
        <f>Tasaus[[#This Row],[Laskennallinen verotulo yhteensä, €]]/Tasaus[[#This Row],[Asukasluku 31.12.2021]]</f>
        <v>1637.3830503753943</v>
      </c>
      <c r="M278" s="37">
        <f>$L$11-Tasaus[[#This Row],[Laskennallinen verotulo yhteensä, €/asukas (=tasausraja)]]</f>
        <v>342.76694962460579</v>
      </c>
      <c r="N278" s="384">
        <f>IF(Tasaus[[#This Row],[Erotus = tasausrja - laskennallinen verotulo, €/asukas]]&gt;0,(Tasaus[[#This Row],[Erotus = tasausrja - laskennallinen verotulo, €/asukas]]*$B$7),(Tasaus[[#This Row],[Erotus = tasausrja - laskennallinen verotulo, €/asukas]]*$B$8))</f>
        <v>308.49025466214522</v>
      </c>
      <c r="O278" s="385">
        <f>Tasaus[[#This Row],[Tasaus,  €/asukas]]*Tasaus[[#This Row],[Asukasluku 31.12.2021]]</f>
        <v>3908263.036314718</v>
      </c>
      <c r="Q278" s="121"/>
      <c r="R278" s="122"/>
    </row>
    <row r="279" spans="1:18">
      <c r="A279" s="275">
        <v>887</v>
      </c>
      <c r="B279" s="13" t="s">
        <v>641</v>
      </c>
      <c r="C279" s="276">
        <v>4669</v>
      </c>
      <c r="D279" s="277">
        <v>22</v>
      </c>
      <c r="E279" s="277">
        <f>Tasaus[[#This Row],[Tuloveroprosentti 2022]]-12.64</f>
        <v>9.36</v>
      </c>
      <c r="F279" s="14">
        <v>14367640.900084306</v>
      </c>
      <c r="G279" s="14">
        <f>Tasaus[[#This Row],[Kunnallisvero (maksuunpantu), €]]*100/Tasaus[[#This Row],[Tuloveroprosentti 2022]]</f>
        <v>65307458.636746839</v>
      </c>
      <c r="H279" s="278">
        <f>Tasaus[[#This Row],[Verotettava tulo (kunnallisvero), €]]*($E$11/100)</f>
        <v>4806628.9556645676</v>
      </c>
      <c r="I279" s="14">
        <v>782633.69954489009</v>
      </c>
      <c r="J279" s="15">
        <v>741376.32400000002</v>
      </c>
      <c r="K279" s="15">
        <f>SUM(Tasaus[[#This Row],[Laskennallinen kunnallisvero, €]:[Laskennallinen kiinteistövero, €]])</f>
        <v>6330638.9792094575</v>
      </c>
      <c r="L279" s="15">
        <f>Tasaus[[#This Row],[Laskennallinen verotulo yhteensä, €]]/Tasaus[[#This Row],[Asukasluku 31.12.2021]]</f>
        <v>1355.8875517689992</v>
      </c>
      <c r="M279" s="37">
        <f>$L$11-Tasaus[[#This Row],[Laskennallinen verotulo yhteensä, €/asukas (=tasausraja)]]</f>
        <v>624.26244823100092</v>
      </c>
      <c r="N279" s="384">
        <f>IF(Tasaus[[#This Row],[Erotus = tasausrja - laskennallinen verotulo, €/asukas]]&gt;0,(Tasaus[[#This Row],[Erotus = tasausrja - laskennallinen verotulo, €/asukas]]*$B$7),(Tasaus[[#This Row],[Erotus = tasausrja - laskennallinen verotulo, €/asukas]]*$B$8))</f>
        <v>561.83620340790083</v>
      </c>
      <c r="O279" s="385">
        <f>Tasaus[[#This Row],[Tasaus,  €/asukas]]*Tasaus[[#This Row],[Asukasluku 31.12.2021]]</f>
        <v>2623213.233711489</v>
      </c>
      <c r="Q279" s="121"/>
      <c r="R279" s="122"/>
    </row>
    <row r="280" spans="1:18">
      <c r="A280" s="275">
        <v>889</v>
      </c>
      <c r="B280" s="13" t="s">
        <v>642</v>
      </c>
      <c r="C280" s="276">
        <v>2568</v>
      </c>
      <c r="D280" s="277">
        <v>20.5</v>
      </c>
      <c r="E280" s="277">
        <f>Tasaus[[#This Row],[Tuloveroprosentti 2022]]-12.64</f>
        <v>7.8599999999999994</v>
      </c>
      <c r="F280" s="14">
        <v>7079928.480041543</v>
      </c>
      <c r="G280" s="14">
        <f>Tasaus[[#This Row],[Kunnallisvero (maksuunpantu), €]]*100/Tasaus[[#This Row],[Tuloveroprosentti 2022]]</f>
        <v>34536236.488007531</v>
      </c>
      <c r="H280" s="278">
        <f>Tasaus[[#This Row],[Verotettava tulo (kunnallisvero), €]]*($E$11/100)</f>
        <v>2541867.0055173542</v>
      </c>
      <c r="I280" s="14">
        <v>751923.52543447295</v>
      </c>
      <c r="J280" s="15">
        <v>484062.21885</v>
      </c>
      <c r="K280" s="15">
        <f>SUM(Tasaus[[#This Row],[Laskennallinen kunnallisvero, €]:[Laskennallinen kiinteistövero, €]])</f>
        <v>3777852.7498018271</v>
      </c>
      <c r="L280" s="15">
        <f>Tasaus[[#This Row],[Laskennallinen verotulo yhteensä, €]]/Tasaus[[#This Row],[Asukasluku 31.12.2021]]</f>
        <v>1471.1264602032038</v>
      </c>
      <c r="M280" s="37">
        <f>$L$11-Tasaus[[#This Row],[Laskennallinen verotulo yhteensä, €/asukas (=tasausraja)]]</f>
        <v>509.02353979679629</v>
      </c>
      <c r="N280" s="384">
        <f>IF(Tasaus[[#This Row],[Erotus = tasausrja - laskennallinen verotulo, €/asukas]]&gt;0,(Tasaus[[#This Row],[Erotus = tasausrja - laskennallinen verotulo, €/asukas]]*$B$7),(Tasaus[[#This Row],[Erotus = tasausrja - laskennallinen verotulo, €/asukas]]*$B$8))</f>
        <v>458.12118581711667</v>
      </c>
      <c r="O280" s="385">
        <f>Tasaus[[#This Row],[Tasaus,  €/asukas]]*Tasaus[[#This Row],[Asukasluku 31.12.2021]]</f>
        <v>1176455.2051783556</v>
      </c>
      <c r="Q280" s="121"/>
      <c r="R280" s="122"/>
    </row>
    <row r="281" spans="1:18">
      <c r="A281" s="275">
        <v>890</v>
      </c>
      <c r="B281" s="13" t="s">
        <v>643</v>
      </c>
      <c r="C281" s="276">
        <v>1176</v>
      </c>
      <c r="D281" s="277">
        <v>21</v>
      </c>
      <c r="E281" s="277">
        <f>Tasaus[[#This Row],[Tuloveroprosentti 2022]]-12.64</f>
        <v>8.36</v>
      </c>
      <c r="F281" s="14">
        <v>4315306.0900253197</v>
      </c>
      <c r="G281" s="14">
        <f>Tasaus[[#This Row],[Kunnallisvero (maksuunpantu), €]]*100/Tasaus[[#This Row],[Tuloveroprosentti 2022]]</f>
        <v>20549076.619168188</v>
      </c>
      <c r="H281" s="278">
        <f>Tasaus[[#This Row],[Verotettava tulo (kunnallisvero), €]]*($E$11/100)</f>
        <v>1512412.0391707786</v>
      </c>
      <c r="I281" s="14">
        <v>108698.5245985979</v>
      </c>
      <c r="J281" s="15">
        <v>272614.67695000005</v>
      </c>
      <c r="K281" s="15">
        <f>SUM(Tasaus[[#This Row],[Laskennallinen kunnallisvero, €]:[Laskennallinen kiinteistövero, €]])</f>
        <v>1893725.2407193764</v>
      </c>
      <c r="L281" s="15">
        <f>Tasaus[[#This Row],[Laskennallinen verotulo yhteensä, €]]/Tasaus[[#This Row],[Asukasluku 31.12.2021]]</f>
        <v>1610.3105788430071</v>
      </c>
      <c r="M281" s="37">
        <f>$L$11-Tasaus[[#This Row],[Laskennallinen verotulo yhteensä, €/asukas (=tasausraja)]]</f>
        <v>369.83942115699301</v>
      </c>
      <c r="N281" s="384">
        <f>IF(Tasaus[[#This Row],[Erotus = tasausrja - laskennallinen verotulo, €/asukas]]&gt;0,(Tasaus[[#This Row],[Erotus = tasausrja - laskennallinen verotulo, €/asukas]]*$B$7),(Tasaus[[#This Row],[Erotus = tasausrja - laskennallinen verotulo, €/asukas]]*$B$8))</f>
        <v>332.85547904129373</v>
      </c>
      <c r="O281" s="385">
        <f>Tasaus[[#This Row],[Tasaus,  €/asukas]]*Tasaus[[#This Row],[Asukasluku 31.12.2021]]</f>
        <v>391438.04335256142</v>
      </c>
      <c r="Q281" s="121"/>
      <c r="R281" s="122"/>
    </row>
    <row r="282" spans="1:18">
      <c r="A282" s="275">
        <v>892</v>
      </c>
      <c r="B282" s="13" t="s">
        <v>644</v>
      </c>
      <c r="C282" s="276">
        <v>3634</v>
      </c>
      <c r="D282" s="277">
        <v>21.499999999999996</v>
      </c>
      <c r="E282" s="277">
        <f>Tasaus[[#This Row],[Tuloveroprosentti 2022]]-12.64</f>
        <v>8.8599999999999959</v>
      </c>
      <c r="F282" s="14">
        <v>11519029.240067588</v>
      </c>
      <c r="G282" s="14">
        <f>Tasaus[[#This Row],[Kunnallisvero (maksuunpantu), €]]*100/Tasaus[[#This Row],[Tuloveroprosentti 2022]]</f>
        <v>53576880.186360888</v>
      </c>
      <c r="H282" s="278">
        <f>Tasaus[[#This Row],[Verotettava tulo (kunnallisvero), €]]*($E$11/100)</f>
        <v>3943258.3817161615</v>
      </c>
      <c r="I282" s="14">
        <v>575764.32214555086</v>
      </c>
      <c r="J282" s="15">
        <v>399310.12235000002</v>
      </c>
      <c r="K282" s="15">
        <f>SUM(Tasaus[[#This Row],[Laskennallinen kunnallisvero, €]:[Laskennallinen kiinteistövero, €]])</f>
        <v>4918332.8262117123</v>
      </c>
      <c r="L282" s="15">
        <f>Tasaus[[#This Row],[Laskennallinen verotulo yhteensä, €]]/Tasaus[[#This Row],[Asukasluku 31.12.2021]]</f>
        <v>1353.4212510213847</v>
      </c>
      <c r="M282" s="37">
        <f>$L$11-Tasaus[[#This Row],[Laskennallinen verotulo yhteensä, €/asukas (=tasausraja)]]</f>
        <v>626.72874897861539</v>
      </c>
      <c r="N282" s="384">
        <f>IF(Tasaus[[#This Row],[Erotus = tasausrja - laskennallinen verotulo, €/asukas]]&gt;0,(Tasaus[[#This Row],[Erotus = tasausrja - laskennallinen verotulo, €/asukas]]*$B$7),(Tasaus[[#This Row],[Erotus = tasausrja - laskennallinen verotulo, €/asukas]]*$B$8))</f>
        <v>564.05587408075382</v>
      </c>
      <c r="O282" s="385">
        <f>Tasaus[[#This Row],[Tasaus,  €/asukas]]*Tasaus[[#This Row],[Asukasluku 31.12.2021]]</f>
        <v>2049779.0464094593</v>
      </c>
      <c r="Q282" s="121"/>
      <c r="R282" s="122"/>
    </row>
    <row r="283" spans="1:18">
      <c r="A283" s="275">
        <v>893</v>
      </c>
      <c r="B283" s="13" t="s">
        <v>645</v>
      </c>
      <c r="C283" s="276">
        <v>7497</v>
      </c>
      <c r="D283" s="277">
        <v>21.25</v>
      </c>
      <c r="E283" s="277">
        <f>Tasaus[[#This Row],[Tuloveroprosentti 2022]]-12.64</f>
        <v>8.61</v>
      </c>
      <c r="F283" s="14">
        <v>24506874.5001438</v>
      </c>
      <c r="G283" s="14">
        <f>Tasaus[[#This Row],[Kunnallisvero (maksuunpantu), €]]*100/Tasaus[[#This Row],[Tuloveroprosentti 2022]]</f>
        <v>115326468.23597082</v>
      </c>
      <c r="H283" s="278">
        <f>Tasaus[[#This Row],[Verotettava tulo (kunnallisvero), €]]*($E$11/100)</f>
        <v>8488028.0621674526</v>
      </c>
      <c r="I283" s="14">
        <v>2203965.8297755737</v>
      </c>
      <c r="J283" s="15">
        <v>1517420.5112000003</v>
      </c>
      <c r="K283" s="15">
        <f>SUM(Tasaus[[#This Row],[Laskennallinen kunnallisvero, €]:[Laskennallinen kiinteistövero, €]])</f>
        <v>12209414.403143026</v>
      </c>
      <c r="L283" s="15">
        <f>Tasaus[[#This Row],[Laskennallinen verotulo yhteensä, €]]/Tasaus[[#This Row],[Asukasluku 31.12.2021]]</f>
        <v>1628.5733497589738</v>
      </c>
      <c r="M283" s="37">
        <f>$L$11-Tasaus[[#This Row],[Laskennallinen verotulo yhteensä, €/asukas (=tasausraja)]]</f>
        <v>351.5766502410263</v>
      </c>
      <c r="N283" s="384">
        <f>IF(Tasaus[[#This Row],[Erotus = tasausrja - laskennallinen verotulo, €/asukas]]&gt;0,(Tasaus[[#This Row],[Erotus = tasausrja - laskennallinen verotulo, €/asukas]]*$B$7),(Tasaus[[#This Row],[Erotus = tasausrja - laskennallinen verotulo, €/asukas]]*$B$8))</f>
        <v>316.41898521692366</v>
      </c>
      <c r="O283" s="385">
        <f>Tasaus[[#This Row],[Tasaus,  €/asukas]]*Tasaus[[#This Row],[Asukasluku 31.12.2021]]</f>
        <v>2372193.1321712765</v>
      </c>
      <c r="Q283" s="121"/>
      <c r="R283" s="122"/>
    </row>
    <row r="284" spans="1:18">
      <c r="A284" s="275">
        <v>895</v>
      </c>
      <c r="B284" s="13" t="s">
        <v>646</v>
      </c>
      <c r="C284" s="276">
        <v>15463</v>
      </c>
      <c r="D284" s="277">
        <v>20.75</v>
      </c>
      <c r="E284" s="277">
        <f>Tasaus[[#This Row],[Tuloveroprosentti 2022]]-12.64</f>
        <v>8.11</v>
      </c>
      <c r="F284" s="14">
        <v>59812049.740350954</v>
      </c>
      <c r="G284" s="14">
        <f>Tasaus[[#This Row],[Kunnallisvero (maksuunpantu), €]]*100/Tasaus[[#This Row],[Tuloveroprosentti 2022]]</f>
        <v>288250842.12217325</v>
      </c>
      <c r="H284" s="278">
        <f>Tasaus[[#This Row],[Verotettava tulo (kunnallisvero), €]]*($E$11/100)</f>
        <v>21215261.98019195</v>
      </c>
      <c r="I284" s="14">
        <v>4342037.591120597</v>
      </c>
      <c r="J284" s="15">
        <v>2961196.7434500004</v>
      </c>
      <c r="K284" s="15">
        <f>SUM(Tasaus[[#This Row],[Laskennallinen kunnallisvero, €]:[Laskennallinen kiinteistövero, €]])</f>
        <v>28518496.314762548</v>
      </c>
      <c r="L284" s="15">
        <f>Tasaus[[#This Row],[Laskennallinen verotulo yhteensä, €]]/Tasaus[[#This Row],[Asukasluku 31.12.2021]]</f>
        <v>1844.3055238157244</v>
      </c>
      <c r="M284" s="37">
        <f>$L$11-Tasaus[[#This Row],[Laskennallinen verotulo yhteensä, €/asukas (=tasausraja)]]</f>
        <v>135.84447618427566</v>
      </c>
      <c r="N284" s="384">
        <f>IF(Tasaus[[#This Row],[Erotus = tasausrja - laskennallinen verotulo, €/asukas]]&gt;0,(Tasaus[[#This Row],[Erotus = tasausrja - laskennallinen verotulo, €/asukas]]*$B$7),(Tasaus[[#This Row],[Erotus = tasausrja - laskennallinen verotulo, €/asukas]]*$B$8))</f>
        <v>122.2600285658481</v>
      </c>
      <c r="O284" s="385">
        <f>Tasaus[[#This Row],[Tasaus,  €/asukas]]*Tasaus[[#This Row],[Asukasluku 31.12.2021]]</f>
        <v>1890506.8217137093</v>
      </c>
      <c r="Q284" s="121"/>
      <c r="R284" s="122"/>
    </row>
    <row r="285" spans="1:18">
      <c r="A285" s="275">
        <v>905</v>
      </c>
      <c r="B285" s="13" t="s">
        <v>647</v>
      </c>
      <c r="C285" s="276">
        <v>67615</v>
      </c>
      <c r="D285" s="277">
        <v>21</v>
      </c>
      <c r="E285" s="277">
        <f>Tasaus[[#This Row],[Tuloveroprosentti 2022]]-12.64</f>
        <v>8.36</v>
      </c>
      <c r="F285" s="14">
        <v>273357703.961604</v>
      </c>
      <c r="G285" s="14">
        <f>Tasaus[[#This Row],[Kunnallisvero (maksuunpantu), €]]*100/Tasaus[[#This Row],[Tuloveroprosentti 2022]]</f>
        <v>1301703352.1981144</v>
      </c>
      <c r="H285" s="278">
        <f>Tasaus[[#This Row],[Verotettava tulo (kunnallisvero), €]]*($E$11/100)</f>
        <v>95805366.721781224</v>
      </c>
      <c r="I285" s="14">
        <v>22137643.903342824</v>
      </c>
      <c r="J285" s="15">
        <v>11748609.753150003</v>
      </c>
      <c r="K285" s="15">
        <f>SUM(Tasaus[[#This Row],[Laskennallinen kunnallisvero, €]:[Laskennallinen kiinteistövero, €]])</f>
        <v>129691620.37827405</v>
      </c>
      <c r="L285" s="15">
        <f>Tasaus[[#This Row],[Laskennallinen verotulo yhteensä, €]]/Tasaus[[#This Row],[Asukasluku 31.12.2021]]</f>
        <v>1918.0894827815434</v>
      </c>
      <c r="M285" s="37">
        <f>$L$11-Tasaus[[#This Row],[Laskennallinen verotulo yhteensä, €/asukas (=tasausraja)]]</f>
        <v>62.060517218456653</v>
      </c>
      <c r="N285" s="384">
        <f>IF(Tasaus[[#This Row],[Erotus = tasausrja - laskennallinen verotulo, €/asukas]]&gt;0,(Tasaus[[#This Row],[Erotus = tasausrja - laskennallinen verotulo, €/asukas]]*$B$7),(Tasaus[[#This Row],[Erotus = tasausrja - laskennallinen verotulo, €/asukas]]*$B$8))</f>
        <v>55.854465496610992</v>
      </c>
      <c r="O285" s="385">
        <f>Tasaus[[#This Row],[Tasaus,  €/asukas]]*Tasaus[[#This Row],[Asukasluku 31.12.2021]]</f>
        <v>3776599.6845533522</v>
      </c>
      <c r="Q285" s="121"/>
      <c r="R285" s="122"/>
    </row>
    <row r="286" spans="1:18">
      <c r="A286" s="275">
        <v>908</v>
      </c>
      <c r="B286" s="13" t="s">
        <v>648</v>
      </c>
      <c r="C286" s="276">
        <v>20695</v>
      </c>
      <c r="D286" s="277">
        <v>20.25</v>
      </c>
      <c r="E286" s="277">
        <f>Tasaus[[#This Row],[Tuloveroprosentti 2022]]-12.64</f>
        <v>7.6099999999999994</v>
      </c>
      <c r="F286" s="14">
        <v>79923281.220468968</v>
      </c>
      <c r="G286" s="14">
        <f>Tasaus[[#This Row],[Kunnallisvero (maksuunpantu), €]]*100/Tasaus[[#This Row],[Tuloveroprosentti 2022]]</f>
        <v>394682870.22453815</v>
      </c>
      <c r="H286" s="278">
        <f>Tasaus[[#This Row],[Verotettava tulo (kunnallisvero), €]]*($E$11/100)</f>
        <v>29048659.248526007</v>
      </c>
      <c r="I286" s="14">
        <v>4520648.4141517738</v>
      </c>
      <c r="J286" s="15">
        <v>2502395.9723500004</v>
      </c>
      <c r="K286" s="15">
        <f>SUM(Tasaus[[#This Row],[Laskennallinen kunnallisvero, €]:[Laskennallinen kiinteistövero, €]])</f>
        <v>36071703.635027781</v>
      </c>
      <c r="L286" s="15">
        <f>Tasaus[[#This Row],[Laskennallinen verotulo yhteensä, €]]/Tasaus[[#This Row],[Asukasluku 31.12.2021]]</f>
        <v>1743.0153967155245</v>
      </c>
      <c r="M286" s="37">
        <f>$L$11-Tasaus[[#This Row],[Laskennallinen verotulo yhteensä, €/asukas (=tasausraja)]]</f>
        <v>237.13460328447559</v>
      </c>
      <c r="N286" s="384">
        <f>IF(Tasaus[[#This Row],[Erotus = tasausrja - laskennallinen verotulo, €/asukas]]&gt;0,(Tasaus[[#This Row],[Erotus = tasausrja - laskennallinen verotulo, €/asukas]]*$B$7),(Tasaus[[#This Row],[Erotus = tasausrja - laskennallinen verotulo, €/asukas]]*$B$8))</f>
        <v>213.42114295602804</v>
      </c>
      <c r="O286" s="385">
        <f>Tasaus[[#This Row],[Tasaus,  €/asukas]]*Tasaus[[#This Row],[Asukasluku 31.12.2021]]</f>
        <v>4416750.553475</v>
      </c>
      <c r="Q286" s="121"/>
      <c r="R286" s="122"/>
    </row>
    <row r="287" spans="1:18">
      <c r="A287" s="275">
        <v>915</v>
      </c>
      <c r="B287" s="13" t="s">
        <v>649</v>
      </c>
      <c r="C287" s="276">
        <v>19973</v>
      </c>
      <c r="D287" s="277">
        <v>21</v>
      </c>
      <c r="E287" s="277">
        <f>Tasaus[[#This Row],[Tuloveroprosentti 2022]]-12.64</f>
        <v>8.36</v>
      </c>
      <c r="F287" s="14">
        <v>73800695.080433026</v>
      </c>
      <c r="G287" s="14">
        <f>Tasaus[[#This Row],[Kunnallisvero (maksuunpantu), €]]*100/Tasaus[[#This Row],[Tuloveroprosentti 2022]]</f>
        <v>351431881.33539534</v>
      </c>
      <c r="H287" s="278">
        <f>Tasaus[[#This Row],[Verotettava tulo (kunnallisvero), €]]*($E$11/100)</f>
        <v>25865386.466285095</v>
      </c>
      <c r="I287" s="14">
        <v>3794513.6618516739</v>
      </c>
      <c r="J287" s="15">
        <v>2891911.6016000002</v>
      </c>
      <c r="K287" s="15">
        <f>SUM(Tasaus[[#This Row],[Laskennallinen kunnallisvero, €]:[Laskennallinen kiinteistövero, €]])</f>
        <v>32551811.729736768</v>
      </c>
      <c r="L287" s="15">
        <f>Tasaus[[#This Row],[Laskennallinen verotulo yhteensä, €]]/Tasaus[[#This Row],[Asukasluku 31.12.2021]]</f>
        <v>1629.790804072336</v>
      </c>
      <c r="M287" s="37">
        <f>$L$11-Tasaus[[#This Row],[Laskennallinen verotulo yhteensä, €/asukas (=tasausraja)]]</f>
        <v>350.35919592766413</v>
      </c>
      <c r="N287" s="384">
        <f>IF(Tasaus[[#This Row],[Erotus = tasausrja - laskennallinen verotulo, €/asukas]]&gt;0,(Tasaus[[#This Row],[Erotus = tasausrja - laskennallinen verotulo, €/asukas]]*$B$7),(Tasaus[[#This Row],[Erotus = tasausrja - laskennallinen verotulo, €/asukas]]*$B$8))</f>
        <v>315.32327633489774</v>
      </c>
      <c r="O287" s="385">
        <f>Tasaus[[#This Row],[Tasaus,  €/asukas]]*Tasaus[[#This Row],[Asukasluku 31.12.2021]]</f>
        <v>6297951.798236913</v>
      </c>
      <c r="Q287" s="121"/>
      <c r="R287" s="122"/>
    </row>
    <row r="288" spans="1:18">
      <c r="A288" s="275">
        <v>918</v>
      </c>
      <c r="B288" s="13" t="s">
        <v>650</v>
      </c>
      <c r="C288" s="276">
        <v>2271</v>
      </c>
      <c r="D288" s="277">
        <v>22.25</v>
      </c>
      <c r="E288" s="277">
        <f>Tasaus[[#This Row],[Tuloveroprosentti 2022]]-12.64</f>
        <v>9.61</v>
      </c>
      <c r="F288" s="14">
        <v>7773744.8300456135</v>
      </c>
      <c r="G288" s="14">
        <f>Tasaus[[#This Row],[Kunnallisvero (maksuunpantu), €]]*100/Tasaus[[#This Row],[Tuloveroprosentti 2022]]</f>
        <v>34938179.011440955</v>
      </c>
      <c r="H288" s="278">
        <f>Tasaus[[#This Row],[Verotettava tulo (kunnallisvero), €]]*($E$11/100)</f>
        <v>2571449.9752420541</v>
      </c>
      <c r="I288" s="14">
        <v>514974.7225257128</v>
      </c>
      <c r="J288" s="15">
        <v>381328.36455000006</v>
      </c>
      <c r="K288" s="15">
        <f>SUM(Tasaus[[#This Row],[Laskennallinen kunnallisvero, €]:[Laskennallinen kiinteistövero, €]])</f>
        <v>3467753.0623177672</v>
      </c>
      <c r="L288" s="15">
        <f>Tasaus[[#This Row],[Laskennallinen verotulo yhteensä, €]]/Tasaus[[#This Row],[Asukasluku 31.12.2021]]</f>
        <v>1526.9718460227948</v>
      </c>
      <c r="M288" s="37">
        <f>$L$11-Tasaus[[#This Row],[Laskennallinen verotulo yhteensä, €/asukas (=tasausraja)]]</f>
        <v>453.17815397720528</v>
      </c>
      <c r="N288" s="384">
        <f>IF(Tasaus[[#This Row],[Erotus = tasausrja - laskennallinen verotulo, €/asukas]]&gt;0,(Tasaus[[#This Row],[Erotus = tasausrja - laskennallinen verotulo, €/asukas]]*$B$7),(Tasaus[[#This Row],[Erotus = tasausrja - laskennallinen verotulo, €/asukas]]*$B$8))</f>
        <v>407.86033857948479</v>
      </c>
      <c r="O288" s="385">
        <f>Tasaus[[#This Row],[Tasaus,  €/asukas]]*Tasaus[[#This Row],[Asukasluku 31.12.2021]]</f>
        <v>926250.82891400997</v>
      </c>
      <c r="Q288" s="121"/>
      <c r="R288" s="122"/>
    </row>
    <row r="289" spans="1:18">
      <c r="A289" s="275">
        <v>921</v>
      </c>
      <c r="B289" s="13" t="s">
        <v>651</v>
      </c>
      <c r="C289" s="276">
        <v>1941</v>
      </c>
      <c r="D289" s="277">
        <v>21.75</v>
      </c>
      <c r="E289" s="277">
        <f>Tasaus[[#This Row],[Tuloveroprosentti 2022]]-12.64</f>
        <v>9.11</v>
      </c>
      <c r="F289" s="14">
        <v>5188466.7700304436</v>
      </c>
      <c r="G289" s="14">
        <f>Tasaus[[#This Row],[Kunnallisvero (maksuunpantu), €]]*100/Tasaus[[#This Row],[Tuloveroprosentti 2022]]</f>
        <v>23855019.63232388</v>
      </c>
      <c r="H289" s="278">
        <f>Tasaus[[#This Row],[Verotettava tulo (kunnallisvero), €]]*($E$11/100)</f>
        <v>1755729.4449390376</v>
      </c>
      <c r="I289" s="14">
        <v>523876.03275664669</v>
      </c>
      <c r="J289" s="15">
        <v>307466.94040000002</v>
      </c>
      <c r="K289" s="15">
        <f>SUM(Tasaus[[#This Row],[Laskennallinen kunnallisvero, €]:[Laskennallinen kiinteistövero, €]])</f>
        <v>2587072.4180956846</v>
      </c>
      <c r="L289" s="15">
        <f>Tasaus[[#This Row],[Laskennallinen verotulo yhteensä, €]]/Tasaus[[#This Row],[Asukasluku 31.12.2021]]</f>
        <v>1332.8554446654737</v>
      </c>
      <c r="M289" s="37">
        <f>$L$11-Tasaus[[#This Row],[Laskennallinen verotulo yhteensä, €/asukas (=tasausraja)]]</f>
        <v>647.29455533452642</v>
      </c>
      <c r="N289" s="384">
        <f>IF(Tasaus[[#This Row],[Erotus = tasausrja - laskennallinen verotulo, €/asukas]]&gt;0,(Tasaus[[#This Row],[Erotus = tasausrja - laskennallinen verotulo, €/asukas]]*$B$7),(Tasaus[[#This Row],[Erotus = tasausrja - laskennallinen verotulo, €/asukas]]*$B$8))</f>
        <v>582.56509980107376</v>
      </c>
      <c r="O289" s="385">
        <f>Tasaus[[#This Row],[Tasaus,  €/asukas]]*Tasaus[[#This Row],[Asukasluku 31.12.2021]]</f>
        <v>1130758.8587138841</v>
      </c>
      <c r="Q289" s="121"/>
      <c r="R289" s="122"/>
    </row>
    <row r="290" spans="1:18">
      <c r="A290" s="275">
        <v>922</v>
      </c>
      <c r="B290" s="13" t="s">
        <v>652</v>
      </c>
      <c r="C290" s="276">
        <v>4444</v>
      </c>
      <c r="D290" s="277">
        <v>22</v>
      </c>
      <c r="E290" s="277">
        <f>Tasaus[[#This Row],[Tuloveroprosentti 2022]]-12.64</f>
        <v>9.36</v>
      </c>
      <c r="F290" s="14">
        <v>18191912.570106745</v>
      </c>
      <c r="G290" s="14">
        <f>Tasaus[[#This Row],[Kunnallisvero (maksuunpantu), €]]*100/Tasaus[[#This Row],[Tuloveroprosentti 2022]]</f>
        <v>82690511.682303384</v>
      </c>
      <c r="H290" s="278">
        <f>Tasaus[[#This Row],[Verotettava tulo (kunnallisvero), €]]*($E$11/100)</f>
        <v>6086021.6598175289</v>
      </c>
      <c r="I290" s="14">
        <v>532314.04333853314</v>
      </c>
      <c r="J290" s="15">
        <v>617117.47139999992</v>
      </c>
      <c r="K290" s="15">
        <f>SUM(Tasaus[[#This Row],[Laskennallinen kunnallisvero, €]:[Laskennallinen kiinteistövero, €]])</f>
        <v>7235453.1745560626</v>
      </c>
      <c r="L290" s="15">
        <f>Tasaus[[#This Row],[Laskennallinen verotulo yhteensä, €]]/Tasaus[[#This Row],[Asukasluku 31.12.2021]]</f>
        <v>1628.1397782529393</v>
      </c>
      <c r="M290" s="37">
        <f>$L$11-Tasaus[[#This Row],[Laskennallinen verotulo yhteensä, €/asukas (=tasausraja)]]</f>
        <v>352.01022174706077</v>
      </c>
      <c r="N290" s="384">
        <f>IF(Tasaus[[#This Row],[Erotus = tasausrja - laskennallinen verotulo, €/asukas]]&gt;0,(Tasaus[[#This Row],[Erotus = tasausrja - laskennallinen verotulo, €/asukas]]*$B$7),(Tasaus[[#This Row],[Erotus = tasausrja - laskennallinen verotulo, €/asukas]]*$B$8))</f>
        <v>316.80919957235471</v>
      </c>
      <c r="O290" s="385">
        <f>Tasaus[[#This Row],[Tasaus,  €/asukas]]*Tasaus[[#This Row],[Asukasluku 31.12.2021]]</f>
        <v>1407900.0828995444</v>
      </c>
      <c r="Q290" s="121"/>
      <c r="R290" s="122"/>
    </row>
    <row r="291" spans="1:18">
      <c r="A291" s="275">
        <v>924</v>
      </c>
      <c r="B291" s="13" t="s">
        <v>653</v>
      </c>
      <c r="C291" s="276">
        <v>3004</v>
      </c>
      <c r="D291" s="277">
        <v>22.5</v>
      </c>
      <c r="E291" s="277">
        <f>Tasaus[[#This Row],[Tuloveroprosentti 2022]]-12.64</f>
        <v>9.86</v>
      </c>
      <c r="F291" s="14">
        <v>9497687.2800557297</v>
      </c>
      <c r="G291" s="14">
        <f>Tasaus[[#This Row],[Kunnallisvero (maksuunpantu), €]]*100/Tasaus[[#This Row],[Tuloveroprosentti 2022]]</f>
        <v>42211943.466914348</v>
      </c>
      <c r="H291" s="278">
        <f>Tasaus[[#This Row],[Verotettava tulo (kunnallisvero), €]]*($E$11/100)</f>
        <v>3106799.0391648961</v>
      </c>
      <c r="I291" s="14">
        <v>611546.27438191802</v>
      </c>
      <c r="J291" s="15">
        <v>396397.73925000004</v>
      </c>
      <c r="K291" s="15">
        <f>SUM(Tasaus[[#This Row],[Laskennallinen kunnallisvero, €]:[Laskennallinen kiinteistövero, €]])</f>
        <v>4114743.0527968141</v>
      </c>
      <c r="L291" s="15">
        <f>Tasaus[[#This Row],[Laskennallinen verotulo yhteensä, €]]/Tasaus[[#This Row],[Asukasluku 31.12.2021]]</f>
        <v>1369.7546780282337</v>
      </c>
      <c r="M291" s="37">
        <f>$L$11-Tasaus[[#This Row],[Laskennallinen verotulo yhteensä, €/asukas (=tasausraja)]]</f>
        <v>610.39532197176641</v>
      </c>
      <c r="N291" s="384">
        <f>IF(Tasaus[[#This Row],[Erotus = tasausrja - laskennallinen verotulo, €/asukas]]&gt;0,(Tasaus[[#This Row],[Erotus = tasausrja - laskennallinen verotulo, €/asukas]]*$B$7),(Tasaus[[#This Row],[Erotus = tasausrja - laskennallinen verotulo, €/asukas]]*$B$8))</f>
        <v>549.35578977458977</v>
      </c>
      <c r="O291" s="385">
        <f>Tasaus[[#This Row],[Tasaus,  €/asukas]]*Tasaus[[#This Row],[Asukasluku 31.12.2021]]</f>
        <v>1650264.7924828676</v>
      </c>
      <c r="Q291" s="121"/>
      <c r="R291" s="122"/>
    </row>
    <row r="292" spans="1:18">
      <c r="A292" s="275">
        <v>925</v>
      </c>
      <c r="B292" s="13" t="s">
        <v>654</v>
      </c>
      <c r="C292" s="276">
        <v>3490</v>
      </c>
      <c r="D292" s="277">
        <v>21</v>
      </c>
      <c r="E292" s="277">
        <f>Tasaus[[#This Row],[Tuloveroprosentti 2022]]-12.64</f>
        <v>8.36</v>
      </c>
      <c r="F292" s="14">
        <v>10378519.2100609</v>
      </c>
      <c r="G292" s="14">
        <f>Tasaus[[#This Row],[Kunnallisvero (maksuunpantu), €]]*100/Tasaus[[#This Row],[Tuloveroprosentti 2022]]</f>
        <v>49421520.047909051</v>
      </c>
      <c r="H292" s="278">
        <f>Tasaus[[#This Row],[Verotettava tulo (kunnallisvero), €]]*($E$11/100)</f>
        <v>3637423.875526106</v>
      </c>
      <c r="I292" s="14">
        <v>2686380.6302780709</v>
      </c>
      <c r="J292" s="15">
        <v>660659.16070000012</v>
      </c>
      <c r="K292" s="15">
        <f>SUM(Tasaus[[#This Row],[Laskennallinen kunnallisvero, €]:[Laskennallinen kiinteistövero, €]])</f>
        <v>6984463.6665041773</v>
      </c>
      <c r="L292" s="15">
        <f>Tasaus[[#This Row],[Laskennallinen verotulo yhteensä, €]]/Tasaus[[#This Row],[Asukasluku 31.12.2021]]</f>
        <v>2001.2789875370136</v>
      </c>
      <c r="M292" s="37">
        <f>$L$11-Tasaus[[#This Row],[Laskennallinen verotulo yhteensä, €/asukas (=tasausraja)]]</f>
        <v>-21.128987537013472</v>
      </c>
      <c r="N292" s="384">
        <f>IF(Tasaus[[#This Row],[Erotus = tasausrja - laskennallinen verotulo, €/asukas]]&gt;0,(Tasaus[[#This Row],[Erotus = tasausrja - laskennallinen verotulo, €/asukas]]*$B$7),(Tasaus[[#This Row],[Erotus = tasausrja - laskennallinen verotulo, €/asukas]]*$B$8))</f>
        <v>-2.1128987537013475</v>
      </c>
      <c r="O292" s="385">
        <f>Tasaus[[#This Row],[Tasaus,  €/asukas]]*Tasaus[[#This Row],[Asukasluku 31.12.2021]]</f>
        <v>-7374.0166504177032</v>
      </c>
      <c r="Q292" s="121"/>
      <c r="R292" s="122"/>
    </row>
    <row r="293" spans="1:18">
      <c r="A293" s="275">
        <v>927</v>
      </c>
      <c r="B293" s="13" t="s">
        <v>655</v>
      </c>
      <c r="C293" s="276">
        <v>29239</v>
      </c>
      <c r="D293" s="277">
        <v>20.5</v>
      </c>
      <c r="E293" s="277">
        <f>Tasaus[[#This Row],[Tuloveroprosentti 2022]]-12.64</f>
        <v>7.8599999999999994</v>
      </c>
      <c r="F293" s="14">
        <v>131245035.4007701</v>
      </c>
      <c r="G293" s="14">
        <f>Tasaus[[#This Row],[Kunnallisvero (maksuunpantu), €]]*100/Tasaus[[#This Row],[Tuloveroprosentti 2022]]</f>
        <v>640219684.8818053</v>
      </c>
      <c r="H293" s="278">
        <f>Tasaus[[#This Row],[Verotettava tulo (kunnallisvero), €]]*($E$11/100)</f>
        <v>47120168.807300866</v>
      </c>
      <c r="I293" s="14">
        <v>3619242.5554987933</v>
      </c>
      <c r="J293" s="15">
        <v>4335465.7308999998</v>
      </c>
      <c r="K293" s="15">
        <f>SUM(Tasaus[[#This Row],[Laskennallinen kunnallisvero, €]:[Laskennallinen kiinteistövero, €]])</f>
        <v>55074877.093699656</v>
      </c>
      <c r="L293" s="15">
        <f>Tasaus[[#This Row],[Laskennallinen verotulo yhteensä, €]]/Tasaus[[#This Row],[Asukasluku 31.12.2021]]</f>
        <v>1883.6101471903846</v>
      </c>
      <c r="M293" s="37">
        <f>$L$11-Tasaus[[#This Row],[Laskennallinen verotulo yhteensä, €/asukas (=tasausraja)]]</f>
        <v>96.539852809615468</v>
      </c>
      <c r="N293" s="384">
        <f>IF(Tasaus[[#This Row],[Erotus = tasausrja - laskennallinen verotulo, €/asukas]]&gt;0,(Tasaus[[#This Row],[Erotus = tasausrja - laskennallinen verotulo, €/asukas]]*$B$7),(Tasaus[[#This Row],[Erotus = tasausrja - laskennallinen verotulo, €/asukas]]*$B$8))</f>
        <v>86.885867528653918</v>
      </c>
      <c r="O293" s="385">
        <f>Tasaus[[#This Row],[Tasaus,  €/asukas]]*Tasaus[[#This Row],[Asukasluku 31.12.2021]]</f>
        <v>2540455.8806703119</v>
      </c>
      <c r="Q293" s="121"/>
      <c r="R293" s="122"/>
    </row>
    <row r="294" spans="1:18">
      <c r="A294" s="275">
        <v>931</v>
      </c>
      <c r="B294" s="13" t="s">
        <v>656</v>
      </c>
      <c r="C294" s="276">
        <v>6070</v>
      </c>
      <c r="D294" s="277">
        <v>21</v>
      </c>
      <c r="E294" s="277">
        <f>Tasaus[[#This Row],[Tuloveroprosentti 2022]]-12.64</f>
        <v>8.36</v>
      </c>
      <c r="F294" s="14">
        <v>17464966.89010248</v>
      </c>
      <c r="G294" s="14">
        <f>Tasaus[[#This Row],[Kunnallisvero (maksuunpantu), €]]*100/Tasaus[[#This Row],[Tuloveroprosentti 2022]]</f>
        <v>83166509.000487998</v>
      </c>
      <c r="H294" s="278">
        <f>Tasaus[[#This Row],[Verotettava tulo (kunnallisvero), €]]*($E$11/100)</f>
        <v>6121055.0624359166</v>
      </c>
      <c r="I294" s="14">
        <v>2033587.0660122812</v>
      </c>
      <c r="J294" s="15">
        <v>1056627.4364</v>
      </c>
      <c r="K294" s="15">
        <f>SUM(Tasaus[[#This Row],[Laskennallinen kunnallisvero, €]:[Laskennallinen kiinteistövero, €]])</f>
        <v>9211269.5648481976</v>
      </c>
      <c r="L294" s="15">
        <f>Tasaus[[#This Row],[Laskennallinen verotulo yhteensä, €]]/Tasaus[[#This Row],[Asukasluku 31.12.2021]]</f>
        <v>1517.5073418201314</v>
      </c>
      <c r="M294" s="37">
        <f>$L$11-Tasaus[[#This Row],[Laskennallinen verotulo yhteensä, €/asukas (=tasausraja)]]</f>
        <v>462.6426581798687</v>
      </c>
      <c r="N294" s="384">
        <f>IF(Tasaus[[#This Row],[Erotus = tasausrja - laskennallinen verotulo, €/asukas]]&gt;0,(Tasaus[[#This Row],[Erotus = tasausrja - laskennallinen verotulo, €/asukas]]*$B$7),(Tasaus[[#This Row],[Erotus = tasausrja - laskennallinen verotulo, €/asukas]]*$B$8))</f>
        <v>416.37839236188182</v>
      </c>
      <c r="O294" s="385">
        <f>Tasaus[[#This Row],[Tasaus,  €/asukas]]*Tasaus[[#This Row],[Asukasluku 31.12.2021]]</f>
        <v>2527416.8416366228</v>
      </c>
      <c r="Q294" s="121"/>
      <c r="R294" s="122"/>
    </row>
    <row r="295" spans="1:18">
      <c r="A295" s="275">
        <v>934</v>
      </c>
      <c r="B295" s="13" t="s">
        <v>657</v>
      </c>
      <c r="C295" s="276">
        <v>2756</v>
      </c>
      <c r="D295" s="277">
        <v>22.249999999999996</v>
      </c>
      <c r="E295" s="277">
        <f>Tasaus[[#This Row],[Tuloveroprosentti 2022]]-12.64</f>
        <v>9.6099999999999959</v>
      </c>
      <c r="F295" s="14">
        <v>9063430.890053181</v>
      </c>
      <c r="G295" s="14">
        <f>Tasaus[[#This Row],[Kunnallisvero (maksuunpantu), €]]*100/Tasaus[[#This Row],[Tuloveroprosentti 2022]]</f>
        <v>40734520.854171604</v>
      </c>
      <c r="H295" s="278">
        <f>Tasaus[[#This Row],[Verotettava tulo (kunnallisvero), €]]*($E$11/100)</f>
        <v>2998060.7348670298</v>
      </c>
      <c r="I295" s="14">
        <v>577155.85562693118</v>
      </c>
      <c r="J295" s="15">
        <v>377992.92620000005</v>
      </c>
      <c r="K295" s="15">
        <f>SUM(Tasaus[[#This Row],[Laskennallinen kunnallisvero, €]:[Laskennallinen kiinteistövero, €]])</f>
        <v>3953209.5166939613</v>
      </c>
      <c r="L295" s="15">
        <f>Tasaus[[#This Row],[Laskennallinen verotulo yhteensä, €]]/Tasaus[[#This Row],[Asukasluku 31.12.2021]]</f>
        <v>1434.4011308758932</v>
      </c>
      <c r="M295" s="37">
        <f>$L$11-Tasaus[[#This Row],[Laskennallinen verotulo yhteensä, €/asukas (=tasausraja)]]</f>
        <v>545.74886912410693</v>
      </c>
      <c r="N295" s="384">
        <f>IF(Tasaus[[#This Row],[Erotus = tasausrja - laskennallinen verotulo, €/asukas]]&gt;0,(Tasaus[[#This Row],[Erotus = tasausrja - laskennallinen verotulo, €/asukas]]*$B$7),(Tasaus[[#This Row],[Erotus = tasausrja - laskennallinen verotulo, €/asukas]]*$B$8))</f>
        <v>491.17398221169623</v>
      </c>
      <c r="O295" s="385">
        <f>Tasaus[[#This Row],[Tasaus,  €/asukas]]*Tasaus[[#This Row],[Asukasluku 31.12.2021]]</f>
        <v>1353675.4949754348</v>
      </c>
      <c r="Q295" s="121"/>
      <c r="R295" s="122"/>
    </row>
    <row r="296" spans="1:18">
      <c r="A296" s="275">
        <v>935</v>
      </c>
      <c r="B296" s="13" t="s">
        <v>658</v>
      </c>
      <c r="C296" s="276">
        <v>3040</v>
      </c>
      <c r="D296" s="277">
        <v>21.5</v>
      </c>
      <c r="E296" s="277">
        <f>Tasaus[[#This Row],[Tuloveroprosentti 2022]]-12.64</f>
        <v>8.86</v>
      </c>
      <c r="F296" s="14">
        <v>9407555.4800552018</v>
      </c>
      <c r="G296" s="14">
        <f>Tasaus[[#This Row],[Kunnallisvero (maksuunpantu), €]]*100/Tasaus[[#This Row],[Tuloveroprosentti 2022]]</f>
        <v>43756072.000256754</v>
      </c>
      <c r="H296" s="278">
        <f>Tasaus[[#This Row],[Verotettava tulo (kunnallisvero), €]]*($E$11/100)</f>
        <v>3220446.8992188969</v>
      </c>
      <c r="I296" s="14">
        <v>747735.48548659612</v>
      </c>
      <c r="J296" s="15">
        <v>733730.97170000011</v>
      </c>
      <c r="K296" s="15">
        <f>SUM(Tasaus[[#This Row],[Laskennallinen kunnallisvero, €]:[Laskennallinen kiinteistövero, €]])</f>
        <v>4701913.3564054929</v>
      </c>
      <c r="L296" s="15">
        <f>Tasaus[[#This Row],[Laskennallinen verotulo yhteensä, €]]/Tasaus[[#This Row],[Asukasluku 31.12.2021]]</f>
        <v>1546.6820251333859</v>
      </c>
      <c r="M296" s="37">
        <f>$L$11-Tasaus[[#This Row],[Laskennallinen verotulo yhteensä, €/asukas (=tasausraja)]]</f>
        <v>433.46797486661421</v>
      </c>
      <c r="N296" s="384">
        <f>IF(Tasaus[[#This Row],[Erotus = tasausrja - laskennallinen verotulo, €/asukas]]&gt;0,(Tasaus[[#This Row],[Erotus = tasausrja - laskennallinen verotulo, €/asukas]]*$B$7),(Tasaus[[#This Row],[Erotus = tasausrja - laskennallinen verotulo, €/asukas]]*$B$8))</f>
        <v>390.12117737995283</v>
      </c>
      <c r="O296" s="385">
        <f>Tasaus[[#This Row],[Tasaus,  €/asukas]]*Tasaus[[#This Row],[Asukasluku 31.12.2021]]</f>
        <v>1185968.3792350567</v>
      </c>
      <c r="Q296" s="121"/>
      <c r="R296" s="122"/>
    </row>
    <row r="297" spans="1:18">
      <c r="A297" s="275">
        <v>936</v>
      </c>
      <c r="B297" s="13" t="s">
        <v>659</v>
      </c>
      <c r="C297" s="276">
        <v>6465</v>
      </c>
      <c r="D297" s="277">
        <v>21.25</v>
      </c>
      <c r="E297" s="277">
        <f>Tasaus[[#This Row],[Tuloveroprosentti 2022]]-12.64</f>
        <v>8.61</v>
      </c>
      <c r="F297" s="14">
        <v>19495056.860114392</v>
      </c>
      <c r="G297" s="14">
        <f>Tasaus[[#This Row],[Kunnallisvero (maksuunpantu), €]]*100/Tasaus[[#This Row],[Tuloveroprosentti 2022]]</f>
        <v>91741444.04759714</v>
      </c>
      <c r="H297" s="278">
        <f>Tasaus[[#This Row],[Verotettava tulo (kunnallisvero), €]]*($E$11/100)</f>
        <v>6752170.2819031496</v>
      </c>
      <c r="I297" s="14">
        <v>2409914.4195541092</v>
      </c>
      <c r="J297" s="15">
        <v>1176426.7839000002</v>
      </c>
      <c r="K297" s="15">
        <f>SUM(Tasaus[[#This Row],[Laskennallinen kunnallisvero, €]:[Laskennallinen kiinteistövero, €]])</f>
        <v>10338511.485357258</v>
      </c>
      <c r="L297" s="15">
        <f>Tasaus[[#This Row],[Laskennallinen verotulo yhteensä, €]]/Tasaus[[#This Row],[Asukasluku 31.12.2021]]</f>
        <v>1599.1510418186015</v>
      </c>
      <c r="M297" s="37">
        <f>$L$11-Tasaus[[#This Row],[Laskennallinen verotulo yhteensä, €/asukas (=tasausraja)]]</f>
        <v>380.99895818139862</v>
      </c>
      <c r="N297" s="384">
        <f>IF(Tasaus[[#This Row],[Erotus = tasausrja - laskennallinen verotulo, €/asukas]]&gt;0,(Tasaus[[#This Row],[Erotus = tasausrja - laskennallinen verotulo, €/asukas]]*$B$7),(Tasaus[[#This Row],[Erotus = tasausrja - laskennallinen verotulo, €/asukas]]*$B$8))</f>
        <v>342.89906236325879</v>
      </c>
      <c r="O297" s="385">
        <f>Tasaus[[#This Row],[Tasaus,  €/asukas]]*Tasaus[[#This Row],[Asukasluku 31.12.2021]]</f>
        <v>2216842.438178468</v>
      </c>
      <c r="Q297" s="121"/>
      <c r="R297" s="122"/>
    </row>
    <row r="298" spans="1:18">
      <c r="A298" s="275">
        <v>946</v>
      </c>
      <c r="B298" s="13" t="s">
        <v>300</v>
      </c>
      <c r="C298" s="276">
        <v>6376</v>
      </c>
      <c r="D298" s="277">
        <v>21.500000000000004</v>
      </c>
      <c r="E298" s="277">
        <f>Tasaus[[#This Row],[Tuloveroprosentti 2022]]-12.64</f>
        <v>8.860000000000003</v>
      </c>
      <c r="F298" s="14">
        <v>21670732.670127161</v>
      </c>
      <c r="G298" s="14">
        <f>Tasaus[[#This Row],[Kunnallisvero (maksuunpantu), €]]*100/Tasaus[[#This Row],[Tuloveroprosentti 2022]]</f>
        <v>100794105.44245191</v>
      </c>
      <c r="H298" s="278">
        <f>Tasaus[[#This Row],[Verotettava tulo (kunnallisvero), €]]*($E$11/100)</f>
        <v>7418446.1605644608</v>
      </c>
      <c r="I298" s="14">
        <v>1567148.3847680178</v>
      </c>
      <c r="J298" s="15">
        <v>1139395.3849000002</v>
      </c>
      <c r="K298" s="15">
        <f>SUM(Tasaus[[#This Row],[Laskennallinen kunnallisvero, €]:[Laskennallinen kiinteistövero, €]])</f>
        <v>10124989.930232478</v>
      </c>
      <c r="L298" s="15">
        <f>Tasaus[[#This Row],[Laskennallinen verotulo yhteensä, €]]/Tasaus[[#This Row],[Asukasluku 31.12.2021]]</f>
        <v>1587.984618919774</v>
      </c>
      <c r="M298" s="37">
        <f>$L$11-Tasaus[[#This Row],[Laskennallinen verotulo yhteensä, €/asukas (=tasausraja)]]</f>
        <v>392.1653810802261</v>
      </c>
      <c r="N298" s="384">
        <f>IF(Tasaus[[#This Row],[Erotus = tasausrja - laskennallinen verotulo, €/asukas]]&gt;0,(Tasaus[[#This Row],[Erotus = tasausrja - laskennallinen verotulo, €/asukas]]*$B$7),(Tasaus[[#This Row],[Erotus = tasausrja - laskennallinen verotulo, €/asukas]]*$B$8))</f>
        <v>352.94884297220352</v>
      </c>
      <c r="O298" s="385">
        <f>Tasaus[[#This Row],[Tasaus,  €/asukas]]*Tasaus[[#This Row],[Asukasluku 31.12.2021]]</f>
        <v>2250401.8227907699</v>
      </c>
      <c r="Q298" s="121"/>
      <c r="R298" s="122"/>
    </row>
    <row r="299" spans="1:18">
      <c r="A299" s="275">
        <v>976</v>
      </c>
      <c r="B299" s="13" t="s">
        <v>660</v>
      </c>
      <c r="C299" s="276">
        <v>3830</v>
      </c>
      <c r="D299" s="277">
        <v>20</v>
      </c>
      <c r="E299" s="277">
        <f>Tasaus[[#This Row],[Tuloveroprosentti 2022]]-12.64</f>
        <v>7.3599999999999994</v>
      </c>
      <c r="F299" s="14">
        <v>11160361.970065488</v>
      </c>
      <c r="G299" s="14">
        <f>Tasaus[[#This Row],[Kunnallisvero (maksuunpantu), €]]*100/Tasaus[[#This Row],[Tuloveroprosentti 2022]]</f>
        <v>55801809.850327432</v>
      </c>
      <c r="H299" s="278">
        <f>Tasaus[[#This Row],[Verotettava tulo (kunnallisvero), €]]*($E$11/100)</f>
        <v>4107013.2049840991</v>
      </c>
      <c r="I299" s="14">
        <v>648282.06815368193</v>
      </c>
      <c r="J299" s="15">
        <v>568717.48905000009</v>
      </c>
      <c r="K299" s="15">
        <f>SUM(Tasaus[[#This Row],[Laskennallinen kunnallisvero, €]:[Laskennallinen kiinteistövero, €]])</f>
        <v>5324012.7621877808</v>
      </c>
      <c r="L299" s="15">
        <f>Tasaus[[#This Row],[Laskennallinen verotulo yhteensä, €]]/Tasaus[[#This Row],[Asukasluku 31.12.2021]]</f>
        <v>1390.0816611456346</v>
      </c>
      <c r="M299" s="37">
        <f>$L$11-Tasaus[[#This Row],[Laskennallinen verotulo yhteensä, €/asukas (=tasausraja)]]</f>
        <v>590.06833885436549</v>
      </c>
      <c r="N299" s="384">
        <f>IF(Tasaus[[#This Row],[Erotus = tasausrja - laskennallinen verotulo, €/asukas]]&gt;0,(Tasaus[[#This Row],[Erotus = tasausrja - laskennallinen verotulo, €/asukas]]*$B$7),(Tasaus[[#This Row],[Erotus = tasausrja - laskennallinen verotulo, €/asukas]]*$B$8))</f>
        <v>531.06150496892894</v>
      </c>
      <c r="O299" s="385">
        <f>Tasaus[[#This Row],[Tasaus,  €/asukas]]*Tasaus[[#This Row],[Asukasluku 31.12.2021]]</f>
        <v>2033965.5640309979</v>
      </c>
      <c r="Q299" s="121"/>
      <c r="R299" s="122"/>
    </row>
    <row r="300" spans="1:18">
      <c r="A300" s="275">
        <v>977</v>
      </c>
      <c r="B300" s="13" t="s">
        <v>661</v>
      </c>
      <c r="C300" s="276">
        <v>15357</v>
      </c>
      <c r="D300" s="277">
        <v>23</v>
      </c>
      <c r="E300" s="277">
        <f>Tasaus[[#This Row],[Tuloveroprosentti 2022]]-12.64</f>
        <v>10.36</v>
      </c>
      <c r="F300" s="14">
        <v>57448605.59033709</v>
      </c>
      <c r="G300" s="14">
        <f>Tasaus[[#This Row],[Kunnallisvero (maksuunpantu), €]]*100/Tasaus[[#This Row],[Tuloveroprosentti 2022]]</f>
        <v>249776546.04494384</v>
      </c>
      <c r="H300" s="278">
        <f>Tasaus[[#This Row],[Verotettava tulo (kunnallisvero), €]]*($E$11/100)</f>
        <v>18383553.788907867</v>
      </c>
      <c r="I300" s="14">
        <v>2922120.4226953732</v>
      </c>
      <c r="J300" s="15">
        <v>1983751.4030000002</v>
      </c>
      <c r="K300" s="15">
        <f>SUM(Tasaus[[#This Row],[Laskennallinen kunnallisvero, €]:[Laskennallinen kiinteistövero, €]])</f>
        <v>23289425.61460324</v>
      </c>
      <c r="L300" s="15">
        <f>Tasaus[[#This Row],[Laskennallinen verotulo yhteensä, €]]/Tasaus[[#This Row],[Asukasluku 31.12.2021]]</f>
        <v>1516.5348449959783</v>
      </c>
      <c r="M300" s="37">
        <f>$L$11-Tasaus[[#This Row],[Laskennallinen verotulo yhteensä, €/asukas (=tasausraja)]]</f>
        <v>463.61515500402174</v>
      </c>
      <c r="N300" s="384">
        <f>IF(Tasaus[[#This Row],[Erotus = tasausrja - laskennallinen verotulo, €/asukas]]&gt;0,(Tasaus[[#This Row],[Erotus = tasausrja - laskennallinen verotulo, €/asukas]]*$B$7),(Tasaus[[#This Row],[Erotus = tasausrja - laskennallinen verotulo, €/asukas]]*$B$8))</f>
        <v>417.25363950361958</v>
      </c>
      <c r="O300" s="385">
        <f>Tasaus[[#This Row],[Tasaus,  €/asukas]]*Tasaus[[#This Row],[Asukasluku 31.12.2021]]</f>
        <v>6407764.1418570857</v>
      </c>
      <c r="Q300" s="121"/>
      <c r="R300" s="122"/>
    </row>
    <row r="301" spans="1:18">
      <c r="A301" s="275">
        <v>980</v>
      </c>
      <c r="B301" s="13" t="s">
        <v>662</v>
      </c>
      <c r="C301" s="276">
        <v>33533</v>
      </c>
      <c r="D301" s="277">
        <v>20.5</v>
      </c>
      <c r="E301" s="277">
        <f>Tasaus[[#This Row],[Tuloveroprosentti 2022]]-12.64</f>
        <v>7.8599999999999994</v>
      </c>
      <c r="F301" s="14">
        <v>135086344.25079265</v>
      </c>
      <c r="G301" s="14">
        <f>Tasaus[[#This Row],[Kunnallisvero (maksuunpantu), €]]*100/Tasaus[[#This Row],[Tuloveroprosentti 2022]]</f>
        <v>658957776.83313489</v>
      </c>
      <c r="H301" s="278">
        <f>Tasaus[[#This Row],[Verotettava tulo (kunnallisvero), €]]*($E$11/100)</f>
        <v>48499292.374918729</v>
      </c>
      <c r="I301" s="14">
        <v>7124194.2999256579</v>
      </c>
      <c r="J301" s="15">
        <v>4559444.5955500007</v>
      </c>
      <c r="K301" s="15">
        <f>SUM(Tasaus[[#This Row],[Laskennallinen kunnallisvero, €]:[Laskennallinen kiinteistövero, €]])</f>
        <v>60182931.270394385</v>
      </c>
      <c r="L301" s="15">
        <f>Tasaus[[#This Row],[Laskennallinen verotulo yhteensä, €]]/Tasaus[[#This Row],[Asukasluku 31.12.2021]]</f>
        <v>1794.7374607221061</v>
      </c>
      <c r="M301" s="37">
        <f>$L$11-Tasaus[[#This Row],[Laskennallinen verotulo yhteensä, €/asukas (=tasausraja)]]</f>
        <v>185.41253927789398</v>
      </c>
      <c r="N301" s="384">
        <f>IF(Tasaus[[#This Row],[Erotus = tasausrja - laskennallinen verotulo, €/asukas]]&gt;0,(Tasaus[[#This Row],[Erotus = tasausrja - laskennallinen verotulo, €/asukas]]*$B$7),(Tasaus[[#This Row],[Erotus = tasausrja - laskennallinen verotulo, €/asukas]]*$B$8))</f>
        <v>166.87128535010459</v>
      </c>
      <c r="O301" s="385">
        <f>Tasaus[[#This Row],[Tasaus,  €/asukas]]*Tasaus[[#This Row],[Asukasluku 31.12.2021]]</f>
        <v>5595694.8116450571</v>
      </c>
      <c r="Q301" s="121"/>
      <c r="R301" s="122"/>
    </row>
    <row r="302" spans="1:18">
      <c r="A302" s="275">
        <v>981</v>
      </c>
      <c r="B302" s="13" t="s">
        <v>663</v>
      </c>
      <c r="C302" s="276">
        <v>2282</v>
      </c>
      <c r="D302" s="277">
        <v>22</v>
      </c>
      <c r="E302" s="277">
        <f>Tasaus[[#This Row],[Tuloveroprosentti 2022]]-12.64</f>
        <v>9.36</v>
      </c>
      <c r="F302" s="14">
        <v>8146912.0600478016</v>
      </c>
      <c r="G302" s="14">
        <f>Tasaus[[#This Row],[Kunnallisvero (maksuunpantu), €]]*100/Tasaus[[#This Row],[Tuloveroprosentti 2022]]</f>
        <v>37031418.454762734</v>
      </c>
      <c r="H302" s="278">
        <f>Tasaus[[#This Row],[Verotettava tulo (kunnallisvero), €]]*($E$11/100)</f>
        <v>2725512.3982705371</v>
      </c>
      <c r="I302" s="14">
        <v>244947.66862534013</v>
      </c>
      <c r="J302" s="15">
        <v>246056.34890000004</v>
      </c>
      <c r="K302" s="15">
        <f>SUM(Tasaus[[#This Row],[Laskennallinen kunnallisvero, €]:[Laskennallinen kiinteistövero, €]])</f>
        <v>3216516.4157958776</v>
      </c>
      <c r="L302" s="15">
        <f>Tasaus[[#This Row],[Laskennallinen verotulo yhteensä, €]]/Tasaus[[#This Row],[Asukasluku 31.12.2021]]</f>
        <v>1409.5163960542845</v>
      </c>
      <c r="M302" s="37">
        <f>$L$11-Tasaus[[#This Row],[Laskennallinen verotulo yhteensä, €/asukas (=tasausraja)]]</f>
        <v>570.63360394571555</v>
      </c>
      <c r="N302" s="384">
        <f>IF(Tasaus[[#This Row],[Erotus = tasausrja - laskennallinen verotulo, €/asukas]]&gt;0,(Tasaus[[#This Row],[Erotus = tasausrja - laskennallinen verotulo, €/asukas]]*$B$7),(Tasaus[[#This Row],[Erotus = tasausrja - laskennallinen verotulo, €/asukas]]*$B$8))</f>
        <v>513.57024355114402</v>
      </c>
      <c r="O302" s="385">
        <f>Tasaus[[#This Row],[Tasaus,  €/asukas]]*Tasaus[[#This Row],[Asukasluku 31.12.2021]]</f>
        <v>1171967.2957837107</v>
      </c>
      <c r="Q302" s="121"/>
      <c r="R302" s="122"/>
    </row>
    <row r="303" spans="1:18">
      <c r="A303" s="275">
        <v>989</v>
      </c>
      <c r="B303" s="13" t="s">
        <v>664</v>
      </c>
      <c r="C303" s="276">
        <v>5484</v>
      </c>
      <c r="D303" s="277">
        <v>22.5</v>
      </c>
      <c r="E303" s="277">
        <f>Tasaus[[#This Row],[Tuloveroprosentti 2022]]-12.64</f>
        <v>9.86</v>
      </c>
      <c r="F303" s="14">
        <v>18669794.23010955</v>
      </c>
      <c r="G303" s="14">
        <f>Tasaus[[#This Row],[Kunnallisvero (maksuunpantu), €]]*100/Tasaus[[#This Row],[Tuloveroprosentti 2022]]</f>
        <v>82976863.24493134</v>
      </c>
      <c r="H303" s="278">
        <f>Tasaus[[#This Row],[Verotettava tulo (kunnallisvero), €]]*($E$11/100)</f>
        <v>6107097.1348269461</v>
      </c>
      <c r="I303" s="14">
        <v>1452784.7461150349</v>
      </c>
      <c r="J303" s="15">
        <v>975273.74380000017</v>
      </c>
      <c r="K303" s="15">
        <f>SUM(Tasaus[[#This Row],[Laskennallinen kunnallisvero, €]:[Laskennallinen kiinteistövero, €]])</f>
        <v>8535155.6247419808</v>
      </c>
      <c r="L303" s="15">
        <f>Tasaus[[#This Row],[Laskennallinen verotulo yhteensä, €]]/Tasaus[[#This Row],[Asukasluku 31.12.2021]]</f>
        <v>1556.3741110032788</v>
      </c>
      <c r="M303" s="37">
        <f>$L$11-Tasaus[[#This Row],[Laskennallinen verotulo yhteensä, €/asukas (=tasausraja)]]</f>
        <v>423.77588899672128</v>
      </c>
      <c r="N303" s="384">
        <f>IF(Tasaus[[#This Row],[Erotus = tasausrja - laskennallinen verotulo, €/asukas]]&gt;0,(Tasaus[[#This Row],[Erotus = tasausrja - laskennallinen verotulo, €/asukas]]*$B$7),(Tasaus[[#This Row],[Erotus = tasausrja - laskennallinen verotulo, €/asukas]]*$B$8))</f>
        <v>381.39830009704917</v>
      </c>
      <c r="O303" s="385">
        <f>Tasaus[[#This Row],[Tasaus,  €/asukas]]*Tasaus[[#This Row],[Asukasluku 31.12.2021]]</f>
        <v>2091588.2777322177</v>
      </c>
      <c r="Q303" s="121"/>
      <c r="R303" s="122"/>
    </row>
    <row r="304" spans="1:18">
      <c r="A304" s="275">
        <v>992</v>
      </c>
      <c r="B304" s="13" t="s">
        <v>665</v>
      </c>
      <c r="C304" s="276">
        <v>18318</v>
      </c>
      <c r="D304" s="277">
        <v>21.5</v>
      </c>
      <c r="E304" s="277">
        <f>Tasaus[[#This Row],[Tuloveroprosentti 2022]]-12.64</f>
        <v>8.86</v>
      </c>
      <c r="F304" s="14">
        <v>65464534.220384121</v>
      </c>
      <c r="G304" s="14">
        <f>Tasaus[[#This Row],[Kunnallisvero (maksuunpantu), €]]*100/Tasaus[[#This Row],[Tuloveroprosentti 2022]]</f>
        <v>304486205.67620522</v>
      </c>
      <c r="H304" s="278">
        <f>Tasaus[[#This Row],[Verotettava tulo (kunnallisvero), €]]*($E$11/100)</f>
        <v>22410184.737768702</v>
      </c>
      <c r="I304" s="14">
        <v>5018740.3957618456</v>
      </c>
      <c r="J304" s="15">
        <v>2877703.4409000003</v>
      </c>
      <c r="K304" s="15">
        <f>SUM(Tasaus[[#This Row],[Laskennallinen kunnallisvero, €]:[Laskennallinen kiinteistövero, €]])</f>
        <v>30306628.574430551</v>
      </c>
      <c r="L304" s="15">
        <f>Tasaus[[#This Row],[Laskennallinen verotulo yhteensä, €]]/Tasaus[[#This Row],[Asukasluku 31.12.2021]]</f>
        <v>1654.4725720291817</v>
      </c>
      <c r="M304" s="37">
        <f>$L$11-Tasaus[[#This Row],[Laskennallinen verotulo yhteensä, €/asukas (=tasausraja)]]</f>
        <v>325.67742797081837</v>
      </c>
      <c r="N304" s="384">
        <f>IF(Tasaus[[#This Row],[Erotus = tasausrja - laskennallinen verotulo, €/asukas]]&gt;0,(Tasaus[[#This Row],[Erotus = tasausrja - laskennallinen verotulo, €/asukas]]*$B$7),(Tasaus[[#This Row],[Erotus = tasausrja - laskennallinen verotulo, €/asukas]]*$B$8))</f>
        <v>293.10968517373652</v>
      </c>
      <c r="O304" s="385">
        <f>Tasaus[[#This Row],[Tasaus,  €/asukas]]*Tasaus[[#This Row],[Asukasluku 31.12.2021]]</f>
        <v>5369183.2130125053</v>
      </c>
      <c r="Q304" s="121"/>
      <c r="R304" s="122"/>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sheetView>
  </sheetViews>
  <sheetFormatPr defaultRowHeight="15"/>
  <cols>
    <col min="1" max="1" width="8.375" style="307" customWidth="1"/>
    <col min="2" max="2" width="12.5" style="306" bestFit="1" customWidth="1"/>
    <col min="3" max="3" width="21.375" style="313" bestFit="1" customWidth="1"/>
    <col min="4" max="4" width="19.625" style="313" customWidth="1"/>
    <col min="5" max="5" width="21.375" customWidth="1"/>
    <col min="6" max="6" width="16.875" customWidth="1"/>
    <col min="7" max="7" width="24.375" customWidth="1"/>
    <col min="8" max="9" width="9.625" bestFit="1" customWidth="1"/>
  </cols>
  <sheetData>
    <row r="1" spans="1:7" ht="23.25">
      <c r="A1" s="325" t="s">
        <v>791</v>
      </c>
      <c r="C1" s="178"/>
      <c r="D1" s="173"/>
      <c r="E1" s="339"/>
      <c r="G1" s="339"/>
    </row>
    <row r="2" spans="1:7">
      <c r="A2" s="307" t="s">
        <v>372</v>
      </c>
      <c r="B2" s="308"/>
      <c r="C2" s="178"/>
      <c r="D2" s="173"/>
    </row>
    <row r="3" spans="1:7">
      <c r="A3" s="307" t="s">
        <v>715</v>
      </c>
      <c r="C3" s="178"/>
      <c r="D3" s="173"/>
    </row>
    <row r="4" spans="1:7" s="221" customFormat="1" ht="45">
      <c r="A4" s="229" t="s">
        <v>674</v>
      </c>
      <c r="B4" s="230" t="s">
        <v>3</v>
      </c>
      <c r="C4" s="309" t="s">
        <v>721</v>
      </c>
      <c r="D4" s="210" t="s">
        <v>756</v>
      </c>
      <c r="E4" s="229" t="s">
        <v>798</v>
      </c>
      <c r="F4" s="229" t="s">
        <v>796</v>
      </c>
      <c r="G4" s="229" t="s">
        <v>797</v>
      </c>
    </row>
    <row r="5" spans="1:7">
      <c r="A5" s="306"/>
      <c r="B5" s="306" t="s">
        <v>376</v>
      </c>
      <c r="C5" s="310">
        <f>SUM(C6:C298)</f>
        <v>2776499999.9999995</v>
      </c>
      <c r="D5" s="178">
        <f>SUM(D6:D298)</f>
        <v>1943999999.9999993</v>
      </c>
      <c r="E5" s="178">
        <f>SUM(E6:E298)</f>
        <v>851000000.00000155</v>
      </c>
      <c r="F5" s="178">
        <f>SUM(F6:F298)</f>
        <v>12999999.99999997</v>
      </c>
      <c r="G5" s="310">
        <f>Verokompensaatiot[[#This Row],[Jäljelle jäävät korvaukset vuosilta 2010-2023, €]]+Verokompensaatiot[[#This Row],[Veromenetysten korvaus 2024]]</f>
        <v>864000000.00000155</v>
      </c>
    </row>
    <row r="6" spans="1:7">
      <c r="A6" s="35">
        <v>5</v>
      </c>
      <c r="B6" s="13" t="s">
        <v>14</v>
      </c>
      <c r="C6" s="310">
        <v>6576722.8656134466</v>
      </c>
      <c r="D6" s="173">
        <v>4626384.7424013829</v>
      </c>
      <c r="E6" s="173">
        <v>1995400.0337450588</v>
      </c>
      <c r="F6" s="173">
        <v>31069.174006986665</v>
      </c>
      <c r="G6" s="310">
        <f>Verokompensaatiot[[#This Row],[Jäljelle jäävät korvaukset vuosilta 2010-2023, €]]+Verokompensaatiot[[#This Row],[Veromenetysten korvaus 2024]]</f>
        <v>2026469.2077520455</v>
      </c>
    </row>
    <row r="7" spans="1:7">
      <c r="A7" s="35">
        <v>9</v>
      </c>
      <c r="B7" s="13" t="s">
        <v>15</v>
      </c>
      <c r="C7" s="310">
        <v>1751360.8607681198</v>
      </c>
      <c r="D7" s="173">
        <v>1232772.4459935171</v>
      </c>
      <c r="E7" s="173">
        <v>527121.88997430378</v>
      </c>
      <c r="F7" s="173">
        <v>2843.8172941618482</v>
      </c>
      <c r="G7" s="310">
        <f>Verokompensaatiot[[#This Row],[Jäljelle jäävät korvaukset vuosilta 2010-2023, €]]+Verokompensaatiot[[#This Row],[Veromenetysten korvaus 2024]]</f>
        <v>529965.70726846566</v>
      </c>
    </row>
    <row r="8" spans="1:7">
      <c r="A8" s="35">
        <v>10</v>
      </c>
      <c r="B8" s="13" t="s">
        <v>16</v>
      </c>
      <c r="C8" s="310">
        <v>8040078.2659362117</v>
      </c>
      <c r="D8" s="173">
        <v>5655106.4542102339</v>
      </c>
      <c r="E8" s="173">
        <v>2441205.4908443792</v>
      </c>
      <c r="F8" s="173">
        <v>34720.359502077874</v>
      </c>
      <c r="G8" s="310">
        <f>Verokompensaatiot[[#This Row],[Jäljelle jäävät korvaukset vuosilta 2010-2023, €]]+Verokompensaatiot[[#This Row],[Veromenetysten korvaus 2024]]</f>
        <v>2475925.8503464572</v>
      </c>
    </row>
    <row r="9" spans="1:7">
      <c r="A9" s="35">
        <v>16</v>
      </c>
      <c r="B9" s="13" t="s">
        <v>17</v>
      </c>
      <c r="C9" s="310">
        <v>4744363.5298567638</v>
      </c>
      <c r="D9" s="173">
        <v>3328855.8554945048</v>
      </c>
      <c r="E9" s="173">
        <v>1409657.9092009971</v>
      </c>
      <c r="F9" s="173">
        <v>-5462.7794815180605</v>
      </c>
      <c r="G9" s="310">
        <f>Verokompensaatiot[[#This Row],[Jäljelle jäävät korvaukset vuosilta 2010-2023, €]]+Verokompensaatiot[[#This Row],[Veromenetysten korvaus 2024]]</f>
        <v>1404195.129719479</v>
      </c>
    </row>
    <row r="10" spans="1:7">
      <c r="A10" s="35">
        <v>18</v>
      </c>
      <c r="B10" s="13" t="s">
        <v>18</v>
      </c>
      <c r="C10" s="310">
        <v>2779334.0948246871</v>
      </c>
      <c r="D10" s="173">
        <v>1932985.3759469066</v>
      </c>
      <c r="E10" s="173">
        <v>844062.0157252152</v>
      </c>
      <c r="F10" s="173">
        <v>-13775.889510280087</v>
      </c>
      <c r="G10" s="310">
        <f>Verokompensaatiot[[#This Row],[Jäljelle jäävät korvaukset vuosilta 2010-2023, €]]+Verokompensaatiot[[#This Row],[Veromenetysten korvaus 2024]]</f>
        <v>830286.1262149351</v>
      </c>
    </row>
    <row r="11" spans="1:7">
      <c r="A11" s="35">
        <v>19</v>
      </c>
      <c r="B11" s="13" t="s">
        <v>19</v>
      </c>
      <c r="C11" s="310">
        <v>2246765.894040884</v>
      </c>
      <c r="D11" s="173">
        <v>1583055.7618236588</v>
      </c>
      <c r="E11" s="173">
        <v>661630.39903514739</v>
      </c>
      <c r="F11" s="173">
        <v>-1024.8559610410696</v>
      </c>
      <c r="G11" s="310">
        <f>Verokompensaatiot[[#This Row],[Jäljelle jäävät korvaukset vuosilta 2010-2023, €]]+Verokompensaatiot[[#This Row],[Veromenetysten korvaus 2024]]</f>
        <v>660605.54307410633</v>
      </c>
    </row>
    <row r="12" spans="1:7">
      <c r="A12" s="35">
        <v>20</v>
      </c>
      <c r="B12" s="13" t="s">
        <v>20</v>
      </c>
      <c r="C12" s="310">
        <v>9229309.6829814203</v>
      </c>
      <c r="D12" s="173">
        <v>6466680.8228904828</v>
      </c>
      <c r="E12" s="173">
        <v>2774244.065687079</v>
      </c>
      <c r="F12" s="173">
        <v>5280.7319839650227</v>
      </c>
      <c r="G12" s="310">
        <f>Verokompensaatiot[[#This Row],[Jäljelle jäävät korvaukset vuosilta 2010-2023, €]]+Verokompensaatiot[[#This Row],[Veromenetysten korvaus 2024]]</f>
        <v>2779524.7976710438</v>
      </c>
    </row>
    <row r="13" spans="1:7">
      <c r="A13" s="35">
        <v>46</v>
      </c>
      <c r="B13" s="13" t="s">
        <v>21</v>
      </c>
      <c r="C13" s="310">
        <v>1002361.9814681885</v>
      </c>
      <c r="D13" s="173">
        <v>703503.52336309117</v>
      </c>
      <c r="E13" s="173">
        <v>299258.7460745069</v>
      </c>
      <c r="F13" s="173">
        <v>2913.981131838184</v>
      </c>
      <c r="G13" s="310">
        <f>Verokompensaatiot[[#This Row],[Jäljelle jäävät korvaukset vuosilta 2010-2023, €]]+Verokompensaatiot[[#This Row],[Veromenetysten korvaus 2024]]</f>
        <v>302172.72720634507</v>
      </c>
    </row>
    <row r="14" spans="1:7">
      <c r="A14" s="35">
        <v>47</v>
      </c>
      <c r="B14" s="13" t="s">
        <v>22</v>
      </c>
      <c r="C14" s="310">
        <v>1289819.6336833797</v>
      </c>
      <c r="D14" s="173">
        <v>902686.04630637052</v>
      </c>
      <c r="E14" s="173">
        <v>388613.91736976686</v>
      </c>
      <c r="F14" s="173">
        <v>8636.9172747340381</v>
      </c>
      <c r="G14" s="310">
        <f>Verokompensaatiot[[#This Row],[Jäljelle jäävät korvaukset vuosilta 2010-2023, €]]+Verokompensaatiot[[#This Row],[Veromenetysten korvaus 2024]]</f>
        <v>397250.83464450092</v>
      </c>
    </row>
    <row r="15" spans="1:7">
      <c r="A15" s="35">
        <v>49</v>
      </c>
      <c r="B15" s="13" t="s">
        <v>23</v>
      </c>
      <c r="C15" s="310">
        <v>97811038.88787359</v>
      </c>
      <c r="D15" s="173">
        <v>68214935.910467878</v>
      </c>
      <c r="E15" s="173">
        <v>30593192.016809568</v>
      </c>
      <c r="F15" s="173">
        <v>633659.32199801167</v>
      </c>
      <c r="G15" s="310">
        <f>Verokompensaatiot[[#This Row],[Jäljelle jäävät korvaukset vuosilta 2010-2023, €]]+Verokompensaatiot[[#This Row],[Veromenetysten korvaus 2024]]</f>
        <v>31226851.338807579</v>
      </c>
    </row>
    <row r="16" spans="1:7">
      <c r="A16" s="35">
        <v>50</v>
      </c>
      <c r="B16" s="13" t="s">
        <v>24</v>
      </c>
      <c r="C16" s="310">
        <v>6829019.20395514</v>
      </c>
      <c r="D16" s="173">
        <v>4803422.4492984563</v>
      </c>
      <c r="E16" s="173">
        <v>2090451.7902924223</v>
      </c>
      <c r="F16" s="173">
        <v>-3386.8676878232036</v>
      </c>
      <c r="G16" s="310">
        <f>Verokompensaatiot[[#This Row],[Jäljelle jäävät korvaukset vuosilta 2010-2023, €]]+Verokompensaatiot[[#This Row],[Veromenetysten korvaus 2024]]</f>
        <v>2087064.922604599</v>
      </c>
    </row>
    <row r="17" spans="1:7">
      <c r="A17" s="35">
        <v>51</v>
      </c>
      <c r="B17" s="13" t="s">
        <v>25</v>
      </c>
      <c r="C17" s="310">
        <v>5827275.55193373</v>
      </c>
      <c r="D17" s="173">
        <v>4100984.162724359</v>
      </c>
      <c r="E17" s="173">
        <v>1803744.0505200345</v>
      </c>
      <c r="F17" s="173">
        <v>-2366.6968391966043</v>
      </c>
      <c r="G17" s="310">
        <f>Verokompensaatiot[[#This Row],[Jäljelle jäävät korvaukset vuosilta 2010-2023, €]]+Verokompensaatiot[[#This Row],[Veromenetysten korvaus 2024]]</f>
        <v>1801377.3536808379</v>
      </c>
    </row>
    <row r="18" spans="1:7">
      <c r="A18" s="35">
        <v>52</v>
      </c>
      <c r="B18" s="13" t="s">
        <v>26</v>
      </c>
      <c r="C18" s="310">
        <v>1820091.2077150643</v>
      </c>
      <c r="D18" s="173">
        <v>1278012.9181458664</v>
      </c>
      <c r="E18" s="173">
        <v>548990.38673231238</v>
      </c>
      <c r="F18" s="173">
        <v>4582.6973056034085</v>
      </c>
      <c r="G18" s="310">
        <f>Verokompensaatiot[[#This Row],[Jäljelle jäävät korvaukset vuosilta 2010-2023, €]]+Verokompensaatiot[[#This Row],[Veromenetysten korvaus 2024]]</f>
        <v>553573.0840379158</v>
      </c>
    </row>
    <row r="19" spans="1:7">
      <c r="A19" s="35">
        <v>61</v>
      </c>
      <c r="B19" s="13" t="s">
        <v>27</v>
      </c>
      <c r="C19" s="310">
        <v>9767975.7039504685</v>
      </c>
      <c r="D19" s="173">
        <v>6842445.0295858542</v>
      </c>
      <c r="E19" s="173">
        <v>3033193.7414299296</v>
      </c>
      <c r="F19" s="173">
        <v>34920.87599863061</v>
      </c>
      <c r="G19" s="310">
        <f>Verokompensaatiot[[#This Row],[Jäljelle jäävät korvaukset vuosilta 2010-2023, €]]+Verokompensaatiot[[#This Row],[Veromenetysten korvaus 2024]]</f>
        <v>3068114.6174285603</v>
      </c>
    </row>
    <row r="20" spans="1:7">
      <c r="A20" s="35">
        <v>69</v>
      </c>
      <c r="B20" s="13" t="s">
        <v>28</v>
      </c>
      <c r="C20" s="310">
        <v>4445582.4660910312</v>
      </c>
      <c r="D20" s="173">
        <v>3126122.2131854184</v>
      </c>
      <c r="E20" s="173">
        <v>1358836.9357966036</v>
      </c>
      <c r="F20" s="173">
        <v>22137.762145279183</v>
      </c>
      <c r="G20" s="310">
        <f>Verokompensaatiot[[#This Row],[Jäljelle jäävät korvaukset vuosilta 2010-2023, €]]+Verokompensaatiot[[#This Row],[Veromenetysten korvaus 2024]]</f>
        <v>1380974.6979418828</v>
      </c>
    </row>
    <row r="21" spans="1:7">
      <c r="A21" s="35">
        <v>71</v>
      </c>
      <c r="B21" s="13" t="s">
        <v>29</v>
      </c>
      <c r="C21" s="310">
        <v>4365965.1070268713</v>
      </c>
      <c r="D21" s="173">
        <v>3065195.0412485106</v>
      </c>
      <c r="E21" s="173">
        <v>1381039.5184965217</v>
      </c>
      <c r="F21" s="173">
        <v>24996.488359589697</v>
      </c>
      <c r="G21" s="310">
        <f>Verokompensaatiot[[#This Row],[Jäljelle jäävät korvaukset vuosilta 2010-2023, €]]+Verokompensaatiot[[#This Row],[Veromenetysten korvaus 2024]]</f>
        <v>1406036.0068561113</v>
      </c>
    </row>
    <row r="22" spans="1:7">
      <c r="A22" s="35">
        <v>72</v>
      </c>
      <c r="B22" s="13" t="s">
        <v>30</v>
      </c>
      <c r="C22" s="310">
        <v>559150.85422893451</v>
      </c>
      <c r="D22" s="173">
        <v>391255.93749637046</v>
      </c>
      <c r="E22" s="173">
        <v>170460.73771434132</v>
      </c>
      <c r="F22" s="173">
        <v>1351.3412673296789</v>
      </c>
      <c r="G22" s="310">
        <f>Verokompensaatiot[[#This Row],[Jäljelle jäävät korvaukset vuosilta 2010-2023, €]]+Verokompensaatiot[[#This Row],[Veromenetysten korvaus 2024]]</f>
        <v>171812.07898167099</v>
      </c>
    </row>
    <row r="23" spans="1:7">
      <c r="A23" s="35">
        <v>74</v>
      </c>
      <c r="B23" s="13" t="s">
        <v>31</v>
      </c>
      <c r="C23" s="310">
        <v>886195.06163500762</v>
      </c>
      <c r="D23" s="173">
        <v>620736.15011488798</v>
      </c>
      <c r="E23" s="173">
        <v>286522.37275305961</v>
      </c>
      <c r="F23" s="173">
        <v>2235.0241345896502</v>
      </c>
      <c r="G23" s="310">
        <f>Verokompensaatiot[[#This Row],[Jäljelle jäävät korvaukset vuosilta 2010-2023, €]]+Verokompensaatiot[[#This Row],[Veromenetysten korvaus 2024]]</f>
        <v>288757.39688764926</v>
      </c>
    </row>
    <row r="24" spans="1:7">
      <c r="A24" s="35">
        <v>75</v>
      </c>
      <c r="B24" s="13" t="s">
        <v>32</v>
      </c>
      <c r="C24" s="310">
        <v>10721538.22445761</v>
      </c>
      <c r="D24" s="173">
        <v>7521441.2112067761</v>
      </c>
      <c r="E24" s="173">
        <v>3237145.3558460632</v>
      </c>
      <c r="F24" s="173">
        <v>33476.475406670252</v>
      </c>
      <c r="G24" s="310">
        <f>Verokompensaatiot[[#This Row],[Jäljelle jäävät korvaukset vuosilta 2010-2023, €]]+Verokompensaatiot[[#This Row],[Veromenetysten korvaus 2024]]</f>
        <v>3270621.8312527337</v>
      </c>
    </row>
    <row r="25" spans="1:7">
      <c r="A25" s="35">
        <v>77</v>
      </c>
      <c r="B25" s="13" t="s">
        <v>33</v>
      </c>
      <c r="C25" s="310">
        <v>3513981.5372485863</v>
      </c>
      <c r="D25" s="173">
        <v>2467100.632565897</v>
      </c>
      <c r="E25" s="173">
        <v>1062975.310328146</v>
      </c>
      <c r="F25" s="173">
        <v>2666.1949293188582</v>
      </c>
      <c r="G25" s="310">
        <f>Verokompensaatiot[[#This Row],[Jäljelle jäävät korvaukset vuosilta 2010-2023, €]]+Verokompensaatiot[[#This Row],[Veromenetysten korvaus 2024]]</f>
        <v>1065641.5052574649</v>
      </c>
    </row>
    <row r="26" spans="1:7">
      <c r="A26" s="35">
        <v>78</v>
      </c>
      <c r="B26" s="13" t="s">
        <v>34</v>
      </c>
      <c r="C26" s="310">
        <v>4059830.720999233</v>
      </c>
      <c r="D26" s="173">
        <v>2830859.0037886901</v>
      </c>
      <c r="E26" s="173">
        <v>1250756.2643230706</v>
      </c>
      <c r="F26" s="173">
        <v>12038.485554119841</v>
      </c>
      <c r="G26" s="310">
        <f>Verokompensaatiot[[#This Row],[Jäljelle jäävät korvaukset vuosilta 2010-2023, €]]+Verokompensaatiot[[#This Row],[Veromenetysten korvaus 2024]]</f>
        <v>1262794.7498771905</v>
      </c>
    </row>
    <row r="27" spans="1:7">
      <c r="A27" s="35">
        <v>79</v>
      </c>
      <c r="B27" s="13" t="s">
        <v>35</v>
      </c>
      <c r="C27" s="310">
        <v>3610396.9958858434</v>
      </c>
      <c r="D27" s="173">
        <v>2534904.1482820003</v>
      </c>
      <c r="E27" s="173">
        <v>1086400.6993279201</v>
      </c>
      <c r="F27" s="173">
        <v>7010.7303866021803</v>
      </c>
      <c r="G27" s="310">
        <f>Verokompensaatiot[[#This Row],[Jäljelle jäävät korvaukset vuosilta 2010-2023, €]]+Verokompensaatiot[[#This Row],[Veromenetysten korvaus 2024]]</f>
        <v>1093411.4297145223</v>
      </c>
    </row>
    <row r="28" spans="1:7">
      <c r="A28" s="35">
        <v>81</v>
      </c>
      <c r="B28" s="13" t="s">
        <v>36</v>
      </c>
      <c r="C28" s="310">
        <v>2115057.6408188301</v>
      </c>
      <c r="D28" s="173">
        <v>1481540.8677605733</v>
      </c>
      <c r="E28" s="173">
        <v>628569.95055504865</v>
      </c>
      <c r="F28" s="173">
        <v>2824.5041171464013</v>
      </c>
      <c r="G28" s="310">
        <f>Verokompensaatiot[[#This Row],[Jäljelle jäävät korvaukset vuosilta 2010-2023, €]]+Verokompensaatiot[[#This Row],[Veromenetysten korvaus 2024]]</f>
        <v>631394.45467219502</v>
      </c>
    </row>
    <row r="29" spans="1:7">
      <c r="A29" s="35">
        <v>82</v>
      </c>
      <c r="B29" s="39" t="s">
        <v>37</v>
      </c>
      <c r="C29" s="310">
        <v>4714245.8157121176</v>
      </c>
      <c r="D29" s="173">
        <v>3306148.5785207553</v>
      </c>
      <c r="E29" s="173">
        <v>1420815.5510925855</v>
      </c>
      <c r="F29" s="173">
        <v>-1319.853946678782</v>
      </c>
      <c r="G29" s="310">
        <f>Verokompensaatiot[[#This Row],[Jäljelle jäävät korvaukset vuosilta 2010-2023, €]]+Verokompensaatiot[[#This Row],[Veromenetysten korvaus 2024]]</f>
        <v>1419495.6971459067</v>
      </c>
    </row>
    <row r="30" spans="1:7">
      <c r="A30" s="35">
        <v>86</v>
      </c>
      <c r="B30" s="13" t="s">
        <v>38</v>
      </c>
      <c r="C30" s="310">
        <v>4770532.8116320018</v>
      </c>
      <c r="D30" s="173">
        <v>3332121.3879746781</v>
      </c>
      <c r="E30" s="173">
        <v>1438485.8113037464</v>
      </c>
      <c r="F30" s="173">
        <v>-7953.7329674334896</v>
      </c>
      <c r="G30" s="310">
        <f>Verokompensaatiot[[#This Row],[Jäljelle jäävät korvaukset vuosilta 2010-2023, €]]+Verokompensaatiot[[#This Row],[Veromenetysten korvaus 2024]]</f>
        <v>1430532.0783363129</v>
      </c>
    </row>
    <row r="31" spans="1:7">
      <c r="A31" s="35">
        <v>90</v>
      </c>
      <c r="B31" s="13" t="s">
        <v>39</v>
      </c>
      <c r="C31" s="310">
        <v>2389554.0650887783</v>
      </c>
      <c r="D31" s="173">
        <v>1674545.6172341115</v>
      </c>
      <c r="E31" s="173">
        <v>713124.3294630067</v>
      </c>
      <c r="F31" s="173">
        <v>7077.1513160967952</v>
      </c>
      <c r="G31" s="310">
        <f>Verokompensaatiot[[#This Row],[Jäljelle jäävät korvaukset vuosilta 2010-2023, €]]+Verokompensaatiot[[#This Row],[Veromenetysten korvaus 2024]]</f>
        <v>720201.48077910347</v>
      </c>
    </row>
    <row r="32" spans="1:7">
      <c r="A32" s="35">
        <v>91</v>
      </c>
      <c r="B32" s="13" t="s">
        <v>40</v>
      </c>
      <c r="C32" s="310">
        <v>284705775.15331405</v>
      </c>
      <c r="D32" s="173">
        <v>199162949.78922844</v>
      </c>
      <c r="E32" s="173">
        <v>88279488.98038578</v>
      </c>
      <c r="F32" s="173">
        <v>1943182.7877217701</v>
      </c>
      <c r="G32" s="310">
        <f>Verokompensaatiot[[#This Row],[Jäljelle jäävät korvaukset vuosilta 2010-2023, €]]+Verokompensaatiot[[#This Row],[Veromenetysten korvaus 2024]]</f>
        <v>90222671.768107548</v>
      </c>
    </row>
    <row r="33" spans="1:7">
      <c r="A33" s="35">
        <v>92</v>
      </c>
      <c r="B33" s="13" t="s">
        <v>41</v>
      </c>
      <c r="C33" s="310">
        <v>96292646.239306241</v>
      </c>
      <c r="D33" s="173">
        <v>67229665.281306639</v>
      </c>
      <c r="E33" s="173">
        <v>30036233.761776581</v>
      </c>
      <c r="F33" s="173">
        <v>785607.99135838775</v>
      </c>
      <c r="G33" s="310">
        <f>Verokompensaatiot[[#This Row],[Jäljelle jäävät korvaukset vuosilta 2010-2023, €]]+Verokompensaatiot[[#This Row],[Veromenetysten korvaus 2024]]</f>
        <v>30821841.75313497</v>
      </c>
    </row>
    <row r="34" spans="1:7">
      <c r="A34" s="35">
        <v>97</v>
      </c>
      <c r="B34" s="13" t="s">
        <v>42</v>
      </c>
      <c r="C34" s="310">
        <v>1520094.5494879517</v>
      </c>
      <c r="D34" s="173">
        <v>1067197.6068812413</v>
      </c>
      <c r="E34" s="173">
        <v>454103.4057926219</v>
      </c>
      <c r="F34" s="173">
        <v>486.60264002185465</v>
      </c>
      <c r="G34" s="310">
        <f>Verokompensaatiot[[#This Row],[Jäljelle jäävät korvaukset vuosilta 2010-2023, €]]+Verokompensaatiot[[#This Row],[Veromenetysten korvaus 2024]]</f>
        <v>454590.00843264378</v>
      </c>
    </row>
    <row r="35" spans="1:7">
      <c r="A35" s="35">
        <v>98</v>
      </c>
      <c r="B35" s="13" t="s">
        <v>43</v>
      </c>
      <c r="C35" s="310">
        <v>11695176.007493628</v>
      </c>
      <c r="D35" s="173">
        <v>8184526.5826215884</v>
      </c>
      <c r="E35" s="173">
        <v>3487316.6869670535</v>
      </c>
      <c r="F35" s="173">
        <v>5200.7877229052856</v>
      </c>
      <c r="G35" s="310">
        <f>Verokompensaatiot[[#This Row],[Jäljelle jäävät korvaukset vuosilta 2010-2023, €]]+Verokompensaatiot[[#This Row],[Veromenetysten korvaus 2024]]</f>
        <v>3492517.4746899586</v>
      </c>
    </row>
    <row r="36" spans="1:7">
      <c r="A36" s="35">
        <v>102</v>
      </c>
      <c r="B36" s="13" t="s">
        <v>44</v>
      </c>
      <c r="C36" s="310">
        <v>6585016.5601364458</v>
      </c>
      <c r="D36" s="173">
        <v>4621475.7461759001</v>
      </c>
      <c r="E36" s="173">
        <v>2161681.9961973326</v>
      </c>
      <c r="F36" s="173">
        <v>4111.0353908685893</v>
      </c>
      <c r="G36" s="310">
        <f>Verokompensaatiot[[#This Row],[Jäljelle jäävät korvaukset vuosilta 2010-2023, €]]+Verokompensaatiot[[#This Row],[Veromenetysten korvaus 2024]]</f>
        <v>2165793.0315882014</v>
      </c>
    </row>
    <row r="37" spans="1:7">
      <c r="A37" s="35">
        <v>103</v>
      </c>
      <c r="B37" s="13" t="s">
        <v>45</v>
      </c>
      <c r="C37" s="310">
        <v>1598758.305066399</v>
      </c>
      <c r="D37" s="173">
        <v>1122393.6615210124</v>
      </c>
      <c r="E37" s="173">
        <v>497462.0541783215</v>
      </c>
      <c r="F37" s="173">
        <v>385.08524192421277</v>
      </c>
      <c r="G37" s="310">
        <f>Verokompensaatiot[[#This Row],[Jäljelle jäävät korvaukset vuosilta 2010-2023, €]]+Verokompensaatiot[[#This Row],[Veromenetysten korvaus 2024]]</f>
        <v>497847.13942024572</v>
      </c>
    </row>
    <row r="38" spans="1:7">
      <c r="A38" s="35">
        <v>105</v>
      </c>
      <c r="B38" s="13" t="s">
        <v>46</v>
      </c>
      <c r="C38" s="310">
        <v>1653850.1223279219</v>
      </c>
      <c r="D38" s="173">
        <v>1159098.2560255169</v>
      </c>
      <c r="E38" s="173">
        <v>501643.3981361636</v>
      </c>
      <c r="F38" s="173">
        <v>6059.2000294568861</v>
      </c>
      <c r="G38" s="310">
        <f>Verokompensaatiot[[#This Row],[Jäljelle jäävät korvaukset vuosilta 2010-2023, €]]+Verokompensaatiot[[#This Row],[Veromenetysten korvaus 2024]]</f>
        <v>507702.59816562047</v>
      </c>
    </row>
    <row r="39" spans="1:7">
      <c r="A39" s="35">
        <v>106</v>
      </c>
      <c r="B39" s="13" t="s">
        <v>47</v>
      </c>
      <c r="C39" s="310">
        <v>21548308.828764878</v>
      </c>
      <c r="D39" s="173">
        <v>14890771.503303535</v>
      </c>
      <c r="E39" s="173">
        <v>6711225.9388995431</v>
      </c>
      <c r="F39" s="173">
        <v>51953.878529711023</v>
      </c>
      <c r="G39" s="310">
        <f>Verokompensaatiot[[#This Row],[Jäljelle jäävät korvaukset vuosilta 2010-2023, €]]+Verokompensaatiot[[#This Row],[Veromenetysten korvaus 2024]]</f>
        <v>6763179.8174292538</v>
      </c>
    </row>
    <row r="40" spans="1:7">
      <c r="A40" s="35">
        <v>108</v>
      </c>
      <c r="B40" s="13" t="s">
        <v>48</v>
      </c>
      <c r="C40" s="310">
        <v>5921381.4229535628</v>
      </c>
      <c r="D40" s="173">
        <v>4151933.6887021731</v>
      </c>
      <c r="E40" s="173">
        <v>1764880.517693779</v>
      </c>
      <c r="F40" s="173">
        <v>6928.834636989428</v>
      </c>
      <c r="G40" s="310">
        <f>Verokompensaatiot[[#This Row],[Jäljelle jäävät korvaukset vuosilta 2010-2023, €]]+Verokompensaatiot[[#This Row],[Veromenetysten korvaus 2024]]</f>
        <v>1771809.3523307685</v>
      </c>
    </row>
    <row r="41" spans="1:7">
      <c r="A41" s="35">
        <v>109</v>
      </c>
      <c r="B41" s="39" t="s">
        <v>49</v>
      </c>
      <c r="C41" s="310">
        <v>34196138.76168143</v>
      </c>
      <c r="D41" s="173">
        <v>23851720.976826344</v>
      </c>
      <c r="E41" s="173">
        <v>10510009.629210036</v>
      </c>
      <c r="F41" s="173">
        <v>122201.37400888346</v>
      </c>
      <c r="G41" s="310">
        <f>Verokompensaatiot[[#This Row],[Jäljelle jäävät korvaukset vuosilta 2010-2023, €]]+Verokompensaatiot[[#This Row],[Veromenetysten korvaus 2024]]</f>
        <v>10632211.003218919</v>
      </c>
    </row>
    <row r="42" spans="1:7">
      <c r="A42" s="35">
        <v>111</v>
      </c>
      <c r="B42" s="39" t="s">
        <v>50</v>
      </c>
      <c r="C42" s="310">
        <v>10455513.156465508</v>
      </c>
      <c r="D42" s="173">
        <v>7323580.1521556797</v>
      </c>
      <c r="E42" s="173">
        <v>3115929.416874825</v>
      </c>
      <c r="F42" s="173">
        <v>41347.846389601174</v>
      </c>
      <c r="G42" s="310">
        <f>Verokompensaatiot[[#This Row],[Jäljelle jäävät korvaukset vuosilta 2010-2023, €]]+Verokompensaatiot[[#This Row],[Veromenetysten korvaus 2024]]</f>
        <v>3157277.263264426</v>
      </c>
    </row>
    <row r="43" spans="1:7">
      <c r="A43" s="35">
        <v>139</v>
      </c>
      <c r="B43" s="39" t="s">
        <v>51</v>
      </c>
      <c r="C43" s="310">
        <v>5043139.8009602064</v>
      </c>
      <c r="D43" s="173">
        <v>3540454.5640608631</v>
      </c>
      <c r="E43" s="173">
        <v>1480868.7365664411</v>
      </c>
      <c r="F43" s="173">
        <v>18612.487486350892</v>
      </c>
      <c r="G43" s="310">
        <f>Verokompensaatiot[[#This Row],[Jäljelle jäävät korvaukset vuosilta 2010-2023, €]]+Verokompensaatiot[[#This Row],[Veromenetysten korvaus 2024]]</f>
        <v>1499481.2240527919</v>
      </c>
    </row>
    <row r="44" spans="1:7">
      <c r="A44" s="35">
        <v>140</v>
      </c>
      <c r="B44" s="39" t="s">
        <v>52</v>
      </c>
      <c r="C44" s="310">
        <v>12130862.459012985</v>
      </c>
      <c r="D44" s="173">
        <v>8521544.5223669074</v>
      </c>
      <c r="E44" s="173">
        <v>3680626.5974915642</v>
      </c>
      <c r="F44" s="173">
        <v>52068.666681730567</v>
      </c>
      <c r="G44" s="310">
        <f>Verokompensaatiot[[#This Row],[Jäljelle jäävät korvaukset vuosilta 2010-2023, €]]+Verokompensaatiot[[#This Row],[Veromenetysten korvaus 2024]]</f>
        <v>3732695.2641732949</v>
      </c>
    </row>
    <row r="45" spans="1:7">
      <c r="A45" s="35">
        <v>142</v>
      </c>
      <c r="B45" s="39" t="s">
        <v>53</v>
      </c>
      <c r="C45" s="310">
        <v>3985257.841577163</v>
      </c>
      <c r="D45" s="173">
        <v>2801094.182924896</v>
      </c>
      <c r="E45" s="173">
        <v>1192204.6543184984</v>
      </c>
      <c r="F45" s="173">
        <v>1870.2118416434846</v>
      </c>
      <c r="G45" s="310">
        <f>Verokompensaatiot[[#This Row],[Jäljelle jäävät korvaukset vuosilta 2010-2023, €]]+Verokompensaatiot[[#This Row],[Veromenetysten korvaus 2024]]</f>
        <v>1194074.866160142</v>
      </c>
    </row>
    <row r="46" spans="1:7">
      <c r="A46" s="35">
        <v>143</v>
      </c>
      <c r="B46" s="13" t="s">
        <v>54</v>
      </c>
      <c r="C46" s="310">
        <v>4479069.5652219411</v>
      </c>
      <c r="D46" s="173">
        <v>3135395.0896452623</v>
      </c>
      <c r="E46" s="173">
        <v>1376624.8416008945</v>
      </c>
      <c r="F46" s="173">
        <v>8021.6722942046708</v>
      </c>
      <c r="G46" s="310">
        <f>Verokompensaatiot[[#This Row],[Jäljelle jäävät korvaukset vuosilta 2010-2023, €]]+Verokompensaatiot[[#This Row],[Veromenetysten korvaus 2024]]</f>
        <v>1384646.5138950991</v>
      </c>
    </row>
    <row r="47" spans="1:7">
      <c r="A47" s="35">
        <v>145</v>
      </c>
      <c r="B47" s="13" t="s">
        <v>55</v>
      </c>
      <c r="C47" s="310">
        <v>7080151.890244863</v>
      </c>
      <c r="D47" s="173">
        <v>5007730.4624211863</v>
      </c>
      <c r="E47" s="173">
        <v>2214616.8171209665</v>
      </c>
      <c r="F47" s="173">
        <v>5552.1202256382003</v>
      </c>
      <c r="G47" s="310">
        <f>Verokompensaatiot[[#This Row],[Jäljelle jäävät korvaukset vuosilta 2010-2023, €]]+Verokompensaatiot[[#This Row],[Veromenetysten korvaus 2024]]</f>
        <v>2220168.9373466047</v>
      </c>
    </row>
    <row r="48" spans="1:7">
      <c r="A48" s="35">
        <v>146</v>
      </c>
      <c r="B48" s="13" t="s">
        <v>56</v>
      </c>
      <c r="C48" s="310">
        <v>3417394.6402846212</v>
      </c>
      <c r="D48" s="173">
        <v>2396341.6570445485</v>
      </c>
      <c r="E48" s="173">
        <v>1027671.2188625727</v>
      </c>
      <c r="F48" s="173">
        <v>13314.783930650196</v>
      </c>
      <c r="G48" s="310">
        <f>Verokompensaatiot[[#This Row],[Jäljelle jäävät korvaukset vuosilta 2010-2023, €]]+Verokompensaatiot[[#This Row],[Veromenetysten korvaus 2024]]</f>
        <v>1040986.0027932229</v>
      </c>
    </row>
    <row r="49" spans="1:7">
      <c r="A49" s="35">
        <v>148</v>
      </c>
      <c r="B49" s="13" t="s">
        <v>57</v>
      </c>
      <c r="C49" s="310">
        <v>3848478.6000446281</v>
      </c>
      <c r="D49" s="173">
        <v>2697171.4374986105</v>
      </c>
      <c r="E49" s="173">
        <v>1158727.0007333471</v>
      </c>
      <c r="F49" s="173">
        <v>19058.663041831991</v>
      </c>
      <c r="G49" s="310">
        <f>Verokompensaatiot[[#This Row],[Jäljelle jäävät korvaukset vuosilta 2010-2023, €]]+Verokompensaatiot[[#This Row],[Veromenetysten korvaus 2024]]</f>
        <v>1177785.6637751791</v>
      </c>
    </row>
    <row r="50" spans="1:7">
      <c r="A50" s="35">
        <v>149</v>
      </c>
      <c r="B50" s="13" t="s">
        <v>58</v>
      </c>
      <c r="C50" s="310">
        <v>2878302.0147324139</v>
      </c>
      <c r="D50" s="173">
        <v>1994360.7660314091</v>
      </c>
      <c r="E50" s="173">
        <v>894655.11603372497</v>
      </c>
      <c r="F50" s="173">
        <v>-10292.649975570956</v>
      </c>
      <c r="G50" s="310">
        <f>Verokompensaatiot[[#This Row],[Jäljelle jäävät korvaukset vuosilta 2010-2023, €]]+Verokompensaatiot[[#This Row],[Veromenetysten korvaus 2024]]</f>
        <v>884362.46605815401</v>
      </c>
    </row>
    <row r="51" spans="1:7">
      <c r="A51" s="35">
        <v>151</v>
      </c>
      <c r="B51" s="13" t="s">
        <v>59</v>
      </c>
      <c r="C51" s="310">
        <v>1637264.6319156941</v>
      </c>
      <c r="D51" s="173">
        <v>1147348.1396790855</v>
      </c>
      <c r="E51" s="173">
        <v>502072.84695007186</v>
      </c>
      <c r="F51" s="173">
        <v>4587.1765655586541</v>
      </c>
      <c r="G51" s="310">
        <f>Verokompensaatiot[[#This Row],[Jäljelle jäävät korvaukset vuosilta 2010-2023, €]]+Verokompensaatiot[[#This Row],[Veromenetysten korvaus 2024]]</f>
        <v>506660.02351563051</v>
      </c>
    </row>
    <row r="52" spans="1:7">
      <c r="A52" s="35">
        <v>152</v>
      </c>
      <c r="B52" s="13" t="s">
        <v>60</v>
      </c>
      <c r="C52" s="310">
        <v>3087164.8931737309</v>
      </c>
      <c r="D52" s="173">
        <v>2166304.9037023331</v>
      </c>
      <c r="E52" s="173">
        <v>939656.42120935954</v>
      </c>
      <c r="F52" s="173">
        <v>1824.6713651147693</v>
      </c>
      <c r="G52" s="310">
        <f>Verokompensaatiot[[#This Row],[Jäljelle jäävät korvaukset vuosilta 2010-2023, €]]+Verokompensaatiot[[#This Row],[Veromenetysten korvaus 2024]]</f>
        <v>941481.09257447429</v>
      </c>
    </row>
    <row r="53" spans="1:7">
      <c r="A53" s="35">
        <v>153</v>
      </c>
      <c r="B53" s="13" t="s">
        <v>61</v>
      </c>
      <c r="C53" s="310">
        <v>12887292.564806219</v>
      </c>
      <c r="D53" s="173">
        <v>9048491.6084770299</v>
      </c>
      <c r="E53" s="173">
        <v>3918225.3298471756</v>
      </c>
      <c r="F53" s="173">
        <v>29261.182463304922</v>
      </c>
      <c r="G53" s="310">
        <f>Verokompensaatiot[[#This Row],[Jäljelle jäävät korvaukset vuosilta 2010-2023, €]]+Verokompensaatiot[[#This Row],[Veromenetysten korvaus 2024]]</f>
        <v>3947486.5123104807</v>
      </c>
    </row>
    <row r="54" spans="1:7">
      <c r="A54" s="35">
        <v>165</v>
      </c>
      <c r="B54" s="13" t="s">
        <v>62</v>
      </c>
      <c r="C54" s="310">
        <v>8352028.1662999392</v>
      </c>
      <c r="D54" s="173">
        <v>5852320.7077788422</v>
      </c>
      <c r="E54" s="173">
        <v>2578411.4744891906</v>
      </c>
      <c r="F54" s="173">
        <v>-9777.3892876989703</v>
      </c>
      <c r="G54" s="310">
        <f>Verokompensaatiot[[#This Row],[Jäljelle jäävät korvaukset vuosilta 2010-2023, €]]+Verokompensaatiot[[#This Row],[Veromenetysten korvaus 2024]]</f>
        <v>2568634.0852014916</v>
      </c>
    </row>
    <row r="55" spans="1:7">
      <c r="A55" s="35">
        <v>167</v>
      </c>
      <c r="B55" s="13" t="s">
        <v>63</v>
      </c>
      <c r="C55" s="310">
        <v>41188285.727183998</v>
      </c>
      <c r="D55" s="173">
        <v>28893955.472115763</v>
      </c>
      <c r="E55" s="173">
        <v>12599686.028364584</v>
      </c>
      <c r="F55" s="173">
        <v>324865.78325983381</v>
      </c>
      <c r="G55" s="310">
        <f>Verokompensaatiot[[#This Row],[Jäljelle jäävät korvaukset vuosilta 2010-2023, €]]+Verokompensaatiot[[#This Row],[Veromenetysten korvaus 2024]]</f>
        <v>12924551.811624417</v>
      </c>
    </row>
    <row r="56" spans="1:7">
      <c r="A56" s="35">
        <v>169</v>
      </c>
      <c r="B56" s="13" t="s">
        <v>64</v>
      </c>
      <c r="C56" s="310">
        <v>3013144.7423068089</v>
      </c>
      <c r="D56" s="173">
        <v>2120015.2957597533</v>
      </c>
      <c r="E56" s="173">
        <v>915355.61309493193</v>
      </c>
      <c r="F56" s="173">
        <v>-1951.3519277032785</v>
      </c>
      <c r="G56" s="310">
        <f>Verokompensaatiot[[#This Row],[Jäljelle jäävät korvaukset vuosilta 2010-2023, €]]+Verokompensaatiot[[#This Row],[Veromenetysten korvaus 2024]]</f>
        <v>913404.26116722869</v>
      </c>
    </row>
    <row r="57" spans="1:7">
      <c r="A57" s="35">
        <v>171</v>
      </c>
      <c r="B57" s="13" t="s">
        <v>65</v>
      </c>
      <c r="C57" s="310">
        <v>3113185.0451906305</v>
      </c>
      <c r="D57" s="173">
        <v>2188688.3547332631</v>
      </c>
      <c r="E57" s="173">
        <v>946112.66206561215</v>
      </c>
      <c r="F57" s="173">
        <v>3472.5622214495984</v>
      </c>
      <c r="G57" s="310">
        <f>Verokompensaatiot[[#This Row],[Jäljelle jäävät korvaukset vuosilta 2010-2023, €]]+Verokompensaatiot[[#This Row],[Veromenetysten korvaus 2024]]</f>
        <v>949585.22428706172</v>
      </c>
    </row>
    <row r="58" spans="1:7">
      <c r="A58" s="35">
        <v>172</v>
      </c>
      <c r="B58" s="13" t="s">
        <v>66</v>
      </c>
      <c r="C58" s="310">
        <v>3108792.8257372328</v>
      </c>
      <c r="D58" s="173">
        <v>2176701.8838900113</v>
      </c>
      <c r="E58" s="173">
        <v>943783.46906109573</v>
      </c>
      <c r="F58" s="173">
        <v>3782.6456491586382</v>
      </c>
      <c r="G58" s="310">
        <f>Verokompensaatiot[[#This Row],[Jäljelle jäävät korvaukset vuosilta 2010-2023, €]]+Verokompensaatiot[[#This Row],[Veromenetysten korvaus 2024]]</f>
        <v>947566.11471025436</v>
      </c>
    </row>
    <row r="59" spans="1:7">
      <c r="A59" s="35">
        <v>176</v>
      </c>
      <c r="B59" s="13" t="s">
        <v>67</v>
      </c>
      <c r="C59" s="310">
        <v>3279882.4928194843</v>
      </c>
      <c r="D59" s="173">
        <v>2302849.7006984088</v>
      </c>
      <c r="E59" s="173">
        <v>997650.35001855297</v>
      </c>
      <c r="F59" s="173">
        <v>16587.133839856557</v>
      </c>
      <c r="G59" s="310">
        <f>Verokompensaatiot[[#This Row],[Jäljelle jäävät korvaukset vuosilta 2010-2023, €]]+Verokompensaatiot[[#This Row],[Veromenetysten korvaus 2024]]</f>
        <v>1014237.4838584096</v>
      </c>
    </row>
    <row r="60" spans="1:7">
      <c r="A60" s="35">
        <v>177</v>
      </c>
      <c r="B60" s="13" t="s">
        <v>68</v>
      </c>
      <c r="C60" s="310">
        <v>1232691.5536141265</v>
      </c>
      <c r="D60" s="173">
        <v>861494.42192084924</v>
      </c>
      <c r="E60" s="173">
        <v>378838.24359697849</v>
      </c>
      <c r="F60" s="173">
        <v>-3884.547321813146</v>
      </c>
      <c r="G60" s="310">
        <f>Verokompensaatiot[[#This Row],[Jäljelle jäävät korvaukset vuosilta 2010-2023, €]]+Verokompensaatiot[[#This Row],[Veromenetysten korvaus 2024]]</f>
        <v>374953.69627516536</v>
      </c>
    </row>
    <row r="61" spans="1:7">
      <c r="A61" s="35">
        <v>178</v>
      </c>
      <c r="B61" s="13" t="s">
        <v>69</v>
      </c>
      <c r="C61" s="310">
        <v>4493785.4403162878</v>
      </c>
      <c r="D61" s="173">
        <v>3152526.340645209</v>
      </c>
      <c r="E61" s="173">
        <v>1352222.9635741962</v>
      </c>
      <c r="F61" s="173">
        <v>8770.2284027858441</v>
      </c>
      <c r="G61" s="310">
        <f>Verokompensaatiot[[#This Row],[Jäljelle jäävät korvaukset vuosilta 2010-2023, €]]+Verokompensaatiot[[#This Row],[Veromenetysten korvaus 2024]]</f>
        <v>1360993.1919769822</v>
      </c>
    </row>
    <row r="62" spans="1:7">
      <c r="A62" s="35">
        <v>179</v>
      </c>
      <c r="B62" s="13" t="s">
        <v>70</v>
      </c>
      <c r="C62" s="310">
        <v>68769177.317952871</v>
      </c>
      <c r="D62" s="173">
        <v>48198482.348903522</v>
      </c>
      <c r="E62" s="173">
        <v>21122633.565577343</v>
      </c>
      <c r="F62" s="173">
        <v>479702.37289194355</v>
      </c>
      <c r="G62" s="310">
        <f>Verokompensaatiot[[#This Row],[Jäljelle jäävät korvaukset vuosilta 2010-2023, €]]+Verokompensaatiot[[#This Row],[Veromenetysten korvaus 2024]]</f>
        <v>21602335.938469287</v>
      </c>
    </row>
    <row r="63" spans="1:7">
      <c r="A63" s="35">
        <v>181</v>
      </c>
      <c r="B63" s="13" t="s">
        <v>71</v>
      </c>
      <c r="C63" s="310">
        <v>1395869.1956446611</v>
      </c>
      <c r="D63" s="173">
        <v>983009.1120644022</v>
      </c>
      <c r="E63" s="173">
        <v>431797.35128548706</v>
      </c>
      <c r="F63" s="173">
        <v>-286.13048477554617</v>
      </c>
      <c r="G63" s="310">
        <f>Verokompensaatiot[[#This Row],[Jäljelle jäävät korvaukset vuosilta 2010-2023, €]]+Verokompensaatiot[[#This Row],[Veromenetysten korvaus 2024]]</f>
        <v>431511.22080071154</v>
      </c>
    </row>
    <row r="64" spans="1:7">
      <c r="A64" s="35">
        <v>182</v>
      </c>
      <c r="B64" s="13" t="s">
        <v>72</v>
      </c>
      <c r="C64" s="310">
        <v>11016377.136233281</v>
      </c>
      <c r="D64" s="173">
        <v>7713137.958566946</v>
      </c>
      <c r="E64" s="173">
        <v>3333770.6346947895</v>
      </c>
      <c r="F64" s="173">
        <v>21619.612721967271</v>
      </c>
      <c r="G64" s="310">
        <f>Verokompensaatiot[[#This Row],[Jäljelle jäävät korvaukset vuosilta 2010-2023, €]]+Verokompensaatiot[[#This Row],[Veromenetysten korvaus 2024]]</f>
        <v>3355390.2474167566</v>
      </c>
    </row>
    <row r="65" spans="1:7">
      <c r="A65" s="35">
        <v>186</v>
      </c>
      <c r="B65" s="13" t="s">
        <v>73</v>
      </c>
      <c r="C65" s="310">
        <v>17549557.742746752</v>
      </c>
      <c r="D65" s="173">
        <v>12107797.472169496</v>
      </c>
      <c r="E65" s="173">
        <v>5476934.4101341143</v>
      </c>
      <c r="F65" s="173">
        <v>59345.298036857734</v>
      </c>
      <c r="G65" s="310">
        <f>Verokompensaatiot[[#This Row],[Jäljelle jäävät korvaukset vuosilta 2010-2023, €]]+Verokompensaatiot[[#This Row],[Veromenetysten korvaus 2024]]</f>
        <v>5536279.7081709718</v>
      </c>
    </row>
    <row r="66" spans="1:7">
      <c r="A66" s="35">
        <v>202</v>
      </c>
      <c r="B66" s="13" t="s">
        <v>74</v>
      </c>
      <c r="C66" s="310">
        <v>12605467.328691928</v>
      </c>
      <c r="D66" s="173">
        <v>8833075.7665711977</v>
      </c>
      <c r="E66" s="173">
        <v>3823613.8257266618</v>
      </c>
      <c r="F66" s="173">
        <v>10219.506306630614</v>
      </c>
      <c r="G66" s="310">
        <f>Verokompensaatiot[[#This Row],[Jäljelle jäävät korvaukset vuosilta 2010-2023, €]]+Verokompensaatiot[[#This Row],[Veromenetysten korvaus 2024]]</f>
        <v>3833833.3320332924</v>
      </c>
    </row>
    <row r="67" spans="1:7">
      <c r="A67" s="35">
        <v>204</v>
      </c>
      <c r="B67" s="13" t="s">
        <v>75</v>
      </c>
      <c r="C67" s="310">
        <v>2105462.782866179</v>
      </c>
      <c r="D67" s="173">
        <v>1476012.7974773603</v>
      </c>
      <c r="E67" s="173">
        <v>625921.38121557003</v>
      </c>
      <c r="F67" s="173">
        <v>6589.8185472420801</v>
      </c>
      <c r="G67" s="310">
        <f>Verokompensaatiot[[#This Row],[Jäljelle jäävät korvaukset vuosilta 2010-2023, €]]+Verokompensaatiot[[#This Row],[Veromenetysten korvaus 2024]]</f>
        <v>632511.19976281212</v>
      </c>
    </row>
    <row r="68" spans="1:7">
      <c r="A68" s="35">
        <v>205</v>
      </c>
      <c r="B68" s="13" t="s">
        <v>76</v>
      </c>
      <c r="C68" s="310">
        <v>18956918.978258282</v>
      </c>
      <c r="D68" s="173">
        <v>13298836.014700273</v>
      </c>
      <c r="E68" s="173">
        <v>5725031.784805065</v>
      </c>
      <c r="F68" s="173">
        <v>101666.94273832385</v>
      </c>
      <c r="G68" s="310">
        <f>Verokompensaatiot[[#This Row],[Jäljelle jäävät korvaukset vuosilta 2010-2023, €]]+Verokompensaatiot[[#This Row],[Veromenetysten korvaus 2024]]</f>
        <v>5826698.7275433885</v>
      </c>
    </row>
    <row r="69" spans="1:7">
      <c r="A69" s="35">
        <v>208</v>
      </c>
      <c r="B69" s="13" t="s">
        <v>77</v>
      </c>
      <c r="C69" s="310">
        <v>7666381.7106660279</v>
      </c>
      <c r="D69" s="173">
        <v>5382317.4327593194</v>
      </c>
      <c r="E69" s="173">
        <v>2430519.1975263674</v>
      </c>
      <c r="F69" s="173">
        <v>25722.455860067301</v>
      </c>
      <c r="G69" s="310">
        <f>Verokompensaatiot[[#This Row],[Jäljelle jäävät korvaukset vuosilta 2010-2023, €]]+Verokompensaatiot[[#This Row],[Veromenetysten korvaus 2024]]</f>
        <v>2456241.6533864345</v>
      </c>
    </row>
    <row r="70" spans="1:7">
      <c r="A70" s="35">
        <v>211</v>
      </c>
      <c r="B70" s="13" t="s">
        <v>78</v>
      </c>
      <c r="C70" s="310">
        <v>14234704.239558602</v>
      </c>
      <c r="D70" s="173">
        <v>10004780.696493015</v>
      </c>
      <c r="E70" s="173">
        <v>4309006.4312020615</v>
      </c>
      <c r="F70" s="173">
        <v>20021.252064823657</v>
      </c>
      <c r="G70" s="310">
        <f>Verokompensaatiot[[#This Row],[Jäljelle jäävät korvaukset vuosilta 2010-2023, €]]+Verokompensaatiot[[#This Row],[Veromenetysten korvaus 2024]]</f>
        <v>4329027.6832668856</v>
      </c>
    </row>
    <row r="71" spans="1:7">
      <c r="A71" s="35">
        <v>213</v>
      </c>
      <c r="B71" s="13" t="s">
        <v>79</v>
      </c>
      <c r="C71" s="310">
        <v>3718476.5748914499</v>
      </c>
      <c r="D71" s="173">
        <v>2604261.1862646956</v>
      </c>
      <c r="E71" s="173">
        <v>1126664.5288037318</v>
      </c>
      <c r="F71" s="173">
        <v>3153.5455670334891</v>
      </c>
      <c r="G71" s="310">
        <f>Verokompensaatiot[[#This Row],[Jäljelle jäävät korvaukset vuosilta 2010-2023, €]]+Verokompensaatiot[[#This Row],[Veromenetysten korvaus 2024]]</f>
        <v>1129818.0743707654</v>
      </c>
    </row>
    <row r="72" spans="1:7">
      <c r="A72" s="35">
        <v>214</v>
      </c>
      <c r="B72" s="13" t="s">
        <v>80</v>
      </c>
      <c r="C72" s="310">
        <v>8619532.2042009607</v>
      </c>
      <c r="D72" s="173">
        <v>6048360.3450286202</v>
      </c>
      <c r="E72" s="173">
        <v>2642332.2678220179</v>
      </c>
      <c r="F72" s="173">
        <v>42768.158908651058</v>
      </c>
      <c r="G72" s="310">
        <f>Verokompensaatiot[[#This Row],[Jäljelle jäävät korvaukset vuosilta 2010-2023, €]]+Verokompensaatiot[[#This Row],[Veromenetysten korvaus 2024]]</f>
        <v>2685100.4267306691</v>
      </c>
    </row>
    <row r="73" spans="1:7">
      <c r="A73" s="35">
        <v>216</v>
      </c>
      <c r="B73" s="13" t="s">
        <v>81</v>
      </c>
      <c r="C73" s="310">
        <v>1007041.9048513905</v>
      </c>
      <c r="D73" s="173">
        <v>706795.29899192578</v>
      </c>
      <c r="E73" s="173">
        <v>301479.03133509611</v>
      </c>
      <c r="F73" s="173">
        <v>3147.5017991217796</v>
      </c>
      <c r="G73" s="310">
        <f>Verokompensaatiot[[#This Row],[Jäljelle jäävät korvaukset vuosilta 2010-2023, €]]+Verokompensaatiot[[#This Row],[Veromenetysten korvaus 2024]]</f>
        <v>304626.5331342179</v>
      </c>
    </row>
    <row r="74" spans="1:7">
      <c r="A74" s="35">
        <v>217</v>
      </c>
      <c r="B74" s="13" t="s">
        <v>82</v>
      </c>
      <c r="C74" s="310">
        <v>3447881.9174647089</v>
      </c>
      <c r="D74" s="173">
        <v>2422801.2660525283</v>
      </c>
      <c r="E74" s="173">
        <v>1064158.2011571038</v>
      </c>
      <c r="F74" s="173">
        <v>5981.6678177079366</v>
      </c>
      <c r="G74" s="310">
        <f>Verokompensaatiot[[#This Row],[Jäljelle jäävät korvaukset vuosilta 2010-2023, €]]+Verokompensaatiot[[#This Row],[Veromenetysten korvaus 2024]]</f>
        <v>1070139.8689748116</v>
      </c>
    </row>
    <row r="75" spans="1:7">
      <c r="A75" s="35">
        <v>218</v>
      </c>
      <c r="B75" s="13" t="s">
        <v>83</v>
      </c>
      <c r="C75" s="310">
        <v>1086030.5228215868</v>
      </c>
      <c r="D75" s="173">
        <v>762607.5505961118</v>
      </c>
      <c r="E75" s="173">
        <v>340927.93071164901</v>
      </c>
      <c r="F75" s="173">
        <v>586.92436432278407</v>
      </c>
      <c r="G75" s="310">
        <f>Verokompensaatiot[[#This Row],[Jäljelle jäävät korvaukset vuosilta 2010-2023, €]]+Verokompensaatiot[[#This Row],[Veromenetysten korvaus 2024]]</f>
        <v>341514.85507597181</v>
      </c>
    </row>
    <row r="76" spans="1:7">
      <c r="A76" s="35">
        <v>224</v>
      </c>
      <c r="B76" s="13" t="s">
        <v>84</v>
      </c>
      <c r="C76" s="310">
        <v>4874733.618205077</v>
      </c>
      <c r="D76" s="173">
        <v>3377970.1576369922</v>
      </c>
      <c r="E76" s="173">
        <v>1484090.8745698924</v>
      </c>
      <c r="F76" s="173">
        <v>4903.5901989197464</v>
      </c>
      <c r="G76" s="310">
        <f>Verokompensaatiot[[#This Row],[Jäljelle jäävät korvaukset vuosilta 2010-2023, €]]+Verokompensaatiot[[#This Row],[Veromenetysten korvaus 2024]]</f>
        <v>1488994.4647688121</v>
      </c>
    </row>
    <row r="77" spans="1:7">
      <c r="A77" s="35">
        <v>226</v>
      </c>
      <c r="B77" s="13" t="s">
        <v>85</v>
      </c>
      <c r="C77" s="310">
        <v>2704527.3776001297</v>
      </c>
      <c r="D77" s="173">
        <v>1897422.059626702</v>
      </c>
      <c r="E77" s="173">
        <v>806360.18822150188</v>
      </c>
      <c r="F77" s="173">
        <v>8400.3147390401318</v>
      </c>
      <c r="G77" s="310">
        <f>Verokompensaatiot[[#This Row],[Jäljelle jäävät korvaukset vuosilta 2010-2023, €]]+Verokompensaatiot[[#This Row],[Veromenetysten korvaus 2024]]</f>
        <v>814760.50296054198</v>
      </c>
    </row>
    <row r="78" spans="1:7">
      <c r="A78" s="35">
        <v>230</v>
      </c>
      <c r="B78" s="13" t="s">
        <v>86</v>
      </c>
      <c r="C78" s="310">
        <v>1905189.7123433547</v>
      </c>
      <c r="D78" s="173">
        <v>1338612.963274532</v>
      </c>
      <c r="E78" s="173">
        <v>591678.54719004012</v>
      </c>
      <c r="F78" s="173">
        <v>7486.2196524646606</v>
      </c>
      <c r="G78" s="310">
        <f>Verokompensaatiot[[#This Row],[Jäljelle jäävät korvaukset vuosilta 2010-2023, €]]+Verokompensaatiot[[#This Row],[Veromenetysten korvaus 2024]]</f>
        <v>599164.76684250473</v>
      </c>
    </row>
    <row r="79" spans="1:7">
      <c r="A79" s="35">
        <v>231</v>
      </c>
      <c r="B79" s="13" t="s">
        <v>87</v>
      </c>
      <c r="C79" s="310">
        <v>736281.66310913884</v>
      </c>
      <c r="D79" s="173">
        <v>514886.95123009116</v>
      </c>
      <c r="E79" s="173">
        <v>224270.99566541263</v>
      </c>
      <c r="F79" s="173">
        <v>4706.8100264993845</v>
      </c>
      <c r="G79" s="310">
        <f>Verokompensaatiot[[#This Row],[Jäljelle jäävät korvaukset vuosilta 2010-2023, €]]+Verokompensaatiot[[#This Row],[Veromenetysten korvaus 2024]]</f>
        <v>228977.80569191201</v>
      </c>
    </row>
    <row r="80" spans="1:7">
      <c r="A80" s="35">
        <v>232</v>
      </c>
      <c r="B80" s="13" t="s">
        <v>88</v>
      </c>
      <c r="C80" s="310">
        <v>9220971.9417025931</v>
      </c>
      <c r="D80" s="173">
        <v>6480401.4268010594</v>
      </c>
      <c r="E80" s="173">
        <v>2831877.4419475589</v>
      </c>
      <c r="F80" s="173">
        <v>27757.192985555139</v>
      </c>
      <c r="G80" s="310">
        <f>Verokompensaatiot[[#This Row],[Jäljelle jäävät korvaukset vuosilta 2010-2023, €]]+Verokompensaatiot[[#This Row],[Veromenetysten korvaus 2024]]</f>
        <v>2859634.6349331141</v>
      </c>
    </row>
    <row r="81" spans="1:7">
      <c r="A81" s="35">
        <v>233</v>
      </c>
      <c r="B81" s="13" t="s">
        <v>89</v>
      </c>
      <c r="C81" s="310">
        <v>10985527.882557729</v>
      </c>
      <c r="D81" s="173">
        <v>7721998.8028819412</v>
      </c>
      <c r="E81" s="173">
        <v>3403075.8114378415</v>
      </c>
      <c r="F81" s="173">
        <v>34379.792177293195</v>
      </c>
      <c r="G81" s="310">
        <f>Verokompensaatiot[[#This Row],[Jäljelle jäävät korvaukset vuosilta 2010-2023, €]]+Verokompensaatiot[[#This Row],[Veromenetysten korvaus 2024]]</f>
        <v>3437455.6036151345</v>
      </c>
    </row>
    <row r="82" spans="1:7">
      <c r="A82" s="35">
        <v>235</v>
      </c>
      <c r="B82" s="13" t="s">
        <v>90</v>
      </c>
      <c r="C82" s="310">
        <v>2095554.0760111404</v>
      </c>
      <c r="D82" s="173">
        <v>1456295.2059824499</v>
      </c>
      <c r="E82" s="173">
        <v>662205.84094886249</v>
      </c>
      <c r="F82" s="173">
        <v>-7658.2189615975258</v>
      </c>
      <c r="G82" s="310">
        <f>Verokompensaatiot[[#This Row],[Jäljelle jäävät korvaukset vuosilta 2010-2023, €]]+Verokompensaatiot[[#This Row],[Veromenetysten korvaus 2024]]</f>
        <v>654547.62198726495</v>
      </c>
    </row>
    <row r="83" spans="1:7">
      <c r="A83" s="35">
        <v>236</v>
      </c>
      <c r="B83" s="13" t="s">
        <v>91</v>
      </c>
      <c r="C83" s="310">
        <v>2830811.300060207</v>
      </c>
      <c r="D83" s="173">
        <v>1991616.607772962</v>
      </c>
      <c r="E83" s="173">
        <v>896489.68078274722</v>
      </c>
      <c r="F83" s="173">
        <v>3758.1266908147254</v>
      </c>
      <c r="G83" s="310">
        <f>Verokompensaatiot[[#This Row],[Jäljelle jäävät korvaukset vuosilta 2010-2023, €]]+Verokompensaatiot[[#This Row],[Veromenetysten korvaus 2024]]</f>
        <v>900247.80747356196</v>
      </c>
    </row>
    <row r="84" spans="1:7">
      <c r="A84" s="35">
        <v>239</v>
      </c>
      <c r="B84" s="13" t="s">
        <v>92</v>
      </c>
      <c r="C84" s="310">
        <v>1523978.2729186474</v>
      </c>
      <c r="D84" s="173">
        <v>1067917.3410201231</v>
      </c>
      <c r="E84" s="173">
        <v>464543.67246879428</v>
      </c>
      <c r="F84" s="173">
        <v>3355.7279137668515</v>
      </c>
      <c r="G84" s="310">
        <f>Verokompensaatiot[[#This Row],[Jäljelle jäävät korvaukset vuosilta 2010-2023, €]]+Verokompensaatiot[[#This Row],[Veromenetysten korvaus 2024]]</f>
        <v>467899.40038256114</v>
      </c>
    </row>
    <row r="85" spans="1:7">
      <c r="A85" s="35">
        <v>240</v>
      </c>
      <c r="B85" s="13" t="s">
        <v>93</v>
      </c>
      <c r="C85" s="310">
        <v>10604890.407821713</v>
      </c>
      <c r="D85" s="173">
        <v>7436970.7038691929</v>
      </c>
      <c r="E85" s="173">
        <v>3195185.7131914506</v>
      </c>
      <c r="F85" s="173">
        <v>82509.163259526613</v>
      </c>
      <c r="G85" s="310">
        <f>Verokompensaatiot[[#This Row],[Jäljelle jäävät korvaukset vuosilta 2010-2023, €]]+Verokompensaatiot[[#This Row],[Veromenetysten korvaus 2024]]</f>
        <v>3277694.8764509773</v>
      </c>
    </row>
    <row r="86" spans="1:7">
      <c r="A86" s="35">
        <v>241</v>
      </c>
      <c r="B86" s="13" t="s">
        <v>94</v>
      </c>
      <c r="C86" s="310">
        <v>3903918.8555603726</v>
      </c>
      <c r="D86" s="173">
        <v>2746470.2780772019</v>
      </c>
      <c r="E86" s="173">
        <v>1149668.2692131842</v>
      </c>
      <c r="F86" s="173">
        <v>13888.212347088933</v>
      </c>
      <c r="G86" s="310">
        <f>Verokompensaatiot[[#This Row],[Jäljelle jäävät korvaukset vuosilta 2010-2023, €]]+Verokompensaatiot[[#This Row],[Veromenetysten korvaus 2024]]</f>
        <v>1163556.4815602731</v>
      </c>
    </row>
    <row r="87" spans="1:7">
      <c r="A87" s="35">
        <v>244</v>
      </c>
      <c r="B87" s="13" t="s">
        <v>95</v>
      </c>
      <c r="C87" s="310">
        <v>7023832.7690363359</v>
      </c>
      <c r="D87" s="173">
        <v>4938530.2555748038</v>
      </c>
      <c r="E87" s="173">
        <v>2097985.6613888899</v>
      </c>
      <c r="F87" s="173">
        <v>38512.37949136502</v>
      </c>
      <c r="G87" s="310">
        <f>Verokompensaatiot[[#This Row],[Jäljelle jäävät korvaukset vuosilta 2010-2023, €]]+Verokompensaatiot[[#This Row],[Veromenetysten korvaus 2024]]</f>
        <v>2136498.0408802549</v>
      </c>
    </row>
    <row r="88" spans="1:7">
      <c r="A88" s="35">
        <v>245</v>
      </c>
      <c r="B88" s="13" t="s">
        <v>96</v>
      </c>
      <c r="C88" s="310">
        <v>15432838.671659153</v>
      </c>
      <c r="D88" s="173">
        <v>10703894.062373791</v>
      </c>
      <c r="E88" s="173">
        <v>4834905.5185733456</v>
      </c>
      <c r="F88" s="173">
        <v>86591.279264721874</v>
      </c>
      <c r="G88" s="310">
        <f>Verokompensaatiot[[#This Row],[Jäljelle jäävät korvaukset vuosilta 2010-2023, €]]+Verokompensaatiot[[#This Row],[Veromenetysten korvaus 2024]]</f>
        <v>4921496.7978380676</v>
      </c>
    </row>
    <row r="89" spans="1:7">
      <c r="A89" s="35">
        <v>249</v>
      </c>
      <c r="B89" s="13" t="s">
        <v>97</v>
      </c>
      <c r="C89" s="310">
        <v>5613786.3918006644</v>
      </c>
      <c r="D89" s="173">
        <v>3936265.4925514618</v>
      </c>
      <c r="E89" s="173">
        <v>1689805.5154613359</v>
      </c>
      <c r="F89" s="173">
        <v>10521.920326888478</v>
      </c>
      <c r="G89" s="310">
        <f>Verokompensaatiot[[#This Row],[Jäljelle jäävät korvaukset vuosilta 2010-2023, €]]+Verokompensaatiot[[#This Row],[Veromenetysten korvaus 2024]]</f>
        <v>1700327.4357882245</v>
      </c>
    </row>
    <row r="90" spans="1:7">
      <c r="A90" s="35">
        <v>250</v>
      </c>
      <c r="B90" s="13" t="s">
        <v>98</v>
      </c>
      <c r="C90" s="310">
        <v>1469323.9254787536</v>
      </c>
      <c r="D90" s="173">
        <v>1030754.1919332871</v>
      </c>
      <c r="E90" s="173">
        <v>443555.78617089614</v>
      </c>
      <c r="F90" s="173">
        <v>6854.2740697554918</v>
      </c>
      <c r="G90" s="310">
        <f>Verokompensaatiot[[#This Row],[Jäljelle jäävät korvaukset vuosilta 2010-2023, €]]+Verokompensaatiot[[#This Row],[Veromenetysten korvaus 2024]]</f>
        <v>450410.06024065166</v>
      </c>
    </row>
    <row r="91" spans="1:7">
      <c r="A91" s="35">
        <v>256</v>
      </c>
      <c r="B91" s="13" t="s">
        <v>99</v>
      </c>
      <c r="C91" s="310">
        <v>1094689.296206468</v>
      </c>
      <c r="D91" s="173">
        <v>765627.77194147324</v>
      </c>
      <c r="E91" s="173">
        <v>342078.91533434647</v>
      </c>
      <c r="F91" s="173">
        <v>4764.736391958847</v>
      </c>
      <c r="G91" s="310">
        <f>Verokompensaatiot[[#This Row],[Jäljelle jäävät korvaukset vuosilta 2010-2023, €]]+Verokompensaatiot[[#This Row],[Veromenetysten korvaus 2024]]</f>
        <v>346843.65172630531</v>
      </c>
    </row>
    <row r="92" spans="1:7">
      <c r="A92" s="35">
        <v>257</v>
      </c>
      <c r="B92" s="13" t="s">
        <v>100</v>
      </c>
      <c r="C92" s="310">
        <v>14608276.029407758</v>
      </c>
      <c r="D92" s="173">
        <v>10122173.822713146</v>
      </c>
      <c r="E92" s="173">
        <v>4555795.7102231998</v>
      </c>
      <c r="F92" s="173">
        <v>36179.330877721171</v>
      </c>
      <c r="G92" s="310">
        <f>Verokompensaatiot[[#This Row],[Jäljelle jäävät korvaukset vuosilta 2010-2023, €]]+Verokompensaatiot[[#This Row],[Veromenetysten korvaus 2024]]</f>
        <v>4591975.0411009211</v>
      </c>
    </row>
    <row r="93" spans="1:7">
      <c r="A93" s="35">
        <v>260</v>
      </c>
      <c r="B93" s="13" t="s">
        <v>101</v>
      </c>
      <c r="C93" s="310">
        <v>6994909.1348532606</v>
      </c>
      <c r="D93" s="173">
        <v>4912137.6916886158</v>
      </c>
      <c r="E93" s="173">
        <v>2114261.2532293946</v>
      </c>
      <c r="F93" s="173">
        <v>25311.275418041037</v>
      </c>
      <c r="G93" s="310">
        <f>Verokompensaatiot[[#This Row],[Jäljelle jäävät korvaukset vuosilta 2010-2023, €]]+Verokompensaatiot[[#This Row],[Veromenetysten korvaus 2024]]</f>
        <v>2139572.5286474354</v>
      </c>
    </row>
    <row r="94" spans="1:7">
      <c r="A94" s="35">
        <v>261</v>
      </c>
      <c r="B94" s="13" t="s">
        <v>102</v>
      </c>
      <c r="C94" s="310">
        <v>4136091.1865265919</v>
      </c>
      <c r="D94" s="173">
        <v>2894392.515342087</v>
      </c>
      <c r="E94" s="173">
        <v>1227445.6298316219</v>
      </c>
      <c r="F94" s="173">
        <v>17020.319192585725</v>
      </c>
      <c r="G94" s="310">
        <f>Verokompensaatiot[[#This Row],[Jäljelle jäävät korvaukset vuosilta 2010-2023, €]]+Verokompensaatiot[[#This Row],[Veromenetysten korvaus 2024]]</f>
        <v>1244465.9490242077</v>
      </c>
    </row>
    <row r="95" spans="1:7">
      <c r="A95" s="35">
        <v>263</v>
      </c>
      <c r="B95" s="13" t="s">
        <v>103</v>
      </c>
      <c r="C95" s="310">
        <v>5719946.0988819422</v>
      </c>
      <c r="D95" s="173">
        <v>4020712.2833316829</v>
      </c>
      <c r="E95" s="173">
        <v>1812826.8815624351</v>
      </c>
      <c r="F95" s="173">
        <v>13044.460737171026</v>
      </c>
      <c r="G95" s="310">
        <f>Verokompensaatiot[[#This Row],[Jäljelle jäävät korvaukset vuosilta 2010-2023, €]]+Verokompensaatiot[[#This Row],[Veromenetysten korvaus 2024]]</f>
        <v>1825871.3422996062</v>
      </c>
    </row>
    <row r="96" spans="1:7">
      <c r="A96" s="35">
        <v>265</v>
      </c>
      <c r="B96" s="13" t="s">
        <v>104</v>
      </c>
      <c r="C96" s="310">
        <v>823760.45700248203</v>
      </c>
      <c r="D96" s="173">
        <v>577122.78810614836</v>
      </c>
      <c r="E96" s="173">
        <v>246432.62327001279</v>
      </c>
      <c r="F96" s="173">
        <v>1451.6489009448051</v>
      </c>
      <c r="G96" s="310">
        <f>Verokompensaatiot[[#This Row],[Jäljelle jäävät korvaukset vuosilta 2010-2023, €]]+Verokompensaatiot[[#This Row],[Veromenetysten korvaus 2024]]</f>
        <v>247884.27217095759</v>
      </c>
    </row>
    <row r="97" spans="1:7">
      <c r="A97" s="35">
        <v>271</v>
      </c>
      <c r="B97" s="13" t="s">
        <v>105</v>
      </c>
      <c r="C97" s="310">
        <v>4638810.3105436508</v>
      </c>
      <c r="D97" s="173">
        <v>3258812.1299423487</v>
      </c>
      <c r="E97" s="173">
        <v>1428589.0970270741</v>
      </c>
      <c r="F97" s="173">
        <v>9858.4114926927796</v>
      </c>
      <c r="G97" s="310">
        <f>Verokompensaatiot[[#This Row],[Jäljelle jäävät korvaukset vuosilta 2010-2023, €]]+Verokompensaatiot[[#This Row],[Veromenetysten korvaus 2024]]</f>
        <v>1438447.5085197669</v>
      </c>
    </row>
    <row r="98" spans="1:7">
      <c r="A98" s="35">
        <v>272</v>
      </c>
      <c r="B98" s="13" t="s">
        <v>106</v>
      </c>
      <c r="C98" s="310">
        <v>24570986.835073683</v>
      </c>
      <c r="D98" s="173">
        <v>17250885.582745451</v>
      </c>
      <c r="E98" s="173">
        <v>7554623.8483991884</v>
      </c>
      <c r="F98" s="173">
        <v>146410.60460647204</v>
      </c>
      <c r="G98" s="310">
        <f>Verokompensaatiot[[#This Row],[Jäljelle jäävät korvaukset vuosilta 2010-2023, €]]+Verokompensaatiot[[#This Row],[Veromenetysten korvaus 2024]]</f>
        <v>7701034.4530056603</v>
      </c>
    </row>
    <row r="99" spans="1:7">
      <c r="A99" s="35">
        <v>273</v>
      </c>
      <c r="B99" s="13" t="s">
        <v>107</v>
      </c>
      <c r="C99" s="310">
        <v>2555785.6413360024</v>
      </c>
      <c r="D99" s="173">
        <v>1793484.9466393599</v>
      </c>
      <c r="E99" s="173">
        <v>755593.04019599035</v>
      </c>
      <c r="F99" s="173">
        <v>7063.7593362396146</v>
      </c>
      <c r="G99" s="310">
        <f>Verokompensaatiot[[#This Row],[Jäljelle jäävät korvaukset vuosilta 2010-2023, €]]+Verokompensaatiot[[#This Row],[Veromenetysten korvaus 2024]]</f>
        <v>762656.79953223001</v>
      </c>
    </row>
    <row r="100" spans="1:7">
      <c r="A100" s="35">
        <v>275</v>
      </c>
      <c r="B100" s="13" t="s">
        <v>108</v>
      </c>
      <c r="C100" s="310">
        <v>1833332.8012748254</v>
      </c>
      <c r="D100" s="173">
        <v>1286149.4182756741</v>
      </c>
      <c r="E100" s="173">
        <v>533578.40248448518</v>
      </c>
      <c r="F100" s="173">
        <v>-1768.1077232013395</v>
      </c>
      <c r="G100" s="310">
        <f>Verokompensaatiot[[#This Row],[Jäljelle jäävät korvaukset vuosilta 2010-2023, €]]+Verokompensaatiot[[#This Row],[Veromenetysten korvaus 2024]]</f>
        <v>531810.29476128379</v>
      </c>
    </row>
    <row r="101" spans="1:7">
      <c r="A101" s="35">
        <v>276</v>
      </c>
      <c r="B101" s="13" t="s">
        <v>109</v>
      </c>
      <c r="C101" s="310">
        <v>6888305.7365979804</v>
      </c>
      <c r="D101" s="173">
        <v>4860765.3785254275</v>
      </c>
      <c r="E101" s="173">
        <v>2027800.9120636731</v>
      </c>
      <c r="F101" s="173">
        <v>12716.10366032361</v>
      </c>
      <c r="G101" s="310">
        <f>Verokompensaatiot[[#This Row],[Jäljelle jäävät korvaukset vuosilta 2010-2023, €]]+Verokompensaatiot[[#This Row],[Veromenetysten korvaus 2024]]</f>
        <v>2040517.0157239968</v>
      </c>
    </row>
    <row r="102" spans="1:7">
      <c r="A102" s="35">
        <v>280</v>
      </c>
      <c r="B102" s="13" t="s">
        <v>110</v>
      </c>
      <c r="C102" s="310">
        <v>1719491.6411110202</v>
      </c>
      <c r="D102" s="173">
        <v>1207814.9294170195</v>
      </c>
      <c r="E102" s="173">
        <v>505168.02661108016</v>
      </c>
      <c r="F102" s="173">
        <v>7037.713103565542</v>
      </c>
      <c r="G102" s="310">
        <f>Verokompensaatiot[[#This Row],[Jäljelle jäävät korvaukset vuosilta 2010-2023, €]]+Verokompensaatiot[[#This Row],[Veromenetysten korvaus 2024]]</f>
        <v>512205.73971464572</v>
      </c>
    </row>
    <row r="103" spans="1:7">
      <c r="A103" s="35">
        <v>284</v>
      </c>
      <c r="B103" s="13" t="s">
        <v>111</v>
      </c>
      <c r="C103" s="310">
        <v>1596632.4512835755</v>
      </c>
      <c r="D103" s="173">
        <v>1119578.0886064088</v>
      </c>
      <c r="E103" s="173">
        <v>510917.09850622597</v>
      </c>
      <c r="F103" s="173">
        <v>-2000.128687209221</v>
      </c>
      <c r="G103" s="310">
        <f>Verokompensaatiot[[#This Row],[Jäljelle jäävät korvaukset vuosilta 2010-2023, €]]+Verokompensaatiot[[#This Row],[Veromenetysten korvaus 2024]]</f>
        <v>508916.96981901675</v>
      </c>
    </row>
    <row r="104" spans="1:7">
      <c r="A104" s="35">
        <v>285</v>
      </c>
      <c r="B104" s="13" t="s">
        <v>112</v>
      </c>
      <c r="C104" s="310">
        <v>25510381.624942832</v>
      </c>
      <c r="D104" s="173">
        <v>17853259.300701864</v>
      </c>
      <c r="E104" s="173">
        <v>7795134.9180065207</v>
      </c>
      <c r="F104" s="173">
        <v>164954.94529003146</v>
      </c>
      <c r="G104" s="310">
        <f>Verokompensaatiot[[#This Row],[Jäljelle jäävät korvaukset vuosilta 2010-2023, €]]+Verokompensaatiot[[#This Row],[Veromenetysten korvaus 2024]]</f>
        <v>7960089.8632965526</v>
      </c>
    </row>
    <row r="105" spans="1:7">
      <c r="A105" s="35">
        <v>286</v>
      </c>
      <c r="B105" s="13" t="s">
        <v>113</v>
      </c>
      <c r="C105" s="310">
        <v>43255894.792523317</v>
      </c>
      <c r="D105" s="173">
        <v>30337837.680249885</v>
      </c>
      <c r="E105" s="173">
        <v>13075249.793361761</v>
      </c>
      <c r="F105" s="173">
        <v>141302.93997759317</v>
      </c>
      <c r="G105" s="310">
        <f>Verokompensaatiot[[#This Row],[Jäljelle jäävät korvaukset vuosilta 2010-2023, €]]+Verokompensaatiot[[#This Row],[Veromenetysten korvaus 2024]]</f>
        <v>13216552.733339354</v>
      </c>
    </row>
    <row r="106" spans="1:7">
      <c r="A106" s="35">
        <v>287</v>
      </c>
      <c r="B106" s="13" t="s">
        <v>114</v>
      </c>
      <c r="C106" s="310">
        <v>4651059.7671251819</v>
      </c>
      <c r="D106" s="173">
        <v>3264801.2617950826</v>
      </c>
      <c r="E106" s="173">
        <v>1442594.627989911</v>
      </c>
      <c r="F106" s="173">
        <v>10238.164544631825</v>
      </c>
      <c r="G106" s="310">
        <f>Verokompensaatiot[[#This Row],[Jäljelle jäävät korvaukset vuosilta 2010-2023, €]]+Verokompensaatiot[[#This Row],[Veromenetysten korvaus 2024]]</f>
        <v>1452832.7925345427</v>
      </c>
    </row>
    <row r="107" spans="1:7">
      <c r="A107" s="35">
        <v>288</v>
      </c>
      <c r="B107" s="13" t="s">
        <v>115</v>
      </c>
      <c r="C107" s="310">
        <v>4316239.3036858812</v>
      </c>
      <c r="D107" s="173">
        <v>3041470.7538664793</v>
      </c>
      <c r="E107" s="173">
        <v>1335863.8451157999</v>
      </c>
      <c r="F107" s="173">
        <v>12576.778190042505</v>
      </c>
      <c r="G107" s="310">
        <f>Verokompensaatiot[[#This Row],[Jäljelle jäävät korvaukset vuosilta 2010-2023, €]]+Verokompensaatiot[[#This Row],[Veromenetysten korvaus 2024]]</f>
        <v>1348440.6233058425</v>
      </c>
    </row>
    <row r="108" spans="1:7">
      <c r="A108" s="35">
        <v>290</v>
      </c>
      <c r="B108" s="13" t="s">
        <v>116</v>
      </c>
      <c r="C108" s="310">
        <v>5515030.3049179669</v>
      </c>
      <c r="D108" s="173">
        <v>3866969.2694246648</v>
      </c>
      <c r="E108" s="173">
        <v>1696306.0079607312</v>
      </c>
      <c r="F108" s="173">
        <v>29066.536946364504</v>
      </c>
      <c r="G108" s="310">
        <f>Verokompensaatiot[[#This Row],[Jäljelle jäävät korvaukset vuosilta 2010-2023, €]]+Verokompensaatiot[[#This Row],[Veromenetysten korvaus 2024]]</f>
        <v>1725372.5449070956</v>
      </c>
    </row>
    <row r="109" spans="1:7">
      <c r="A109" s="35">
        <v>291</v>
      </c>
      <c r="B109" s="39" t="s">
        <v>117</v>
      </c>
      <c r="C109" s="310">
        <v>1487577.0886346849</v>
      </c>
      <c r="D109" s="173">
        <v>1040734.5238520975</v>
      </c>
      <c r="E109" s="173">
        <v>449064.00983901822</v>
      </c>
      <c r="F109" s="173">
        <v>-5496.5488388134281</v>
      </c>
      <c r="G109" s="310">
        <f>Verokompensaatiot[[#This Row],[Jäljelle jäävät korvaukset vuosilta 2010-2023, €]]+Verokompensaatiot[[#This Row],[Veromenetysten korvaus 2024]]</f>
        <v>443567.46100020478</v>
      </c>
    </row>
    <row r="110" spans="1:7">
      <c r="A110" s="35">
        <v>297</v>
      </c>
      <c r="B110" s="13" t="s">
        <v>118</v>
      </c>
      <c r="C110" s="310">
        <v>62734207.864318751</v>
      </c>
      <c r="D110" s="173">
        <v>43936962.472754255</v>
      </c>
      <c r="E110" s="173">
        <v>19198097.359689422</v>
      </c>
      <c r="F110" s="173">
        <v>380905.43576508947</v>
      </c>
      <c r="G110" s="310">
        <f>Verokompensaatiot[[#This Row],[Jäljelle jäävät korvaukset vuosilta 2010-2023, €]]+Verokompensaatiot[[#This Row],[Veromenetysten korvaus 2024]]</f>
        <v>19579002.79545451</v>
      </c>
    </row>
    <row r="111" spans="1:7">
      <c r="A111" s="311">
        <v>300</v>
      </c>
      <c r="B111" s="13" t="s">
        <v>119</v>
      </c>
      <c r="C111" s="310">
        <v>2508819.0835903282</v>
      </c>
      <c r="D111" s="173">
        <v>1763863.3559905489</v>
      </c>
      <c r="E111" s="173">
        <v>777950.7405079694</v>
      </c>
      <c r="F111" s="173">
        <v>5022.4799804011882</v>
      </c>
      <c r="G111" s="310">
        <f>Verokompensaatiot[[#This Row],[Jäljelle jäävät korvaukset vuosilta 2010-2023, €]]+Verokompensaatiot[[#This Row],[Veromenetysten korvaus 2024]]</f>
        <v>782973.22048837063</v>
      </c>
    </row>
    <row r="112" spans="1:7">
      <c r="A112" s="35">
        <v>301</v>
      </c>
      <c r="B112" s="13" t="s">
        <v>120</v>
      </c>
      <c r="C112" s="310">
        <v>14205172.397084527</v>
      </c>
      <c r="D112" s="173">
        <v>9995150.9942805823</v>
      </c>
      <c r="E112" s="173">
        <v>4466289.7991133537</v>
      </c>
      <c r="F112" s="173">
        <v>22873.392913267737</v>
      </c>
      <c r="G112" s="310">
        <f>Verokompensaatiot[[#This Row],[Jäljelle jäävät korvaukset vuosilta 2010-2023, €]]+Verokompensaatiot[[#This Row],[Veromenetysten korvaus 2024]]</f>
        <v>4489163.1920266217</v>
      </c>
    </row>
    <row r="113" spans="1:7">
      <c r="A113" s="35">
        <v>304</v>
      </c>
      <c r="B113" s="13" t="s">
        <v>121</v>
      </c>
      <c r="C113" s="310">
        <v>600498.17429560807</v>
      </c>
      <c r="D113" s="173">
        <v>418161.69536178681</v>
      </c>
      <c r="E113" s="173">
        <v>180430.88589154329</v>
      </c>
      <c r="F113" s="173">
        <v>-1977.1750256138496</v>
      </c>
      <c r="G113" s="310">
        <f>Verokompensaatiot[[#This Row],[Jäljelle jäävät korvaukset vuosilta 2010-2023, €]]+Verokompensaatiot[[#This Row],[Veromenetysten korvaus 2024]]</f>
        <v>178453.71086592943</v>
      </c>
    </row>
    <row r="114" spans="1:7">
      <c r="A114" s="35">
        <v>305</v>
      </c>
      <c r="B114" s="13" t="s">
        <v>122</v>
      </c>
      <c r="C114" s="310">
        <v>9153879.941296827</v>
      </c>
      <c r="D114" s="173">
        <v>6431489.1666674148</v>
      </c>
      <c r="E114" s="173">
        <v>2761083.9066240285</v>
      </c>
      <c r="F114" s="173">
        <v>46590.027293069288</v>
      </c>
      <c r="G114" s="310">
        <f>Verokompensaatiot[[#This Row],[Jäljelle jäävät korvaukset vuosilta 2010-2023, €]]+Verokompensaatiot[[#This Row],[Veromenetysten korvaus 2024]]</f>
        <v>2807673.9339170977</v>
      </c>
    </row>
    <row r="115" spans="1:7">
      <c r="A115" s="35">
        <v>309</v>
      </c>
      <c r="B115" s="13" t="s">
        <v>123</v>
      </c>
      <c r="C115" s="310">
        <v>4141444.7362207561</v>
      </c>
      <c r="D115" s="173">
        <v>2906080.7093570484</v>
      </c>
      <c r="E115" s="173">
        <v>1250746.467831986</v>
      </c>
      <c r="F115" s="173">
        <v>26232.453108198559</v>
      </c>
      <c r="G115" s="310">
        <f>Verokompensaatiot[[#This Row],[Jäljelle jäävät korvaukset vuosilta 2010-2023, €]]+Verokompensaatiot[[#This Row],[Veromenetysten korvaus 2024]]</f>
        <v>1276978.9209401845</v>
      </c>
    </row>
    <row r="116" spans="1:7">
      <c r="A116" s="35">
        <v>312</v>
      </c>
      <c r="B116" s="13" t="s">
        <v>124</v>
      </c>
      <c r="C116" s="310">
        <v>946597.11614330707</v>
      </c>
      <c r="D116" s="173">
        <v>666330.55511827779</v>
      </c>
      <c r="E116" s="173">
        <v>292553.94335623621</v>
      </c>
      <c r="F116" s="173">
        <v>7058.7475400128324</v>
      </c>
      <c r="G116" s="310">
        <f>Verokompensaatiot[[#This Row],[Jäljelle jäävät korvaukset vuosilta 2010-2023, €]]+Verokompensaatiot[[#This Row],[Veromenetysten korvaus 2024]]</f>
        <v>299612.69089624903</v>
      </c>
    </row>
    <row r="117" spans="1:7">
      <c r="A117" s="35">
        <v>316</v>
      </c>
      <c r="B117" s="13" t="s">
        <v>125</v>
      </c>
      <c r="C117" s="310">
        <v>2759689.3656398058</v>
      </c>
      <c r="D117" s="173">
        <v>1928584.2822703891</v>
      </c>
      <c r="E117" s="173">
        <v>826735.03650535177</v>
      </c>
      <c r="F117" s="173">
        <v>-2412.5651964939211</v>
      </c>
      <c r="G117" s="310">
        <f>Verokompensaatiot[[#This Row],[Jäljelle jäävät korvaukset vuosilta 2010-2023, €]]+Verokompensaatiot[[#This Row],[Veromenetysten korvaus 2024]]</f>
        <v>824322.4713088579</v>
      </c>
    </row>
    <row r="118" spans="1:7">
      <c r="A118" s="35">
        <v>317</v>
      </c>
      <c r="B118" s="13" t="s">
        <v>126</v>
      </c>
      <c r="C118" s="310">
        <v>1898102.114805402</v>
      </c>
      <c r="D118" s="173">
        <v>1331519.9016913434</v>
      </c>
      <c r="E118" s="173">
        <v>594698.73847422237</v>
      </c>
      <c r="F118" s="173">
        <v>7235.7080429832449</v>
      </c>
      <c r="G118" s="310">
        <f>Verokompensaatiot[[#This Row],[Jäljelle jäävät korvaukset vuosilta 2010-2023, €]]+Verokompensaatiot[[#This Row],[Veromenetysten korvaus 2024]]</f>
        <v>601934.44651720556</v>
      </c>
    </row>
    <row r="119" spans="1:7">
      <c r="A119" s="35">
        <v>320</v>
      </c>
      <c r="B119" s="13" t="s">
        <v>127</v>
      </c>
      <c r="C119" s="310">
        <v>4399517.798858773</v>
      </c>
      <c r="D119" s="173">
        <v>3089383.9596253075</v>
      </c>
      <c r="E119" s="173">
        <v>1333239.8237081533</v>
      </c>
      <c r="F119" s="173">
        <v>26723.34377719443</v>
      </c>
      <c r="G119" s="310">
        <f>Verokompensaatiot[[#This Row],[Jäljelle jäävät korvaukset vuosilta 2010-2023, €]]+Verokompensaatiot[[#This Row],[Veromenetysten korvaus 2024]]</f>
        <v>1359963.1674853477</v>
      </c>
    </row>
    <row r="120" spans="1:7">
      <c r="A120" s="35">
        <v>322</v>
      </c>
      <c r="B120" s="13" t="s">
        <v>128</v>
      </c>
      <c r="C120" s="310">
        <v>4128976.3992933631</v>
      </c>
      <c r="D120" s="173">
        <v>2893056.0849200785</v>
      </c>
      <c r="E120" s="173">
        <v>1276403.4791246401</v>
      </c>
      <c r="F120" s="173">
        <v>8253.3879912611901</v>
      </c>
      <c r="G120" s="310">
        <f>Verokompensaatiot[[#This Row],[Jäljelle jäävät korvaukset vuosilta 2010-2023, €]]+Verokompensaatiot[[#This Row],[Veromenetysten korvaus 2024]]</f>
        <v>1284656.8671159013</v>
      </c>
    </row>
    <row r="121" spans="1:7">
      <c r="A121" s="35">
        <v>398</v>
      </c>
      <c r="B121" s="13" t="s">
        <v>129</v>
      </c>
      <c r="C121" s="310">
        <v>59701582.801346004</v>
      </c>
      <c r="D121" s="173">
        <v>41660199.87111453</v>
      </c>
      <c r="E121" s="173">
        <v>18168313.588099688</v>
      </c>
      <c r="F121" s="173">
        <v>453004.04819066089</v>
      </c>
      <c r="G121" s="310">
        <f>Verokompensaatiot[[#This Row],[Jäljelle jäävät korvaukset vuosilta 2010-2023, €]]+Verokompensaatiot[[#This Row],[Veromenetysten korvaus 2024]]</f>
        <v>18621317.636290349</v>
      </c>
    </row>
    <row r="122" spans="1:7">
      <c r="A122" s="35">
        <v>399</v>
      </c>
      <c r="B122" s="13" t="s">
        <v>130</v>
      </c>
      <c r="C122" s="310">
        <v>4445745.7371212244</v>
      </c>
      <c r="D122" s="173">
        <v>3132600.5596085875</v>
      </c>
      <c r="E122" s="173">
        <v>1304513.8354180637</v>
      </c>
      <c r="F122" s="173">
        <v>6070.238272847535</v>
      </c>
      <c r="G122" s="310">
        <f>Verokompensaatiot[[#This Row],[Jäljelle jäävät korvaukset vuosilta 2010-2023, €]]+Verokompensaatiot[[#This Row],[Veromenetysten korvaus 2024]]</f>
        <v>1310584.0736909113</v>
      </c>
    </row>
    <row r="123" spans="1:7">
      <c r="A123" s="35">
        <v>400</v>
      </c>
      <c r="B123" s="13" t="s">
        <v>131</v>
      </c>
      <c r="C123" s="310">
        <v>5454275.5511138914</v>
      </c>
      <c r="D123" s="173">
        <v>3832553.3520827922</v>
      </c>
      <c r="E123" s="173">
        <v>1719447.5177456574</v>
      </c>
      <c r="F123" s="173">
        <v>12054.132051373979</v>
      </c>
      <c r="G123" s="310">
        <f>Verokompensaatiot[[#This Row],[Jäljelle jäävät korvaukset vuosilta 2010-2023, €]]+Verokompensaatiot[[#This Row],[Veromenetysten korvaus 2024]]</f>
        <v>1731501.6497970314</v>
      </c>
    </row>
    <row r="124" spans="1:7">
      <c r="A124" s="35">
        <v>402</v>
      </c>
      <c r="B124" s="13" t="s">
        <v>132</v>
      </c>
      <c r="C124" s="310">
        <v>6197012.2365367077</v>
      </c>
      <c r="D124" s="173">
        <v>4355887.3139547594</v>
      </c>
      <c r="E124" s="173">
        <v>1916903.2441040576</v>
      </c>
      <c r="F124" s="173">
        <v>11131.809985791773</v>
      </c>
      <c r="G124" s="310">
        <f>Verokompensaatiot[[#This Row],[Jäljelle jäävät korvaukset vuosilta 2010-2023, €]]+Verokompensaatiot[[#This Row],[Veromenetysten korvaus 2024]]</f>
        <v>1928035.0540898493</v>
      </c>
    </row>
    <row r="125" spans="1:7">
      <c r="A125" s="35">
        <v>403</v>
      </c>
      <c r="B125" s="13" t="s">
        <v>133</v>
      </c>
      <c r="C125" s="310">
        <v>2204121.1411872599</v>
      </c>
      <c r="D125" s="173">
        <v>1546603.8213366801</v>
      </c>
      <c r="E125" s="173">
        <v>666115.83031535847</v>
      </c>
      <c r="F125" s="173">
        <v>11273.04796535993</v>
      </c>
      <c r="G125" s="310">
        <f>Verokompensaatiot[[#This Row],[Jäljelle jäävät korvaukset vuosilta 2010-2023, €]]+Verokompensaatiot[[#This Row],[Veromenetysten korvaus 2024]]</f>
        <v>677388.87828071835</v>
      </c>
    </row>
    <row r="126" spans="1:7">
      <c r="A126" s="35">
        <v>405</v>
      </c>
      <c r="B126" s="13" t="s">
        <v>134</v>
      </c>
      <c r="C126" s="310">
        <v>37763398.052871093</v>
      </c>
      <c r="D126" s="173">
        <v>26478835.266562123</v>
      </c>
      <c r="E126" s="173">
        <v>11543595.091604728</v>
      </c>
      <c r="F126" s="173">
        <v>223696.40633784837</v>
      </c>
      <c r="G126" s="310">
        <f>Verokompensaatiot[[#This Row],[Jäljelle jäävät korvaukset vuosilta 2010-2023, €]]+Verokompensaatiot[[#This Row],[Veromenetysten korvaus 2024]]</f>
        <v>11767291.497942576</v>
      </c>
    </row>
    <row r="127" spans="1:7">
      <c r="A127" s="35">
        <v>407</v>
      </c>
      <c r="B127" s="13" t="s">
        <v>135</v>
      </c>
      <c r="C127" s="310">
        <v>1912731.607525209</v>
      </c>
      <c r="D127" s="173">
        <v>1339165.4883140514</v>
      </c>
      <c r="E127" s="173">
        <v>646591.11122623389</v>
      </c>
      <c r="F127" s="173">
        <v>-188.60734343666681</v>
      </c>
      <c r="G127" s="310">
        <f>Verokompensaatiot[[#This Row],[Jäljelle jäävät korvaukset vuosilta 2010-2023, €]]+Verokompensaatiot[[#This Row],[Veromenetysten korvaus 2024]]</f>
        <v>646402.5038827972</v>
      </c>
    </row>
    <row r="128" spans="1:7">
      <c r="A128" s="35">
        <v>408</v>
      </c>
      <c r="B128" s="13" t="s">
        <v>136</v>
      </c>
      <c r="C128" s="310">
        <v>8491101.9244900998</v>
      </c>
      <c r="D128" s="173">
        <v>5978049.5677631125</v>
      </c>
      <c r="E128" s="173">
        <v>2563558.6301105171</v>
      </c>
      <c r="F128" s="173">
        <v>22980.211129419426</v>
      </c>
      <c r="G128" s="310">
        <f>Verokompensaatiot[[#This Row],[Jäljelle jäävät korvaukset vuosilta 2010-2023, €]]+Verokompensaatiot[[#This Row],[Veromenetysten korvaus 2024]]</f>
        <v>2586538.8412399366</v>
      </c>
    </row>
    <row r="129" spans="1:7">
      <c r="A129" s="35">
        <v>410</v>
      </c>
      <c r="B129" s="13" t="s">
        <v>137</v>
      </c>
      <c r="C129" s="310">
        <v>9067059.4564590249</v>
      </c>
      <c r="D129" s="173">
        <v>6386920.8506630352</v>
      </c>
      <c r="E129" s="173">
        <v>2687907.5440148944</v>
      </c>
      <c r="F129" s="173">
        <v>14738.406358147531</v>
      </c>
      <c r="G129" s="310">
        <f>Verokompensaatiot[[#This Row],[Jäljelle jäävät korvaukset vuosilta 2010-2023, €]]+Verokompensaatiot[[#This Row],[Veromenetysten korvaus 2024]]</f>
        <v>2702645.9503730419</v>
      </c>
    </row>
    <row r="130" spans="1:7">
      <c r="A130" s="35">
        <v>416</v>
      </c>
      <c r="B130" s="13" t="s">
        <v>138</v>
      </c>
      <c r="C130" s="310">
        <v>1742923.8821898634</v>
      </c>
      <c r="D130" s="173">
        <v>1227520.637604512</v>
      </c>
      <c r="E130" s="173">
        <v>519339.96942344541</v>
      </c>
      <c r="F130" s="173">
        <v>1226.8164062930753</v>
      </c>
      <c r="G130" s="310">
        <f>Verokompensaatiot[[#This Row],[Jäljelle jäävät korvaukset vuosilta 2010-2023, €]]+Verokompensaatiot[[#This Row],[Veromenetysten korvaus 2024]]</f>
        <v>520566.78582973848</v>
      </c>
    </row>
    <row r="131" spans="1:7">
      <c r="A131" s="35">
        <v>418</v>
      </c>
      <c r="B131" s="13" t="s">
        <v>139</v>
      </c>
      <c r="C131" s="310">
        <v>9452404.1237969939</v>
      </c>
      <c r="D131" s="173">
        <v>6628227.2991883596</v>
      </c>
      <c r="E131" s="173">
        <v>2849189.1177563285</v>
      </c>
      <c r="F131" s="173">
        <v>11566.340494498716</v>
      </c>
      <c r="G131" s="310">
        <f>Verokompensaatiot[[#This Row],[Jäljelle jäävät korvaukset vuosilta 2010-2023, €]]+Verokompensaatiot[[#This Row],[Veromenetysten korvaus 2024]]</f>
        <v>2860755.4582508272</v>
      </c>
    </row>
    <row r="132" spans="1:7">
      <c r="A132" s="35">
        <v>420</v>
      </c>
      <c r="B132" s="39" t="s">
        <v>140</v>
      </c>
      <c r="C132" s="310">
        <v>5744052.3910518959</v>
      </c>
      <c r="D132" s="173">
        <v>4028934.3776411451</v>
      </c>
      <c r="E132" s="173">
        <v>1701813.5055073863</v>
      </c>
      <c r="F132" s="173">
        <v>2605.0099025597983</v>
      </c>
      <c r="G132" s="310">
        <f>Verokompensaatiot[[#This Row],[Jäljelle jäävät korvaukset vuosilta 2010-2023, €]]+Verokompensaatiot[[#This Row],[Veromenetysten korvaus 2024]]</f>
        <v>1704418.515409946</v>
      </c>
    </row>
    <row r="133" spans="1:7">
      <c r="A133" s="35">
        <v>421</v>
      </c>
      <c r="B133" s="13" t="s">
        <v>141</v>
      </c>
      <c r="C133" s="310">
        <v>561462.55720939999</v>
      </c>
      <c r="D133" s="173">
        <v>394693.18713263457</v>
      </c>
      <c r="E133" s="173">
        <v>172021.70515941572</v>
      </c>
      <c r="F133" s="173">
        <v>-1343.4737018968285</v>
      </c>
      <c r="G133" s="310">
        <f>Verokompensaatiot[[#This Row],[Jäljelle jäävät korvaukset vuosilta 2010-2023, €]]+Verokompensaatiot[[#This Row],[Veromenetysten korvaus 2024]]</f>
        <v>170678.23145751891</v>
      </c>
    </row>
    <row r="134" spans="1:7">
      <c r="A134" s="35">
        <v>422</v>
      </c>
      <c r="B134" s="13" t="s">
        <v>142</v>
      </c>
      <c r="C134" s="310">
        <v>6837698.7990755327</v>
      </c>
      <c r="D134" s="173">
        <v>4794467.6466328194</v>
      </c>
      <c r="E134" s="173">
        <v>2080063.5872202395</v>
      </c>
      <c r="F134" s="173">
        <v>28010.464114516759</v>
      </c>
      <c r="G134" s="310">
        <f>Verokompensaatiot[[#This Row],[Jäljelle jäävät korvaukset vuosilta 2010-2023, €]]+Verokompensaatiot[[#This Row],[Veromenetysten korvaus 2024]]</f>
        <v>2108074.0513347564</v>
      </c>
    </row>
    <row r="135" spans="1:7">
      <c r="A135" s="35">
        <v>423</v>
      </c>
      <c r="B135" s="13" t="s">
        <v>143</v>
      </c>
      <c r="C135" s="310">
        <v>8339276.8355880678</v>
      </c>
      <c r="D135" s="173">
        <v>5866076.259571082</v>
      </c>
      <c r="E135" s="173">
        <v>2556494.2962510781</v>
      </c>
      <c r="F135" s="173">
        <v>-7287.993727330183</v>
      </c>
      <c r="G135" s="310">
        <f>Verokompensaatiot[[#This Row],[Jäljelle jäävät korvaukset vuosilta 2010-2023, €]]+Verokompensaatiot[[#This Row],[Veromenetysten korvaus 2024]]</f>
        <v>2549206.302523748</v>
      </c>
    </row>
    <row r="136" spans="1:7">
      <c r="A136" s="311">
        <v>425</v>
      </c>
      <c r="B136" s="13" t="s">
        <v>144</v>
      </c>
      <c r="C136" s="310">
        <v>4006447.5228641997</v>
      </c>
      <c r="D136" s="173">
        <v>2818192.1506629642</v>
      </c>
      <c r="E136" s="173">
        <v>1174532.8275285391</v>
      </c>
      <c r="F136" s="173">
        <v>7256.2588318717953</v>
      </c>
      <c r="G136" s="310">
        <f>Verokompensaatiot[[#This Row],[Jäljelle jäävät korvaukset vuosilta 2010-2023, €]]+Verokompensaatiot[[#This Row],[Veromenetysten korvaus 2024]]</f>
        <v>1181789.086360411</v>
      </c>
    </row>
    <row r="137" spans="1:7">
      <c r="A137" s="35">
        <v>426</v>
      </c>
      <c r="B137" s="13" t="s">
        <v>145</v>
      </c>
      <c r="C137" s="310">
        <v>7015635.8959500305</v>
      </c>
      <c r="D137" s="173">
        <v>4949635.5730366418</v>
      </c>
      <c r="E137" s="173">
        <v>2102356.0885772733</v>
      </c>
      <c r="F137" s="173">
        <v>22987.439864688407</v>
      </c>
      <c r="G137" s="310">
        <f>Verokompensaatiot[[#This Row],[Jäljelle jäävät korvaukset vuosilta 2010-2023, €]]+Verokompensaatiot[[#This Row],[Veromenetysten korvaus 2024]]</f>
        <v>2125343.5284419619</v>
      </c>
    </row>
    <row r="138" spans="1:7">
      <c r="A138" s="35">
        <v>430</v>
      </c>
      <c r="B138" s="13" t="s">
        <v>146</v>
      </c>
      <c r="C138" s="310">
        <v>10254030.673724752</v>
      </c>
      <c r="D138" s="173">
        <v>7196540.5416531758</v>
      </c>
      <c r="E138" s="173">
        <v>3269412.1650267849</v>
      </c>
      <c r="F138" s="173">
        <v>26913.675532824062</v>
      </c>
      <c r="G138" s="310">
        <f>Verokompensaatiot[[#This Row],[Jäljelle jäävät korvaukset vuosilta 2010-2023, €]]+Verokompensaatiot[[#This Row],[Veromenetysten korvaus 2024]]</f>
        <v>3296325.8405596088</v>
      </c>
    </row>
    <row r="139" spans="1:7">
      <c r="A139" s="35">
        <v>433</v>
      </c>
      <c r="B139" s="13" t="s">
        <v>147</v>
      </c>
      <c r="C139" s="310">
        <v>4903826.1185748177</v>
      </c>
      <c r="D139" s="173">
        <v>3424816.650655312</v>
      </c>
      <c r="E139" s="173">
        <v>1451098.149643132</v>
      </c>
      <c r="F139" s="173">
        <v>-3947.6758855139847</v>
      </c>
      <c r="G139" s="310">
        <f>Verokompensaatiot[[#This Row],[Jäljelle jäävät korvaukset vuosilta 2010-2023, €]]+Verokompensaatiot[[#This Row],[Veromenetysten korvaus 2024]]</f>
        <v>1447150.4737576181</v>
      </c>
    </row>
    <row r="140" spans="1:7">
      <c r="A140" s="35">
        <v>434</v>
      </c>
      <c r="B140" s="13" t="s">
        <v>148</v>
      </c>
      <c r="C140" s="310">
        <v>8670489.1480180528</v>
      </c>
      <c r="D140" s="173">
        <v>6044917.9215632202</v>
      </c>
      <c r="E140" s="173">
        <v>2636959.5445576711</v>
      </c>
      <c r="F140" s="173">
        <v>250.50776054713143</v>
      </c>
      <c r="G140" s="310">
        <f>Verokompensaatiot[[#This Row],[Jäljelle jäävät korvaukset vuosilta 2010-2023, €]]+Verokompensaatiot[[#This Row],[Veromenetysten korvaus 2024]]</f>
        <v>2637210.0523182182</v>
      </c>
    </row>
    <row r="141" spans="1:7">
      <c r="A141" s="35">
        <v>435</v>
      </c>
      <c r="B141" s="13" t="s">
        <v>149</v>
      </c>
      <c r="C141" s="310">
        <v>502247.68590741896</v>
      </c>
      <c r="D141" s="173">
        <v>351301.45851657999</v>
      </c>
      <c r="E141" s="173">
        <v>151925.542487278</v>
      </c>
      <c r="F141" s="173">
        <v>536.80569669238287</v>
      </c>
      <c r="G141" s="310">
        <f>Verokompensaatiot[[#This Row],[Jäljelle jäävät korvaukset vuosilta 2010-2023, €]]+Verokompensaatiot[[#This Row],[Veromenetysten korvaus 2024]]</f>
        <v>152462.34818397037</v>
      </c>
    </row>
    <row r="142" spans="1:7">
      <c r="A142" s="35">
        <v>436</v>
      </c>
      <c r="B142" s="13" t="s">
        <v>150</v>
      </c>
      <c r="C142" s="310">
        <v>1079700.8257773151</v>
      </c>
      <c r="D142" s="173">
        <v>758717.52199987706</v>
      </c>
      <c r="E142" s="173">
        <v>323531.59803770052</v>
      </c>
      <c r="F142" s="173">
        <v>3709.4364514509389</v>
      </c>
      <c r="G142" s="310">
        <f>Verokompensaatiot[[#This Row],[Jäljelle jäävät korvaukset vuosilta 2010-2023, €]]+Verokompensaatiot[[#This Row],[Veromenetysten korvaus 2024]]</f>
        <v>327241.03448915144</v>
      </c>
    </row>
    <row r="143" spans="1:7">
      <c r="A143" s="35">
        <v>440</v>
      </c>
      <c r="B143" s="13" t="s">
        <v>151</v>
      </c>
      <c r="C143" s="310">
        <v>2511753.7030184357</v>
      </c>
      <c r="D143" s="173">
        <v>1777570.4334890232</v>
      </c>
      <c r="E143" s="173">
        <v>755028.9181588958</v>
      </c>
      <c r="F143" s="173">
        <v>19530.462453644308</v>
      </c>
      <c r="G143" s="310">
        <f>Verokompensaatiot[[#This Row],[Jäljelle jäävät korvaukset vuosilta 2010-2023, €]]+Verokompensaatiot[[#This Row],[Veromenetysten korvaus 2024]]</f>
        <v>774559.38061254006</v>
      </c>
    </row>
    <row r="144" spans="1:7">
      <c r="A144" s="35">
        <v>441</v>
      </c>
      <c r="B144" s="13" t="s">
        <v>152</v>
      </c>
      <c r="C144" s="310">
        <v>3014797.3201091406</v>
      </c>
      <c r="D144" s="173">
        <v>2112351.3155792942</v>
      </c>
      <c r="E144" s="173">
        <v>894431.67918291781</v>
      </c>
      <c r="F144" s="173">
        <v>154.25029460937682</v>
      </c>
      <c r="G144" s="310">
        <f>Verokompensaatiot[[#This Row],[Jäljelle jäävät korvaukset vuosilta 2010-2023, €]]+Verokompensaatiot[[#This Row],[Veromenetysten korvaus 2024]]</f>
        <v>894585.92947752716</v>
      </c>
    </row>
    <row r="145" spans="1:7">
      <c r="A145" s="35">
        <v>444</v>
      </c>
      <c r="B145" s="13" t="s">
        <v>153</v>
      </c>
      <c r="C145" s="310">
        <v>23742831.611869782</v>
      </c>
      <c r="D145" s="173">
        <v>16463740.829601426</v>
      </c>
      <c r="E145" s="173">
        <v>7224175.9161620364</v>
      </c>
      <c r="F145" s="173">
        <v>11038.626956633212</v>
      </c>
      <c r="G145" s="310">
        <f>Verokompensaatiot[[#This Row],[Jäljelle jäävät korvaukset vuosilta 2010-2023, €]]+Verokompensaatiot[[#This Row],[Veromenetysten korvaus 2024]]</f>
        <v>7235214.5431186697</v>
      </c>
    </row>
    <row r="146" spans="1:7">
      <c r="A146" s="35">
        <v>445</v>
      </c>
      <c r="B146" s="13" t="s">
        <v>154</v>
      </c>
      <c r="C146" s="310">
        <v>7246412.8479723809</v>
      </c>
      <c r="D146" s="173">
        <v>5077864.3325552708</v>
      </c>
      <c r="E146" s="173">
        <v>2386424.5004629074</v>
      </c>
      <c r="F146" s="173">
        <v>945.21814001816836</v>
      </c>
      <c r="G146" s="310">
        <f>Verokompensaatiot[[#This Row],[Jäljelle jäävät korvaukset vuosilta 2010-2023, €]]+Verokompensaatiot[[#This Row],[Veromenetysten korvaus 2024]]</f>
        <v>2387369.7186029255</v>
      </c>
    </row>
    <row r="147" spans="1:7">
      <c r="A147" s="35">
        <v>475</v>
      </c>
      <c r="B147" s="13" t="s">
        <v>155</v>
      </c>
      <c r="C147" s="310">
        <v>3727846.1730509689</v>
      </c>
      <c r="D147" s="173">
        <v>2626128.0137632261</v>
      </c>
      <c r="E147" s="173">
        <v>1105585.6937992242</v>
      </c>
      <c r="F147" s="173">
        <v>5106.9619976432987</v>
      </c>
      <c r="G147" s="310">
        <f>Verokompensaatiot[[#This Row],[Jäljelle jäävät korvaukset vuosilta 2010-2023, €]]+Verokompensaatiot[[#This Row],[Veromenetysten korvaus 2024]]</f>
        <v>1110692.6557968676</v>
      </c>
    </row>
    <row r="148" spans="1:7">
      <c r="A148" s="35">
        <v>480</v>
      </c>
      <c r="B148" s="13" t="s">
        <v>156</v>
      </c>
      <c r="C148" s="310">
        <v>1372055.3762742963</v>
      </c>
      <c r="D148" s="173">
        <v>961950.5982192863</v>
      </c>
      <c r="E148" s="173">
        <v>434726.18160574732</v>
      </c>
      <c r="F148" s="173">
        <v>-14.717373961917307</v>
      </c>
      <c r="G148" s="310">
        <f>Verokompensaatiot[[#This Row],[Jäljelle jäävät korvaukset vuosilta 2010-2023, €]]+Verokompensaatiot[[#This Row],[Veromenetysten korvaus 2024]]</f>
        <v>434711.46423178539</v>
      </c>
    </row>
    <row r="149" spans="1:7">
      <c r="A149" s="35">
        <v>481</v>
      </c>
      <c r="B149" s="13" t="s">
        <v>157</v>
      </c>
      <c r="C149" s="310">
        <v>4286986.6042655669</v>
      </c>
      <c r="D149" s="173">
        <v>3023814.7155314446</v>
      </c>
      <c r="E149" s="173">
        <v>1262495.7103223628</v>
      </c>
      <c r="F149" s="173">
        <v>-16485.964182129468</v>
      </c>
      <c r="G149" s="310">
        <f>Verokompensaatiot[[#This Row],[Jäljelle jäävät korvaukset vuosilta 2010-2023, €]]+Verokompensaatiot[[#This Row],[Veromenetysten korvaus 2024]]</f>
        <v>1246009.7461402335</v>
      </c>
    </row>
    <row r="150" spans="1:7">
      <c r="A150" s="35">
        <v>483</v>
      </c>
      <c r="B150" s="13" t="s">
        <v>158</v>
      </c>
      <c r="C150" s="310">
        <v>770255.93460210762</v>
      </c>
      <c r="D150" s="173">
        <v>541265.88998967886</v>
      </c>
      <c r="E150" s="173">
        <v>241773.01546562789</v>
      </c>
      <c r="F150" s="173">
        <v>309.53634152703023</v>
      </c>
      <c r="G150" s="310">
        <f>Verokompensaatiot[[#This Row],[Jäljelle jäävät korvaukset vuosilta 2010-2023, €]]+Verokompensaatiot[[#This Row],[Veromenetysten korvaus 2024]]</f>
        <v>242082.55180715493</v>
      </c>
    </row>
    <row r="151" spans="1:7">
      <c r="A151" s="35">
        <v>484</v>
      </c>
      <c r="B151" s="13" t="s">
        <v>159</v>
      </c>
      <c r="C151" s="310">
        <v>1970897.996489499</v>
      </c>
      <c r="D151" s="173">
        <v>1382460.9487224563</v>
      </c>
      <c r="E151" s="173">
        <v>607771.47088380624</v>
      </c>
      <c r="F151" s="173">
        <v>2950.0815587685997</v>
      </c>
      <c r="G151" s="310">
        <f>Verokompensaatiot[[#This Row],[Jäljelle jäävät korvaukset vuosilta 2010-2023, €]]+Verokompensaatiot[[#This Row],[Veromenetysten korvaus 2024]]</f>
        <v>610721.55244257487</v>
      </c>
    </row>
    <row r="152" spans="1:7">
      <c r="A152" s="35">
        <v>489</v>
      </c>
      <c r="B152" s="13" t="s">
        <v>160</v>
      </c>
      <c r="C152" s="310">
        <v>1408224.6723305294</v>
      </c>
      <c r="D152" s="173">
        <v>988049.62540276209</v>
      </c>
      <c r="E152" s="173">
        <v>426527.30960735935</v>
      </c>
      <c r="F152" s="173">
        <v>4345.3216878081448</v>
      </c>
      <c r="G152" s="310">
        <f>Verokompensaatiot[[#This Row],[Jäljelle jäävät korvaukset vuosilta 2010-2023, €]]+Verokompensaatiot[[#This Row],[Veromenetysten korvaus 2024]]</f>
        <v>430872.63129516749</v>
      </c>
    </row>
    <row r="153" spans="1:7">
      <c r="A153" s="35">
        <v>491</v>
      </c>
      <c r="B153" s="13" t="s">
        <v>161</v>
      </c>
      <c r="C153" s="310">
        <v>29466947.700485308</v>
      </c>
      <c r="D153" s="173">
        <v>20668974.546234131</v>
      </c>
      <c r="E153" s="173">
        <v>8906554.4027713686</v>
      </c>
      <c r="F153" s="173">
        <v>146407.48995452409</v>
      </c>
      <c r="G153" s="310">
        <f>Verokompensaatiot[[#This Row],[Jäljelle jäävät korvaukset vuosilta 2010-2023, €]]+Verokompensaatiot[[#This Row],[Veromenetysten korvaus 2024]]</f>
        <v>9052961.8927258924</v>
      </c>
    </row>
    <row r="154" spans="1:7">
      <c r="A154" s="35">
        <v>494</v>
      </c>
      <c r="B154" s="13" t="s">
        <v>162</v>
      </c>
      <c r="C154" s="310">
        <v>4493575.7990081869</v>
      </c>
      <c r="D154" s="173">
        <v>3160340.7806140301</v>
      </c>
      <c r="E154" s="173">
        <v>1357802.8644019193</v>
      </c>
      <c r="F154" s="173">
        <v>16237.566703392724</v>
      </c>
      <c r="G154" s="310">
        <f>Verokompensaatiot[[#This Row],[Jäljelle jäävät korvaukset vuosilta 2010-2023, €]]+Verokompensaatiot[[#This Row],[Veromenetysten korvaus 2024]]</f>
        <v>1374040.431105312</v>
      </c>
    </row>
    <row r="155" spans="1:7">
      <c r="A155" s="35">
        <v>495</v>
      </c>
      <c r="B155" s="13" t="s">
        <v>163</v>
      </c>
      <c r="C155" s="310">
        <v>1118514.1216297441</v>
      </c>
      <c r="D155" s="173">
        <v>783505.79708256887</v>
      </c>
      <c r="E155" s="173">
        <v>332971.06142243801</v>
      </c>
      <c r="F155" s="173">
        <v>3270.2657358741171</v>
      </c>
      <c r="G155" s="310">
        <f>Verokompensaatiot[[#This Row],[Jäljelle jäävät korvaukset vuosilta 2010-2023, €]]+Verokompensaatiot[[#This Row],[Veromenetysten korvaus 2024]]</f>
        <v>336241.32715831214</v>
      </c>
    </row>
    <row r="156" spans="1:7">
      <c r="A156" s="35">
        <v>498</v>
      </c>
      <c r="B156" s="13" t="s">
        <v>164</v>
      </c>
      <c r="C156" s="310">
        <v>1504978.6801538721</v>
      </c>
      <c r="D156" s="173">
        <v>1056579.1715052461</v>
      </c>
      <c r="E156" s="173">
        <v>444350.04603458964</v>
      </c>
      <c r="F156" s="173">
        <v>4825.1990735788786</v>
      </c>
      <c r="G156" s="310">
        <f>Verokompensaatiot[[#This Row],[Jäljelle jäävät korvaukset vuosilta 2010-2023, €]]+Verokompensaatiot[[#This Row],[Veromenetysten korvaus 2024]]</f>
        <v>449175.24510816851</v>
      </c>
    </row>
    <row r="157" spans="1:7">
      <c r="A157" s="35">
        <v>499</v>
      </c>
      <c r="B157" s="13" t="s">
        <v>165</v>
      </c>
      <c r="C157" s="310">
        <v>9573677.8228718303</v>
      </c>
      <c r="D157" s="173">
        <v>6761971.9049839228</v>
      </c>
      <c r="E157" s="173">
        <v>2855979.3655998912</v>
      </c>
      <c r="F157" s="173">
        <v>21043.380338796578</v>
      </c>
      <c r="G157" s="310">
        <f>Verokompensaatiot[[#This Row],[Jäljelle jäävät korvaukset vuosilta 2010-2023, €]]+Verokompensaatiot[[#This Row],[Veromenetysten korvaus 2024]]</f>
        <v>2877022.7459386876</v>
      </c>
    </row>
    <row r="158" spans="1:7">
      <c r="A158" s="35">
        <v>500</v>
      </c>
      <c r="B158" s="13" t="s">
        <v>166</v>
      </c>
      <c r="C158" s="310">
        <v>3548802.1564536197</v>
      </c>
      <c r="D158" s="173">
        <v>2496429.2090937844</v>
      </c>
      <c r="E158" s="173">
        <v>1064618.4075359539</v>
      </c>
      <c r="F158" s="173">
        <v>-3930.7322110245354</v>
      </c>
      <c r="G158" s="310">
        <f>Verokompensaatiot[[#This Row],[Jäljelle jäävät korvaukset vuosilta 2010-2023, €]]+Verokompensaatiot[[#This Row],[Veromenetysten korvaus 2024]]</f>
        <v>1060687.6753249294</v>
      </c>
    </row>
    <row r="159" spans="1:7">
      <c r="A159" s="35">
        <v>503</v>
      </c>
      <c r="B159" s="13" t="s">
        <v>167</v>
      </c>
      <c r="C159" s="310">
        <v>4796121.9078176655</v>
      </c>
      <c r="D159" s="173">
        <v>3370764.5066971071</v>
      </c>
      <c r="E159" s="173">
        <v>1432956.3497235579</v>
      </c>
      <c r="F159" s="173">
        <v>-4759.1332641328354</v>
      </c>
      <c r="G159" s="310">
        <f>Verokompensaatiot[[#This Row],[Jäljelle jäävät korvaukset vuosilta 2010-2023, €]]+Verokompensaatiot[[#This Row],[Veromenetysten korvaus 2024]]</f>
        <v>1428197.2164594252</v>
      </c>
    </row>
    <row r="160" spans="1:7">
      <c r="A160" s="35">
        <v>504</v>
      </c>
      <c r="B160" s="13" t="s">
        <v>168</v>
      </c>
      <c r="C160" s="310">
        <v>1322437.1665955535</v>
      </c>
      <c r="D160" s="173">
        <v>921630.29452731146</v>
      </c>
      <c r="E160" s="173">
        <v>394743.52792224649</v>
      </c>
      <c r="F160" s="173">
        <v>-3803.1025570973407</v>
      </c>
      <c r="G160" s="310">
        <f>Verokompensaatiot[[#This Row],[Jäljelle jäävät korvaukset vuosilta 2010-2023, €]]+Verokompensaatiot[[#This Row],[Veromenetysten korvaus 2024]]</f>
        <v>390940.42536514916</v>
      </c>
    </row>
    <row r="161" spans="1:7">
      <c r="A161" s="35">
        <v>505</v>
      </c>
      <c r="B161" s="13" t="s">
        <v>169</v>
      </c>
      <c r="C161" s="310">
        <v>10554937.664482078</v>
      </c>
      <c r="D161" s="173">
        <v>7322323.005063111</v>
      </c>
      <c r="E161" s="173">
        <v>3199902.0564645678</v>
      </c>
      <c r="F161" s="173">
        <v>-24457.708608124518</v>
      </c>
      <c r="G161" s="310">
        <f>Verokompensaatiot[[#This Row],[Jäljelle jäävät korvaukset vuosilta 2010-2023, €]]+Verokompensaatiot[[#This Row],[Veromenetysten korvaus 2024]]</f>
        <v>3175444.3478564434</v>
      </c>
    </row>
    <row r="162" spans="1:7">
      <c r="A162" s="35">
        <v>507</v>
      </c>
      <c r="B162" s="13" t="s">
        <v>170</v>
      </c>
      <c r="C162" s="310">
        <v>3762043.601303855</v>
      </c>
      <c r="D162" s="173">
        <v>2637728.5399277783</v>
      </c>
      <c r="E162" s="173">
        <v>1114235.8704170487</v>
      </c>
      <c r="F162" s="173">
        <v>9085.9621292693446</v>
      </c>
      <c r="G162" s="310">
        <f>Verokompensaatiot[[#This Row],[Jäljelle jäävät korvaukset vuosilta 2010-2023, €]]+Verokompensaatiot[[#This Row],[Veromenetysten korvaus 2024]]</f>
        <v>1123321.8325463179</v>
      </c>
    </row>
    <row r="163" spans="1:7">
      <c r="A163" s="35">
        <v>508</v>
      </c>
      <c r="B163" s="13" t="s">
        <v>171</v>
      </c>
      <c r="C163" s="310">
        <v>5602156.7531381464</v>
      </c>
      <c r="D163" s="173">
        <v>3929206.2903610962</v>
      </c>
      <c r="E163" s="173">
        <v>1678386.8842173759</v>
      </c>
      <c r="F163" s="173">
        <v>26454.952710151927</v>
      </c>
      <c r="G163" s="310">
        <f>Verokompensaatiot[[#This Row],[Jäljelle jäävät korvaukset vuosilta 2010-2023, €]]+Verokompensaatiot[[#This Row],[Veromenetysten korvaus 2024]]</f>
        <v>1704841.8369275278</v>
      </c>
    </row>
    <row r="164" spans="1:7">
      <c r="A164" s="35">
        <v>529</v>
      </c>
      <c r="B164" s="13" t="s">
        <v>172</v>
      </c>
      <c r="C164" s="310">
        <v>7687811.0848915074</v>
      </c>
      <c r="D164" s="173">
        <v>5400325.9665551968</v>
      </c>
      <c r="E164" s="173">
        <v>2330134.0337805543</v>
      </c>
      <c r="F164" s="173">
        <v>13944.214089945064</v>
      </c>
      <c r="G164" s="310">
        <f>Verokompensaatiot[[#This Row],[Jäljelle jäävät korvaukset vuosilta 2010-2023, €]]+Verokompensaatiot[[#This Row],[Veromenetysten korvaus 2024]]</f>
        <v>2344078.2478704993</v>
      </c>
    </row>
    <row r="165" spans="1:7">
      <c r="A165" s="35">
        <v>531</v>
      </c>
      <c r="B165" s="13" t="s">
        <v>173</v>
      </c>
      <c r="C165" s="310">
        <v>2976466.5272113886</v>
      </c>
      <c r="D165" s="173">
        <v>2097224.3916900815</v>
      </c>
      <c r="E165" s="173">
        <v>894507.61685186625</v>
      </c>
      <c r="F165" s="173">
        <v>6108.6998342385641</v>
      </c>
      <c r="G165" s="310">
        <f>Verokompensaatiot[[#This Row],[Jäljelle jäävät korvaukset vuosilta 2010-2023, €]]+Verokompensaatiot[[#This Row],[Veromenetysten korvaus 2024]]</f>
        <v>900616.31668610487</v>
      </c>
    </row>
    <row r="166" spans="1:7">
      <c r="A166" s="35">
        <v>535</v>
      </c>
      <c r="B166" s="13" t="s">
        <v>174</v>
      </c>
      <c r="C166" s="310">
        <v>6510054.0035441034</v>
      </c>
      <c r="D166" s="173">
        <v>4582142.3126062788</v>
      </c>
      <c r="E166" s="173">
        <v>1996875.6162195159</v>
      </c>
      <c r="F166" s="173">
        <v>25821.616068654541</v>
      </c>
      <c r="G166" s="310">
        <f>Verokompensaatiot[[#This Row],[Jäljelle jäävät korvaukset vuosilta 2010-2023, €]]+Verokompensaatiot[[#This Row],[Veromenetysten korvaus 2024]]</f>
        <v>2022697.2322881704</v>
      </c>
    </row>
    <row r="167" spans="1:7">
      <c r="A167" s="35">
        <v>536</v>
      </c>
      <c r="B167" s="13" t="s">
        <v>175</v>
      </c>
      <c r="C167" s="310">
        <v>14374327.590412365</v>
      </c>
      <c r="D167" s="173">
        <v>10096322.089841342</v>
      </c>
      <c r="E167" s="173">
        <v>4319910.8290714007</v>
      </c>
      <c r="F167" s="173">
        <v>54810.151589896341</v>
      </c>
      <c r="G167" s="310">
        <f>Verokompensaatiot[[#This Row],[Jäljelle jäävät korvaukset vuosilta 2010-2023, €]]+Verokompensaatiot[[#This Row],[Veromenetysten korvaus 2024]]</f>
        <v>4374720.9806612972</v>
      </c>
    </row>
    <row r="168" spans="1:7">
      <c r="A168" s="35">
        <v>538</v>
      </c>
      <c r="B168" s="13" t="s">
        <v>176</v>
      </c>
      <c r="C168" s="310">
        <v>2654890.4275304084</v>
      </c>
      <c r="D168" s="173">
        <v>1873552.8442671038</v>
      </c>
      <c r="E168" s="173">
        <v>803528.66794922063</v>
      </c>
      <c r="F168" s="173">
        <v>-3768.3780955509715</v>
      </c>
      <c r="G168" s="310">
        <f>Verokompensaatiot[[#This Row],[Jäljelle jäävät korvaukset vuosilta 2010-2023, €]]+Verokompensaatiot[[#This Row],[Veromenetysten korvaus 2024]]</f>
        <v>799760.2898536697</v>
      </c>
    </row>
    <row r="169" spans="1:7">
      <c r="A169" s="35">
        <v>541</v>
      </c>
      <c r="B169" s="13" t="s">
        <v>177</v>
      </c>
      <c r="C169" s="310">
        <v>6565277.7054371508</v>
      </c>
      <c r="D169" s="173">
        <v>4607833.7073794808</v>
      </c>
      <c r="E169" s="173">
        <v>2019208.9214752344</v>
      </c>
      <c r="F169" s="173">
        <v>34165.396912112679</v>
      </c>
      <c r="G169" s="310">
        <f>Verokompensaatiot[[#This Row],[Jäljelle jäävät korvaukset vuosilta 2010-2023, €]]+Verokompensaatiot[[#This Row],[Veromenetysten korvaus 2024]]</f>
        <v>2053374.318387347</v>
      </c>
    </row>
    <row r="170" spans="1:7">
      <c r="A170" s="35">
        <v>543</v>
      </c>
      <c r="B170" s="13" t="s">
        <v>178</v>
      </c>
      <c r="C170" s="310">
        <v>17268091.11546712</v>
      </c>
      <c r="D170" s="173">
        <v>11957266.758879555</v>
      </c>
      <c r="E170" s="173">
        <v>5312251.0396160055</v>
      </c>
      <c r="F170" s="173">
        <v>-13213.960367163147</v>
      </c>
      <c r="G170" s="310">
        <f>Verokompensaatiot[[#This Row],[Jäljelle jäävät korvaukset vuosilta 2010-2023, €]]+Verokompensaatiot[[#This Row],[Veromenetysten korvaus 2024]]</f>
        <v>5299037.0792488428</v>
      </c>
    </row>
    <row r="171" spans="1:7">
      <c r="A171" s="35">
        <v>545</v>
      </c>
      <c r="B171" s="13" t="s">
        <v>179</v>
      </c>
      <c r="C171" s="310">
        <v>7077016.5877885977</v>
      </c>
      <c r="D171" s="173">
        <v>4976637.5421798993</v>
      </c>
      <c r="E171" s="173">
        <v>2169459.5671574911</v>
      </c>
      <c r="F171" s="173">
        <v>25340.435888170261</v>
      </c>
      <c r="G171" s="310">
        <f>Verokompensaatiot[[#This Row],[Jäljelle jäävät korvaukset vuosilta 2010-2023, €]]+Verokompensaatiot[[#This Row],[Veromenetysten korvaus 2024]]</f>
        <v>2194800.0030456614</v>
      </c>
    </row>
    <row r="172" spans="1:7">
      <c r="A172" s="35">
        <v>560</v>
      </c>
      <c r="B172" s="13" t="s">
        <v>180</v>
      </c>
      <c r="C172" s="310">
        <v>9378491.9535839241</v>
      </c>
      <c r="D172" s="173">
        <v>6566926.2156122988</v>
      </c>
      <c r="E172" s="173">
        <v>2807763.6069482872</v>
      </c>
      <c r="F172" s="173">
        <v>2972.181291587056</v>
      </c>
      <c r="G172" s="310">
        <f>Verokompensaatiot[[#This Row],[Jäljelle jäävät korvaukset vuosilta 2010-2023, €]]+Verokompensaatiot[[#This Row],[Veromenetysten korvaus 2024]]</f>
        <v>2810735.7882398744</v>
      </c>
    </row>
    <row r="173" spans="1:7">
      <c r="A173" s="35">
        <v>561</v>
      </c>
      <c r="B173" s="13" t="s">
        <v>181</v>
      </c>
      <c r="C173" s="310">
        <v>951471.47466524527</v>
      </c>
      <c r="D173" s="173">
        <v>668817.55590410042</v>
      </c>
      <c r="E173" s="173">
        <v>342227.01655398041</v>
      </c>
      <c r="F173" s="173">
        <v>480.98301417223752</v>
      </c>
      <c r="G173" s="310">
        <f>Verokompensaatiot[[#This Row],[Jäljelle jäävät korvaukset vuosilta 2010-2023, €]]+Verokompensaatiot[[#This Row],[Veromenetysten korvaus 2024]]</f>
        <v>342707.99956815265</v>
      </c>
    </row>
    <row r="174" spans="1:7">
      <c r="A174" s="35">
        <v>562</v>
      </c>
      <c r="B174" s="13" t="s">
        <v>182</v>
      </c>
      <c r="C174" s="310">
        <v>5706101.0690478776</v>
      </c>
      <c r="D174" s="173">
        <v>3993344.2210099045</v>
      </c>
      <c r="E174" s="173">
        <v>1707001.9478384415</v>
      </c>
      <c r="F174" s="173">
        <v>-7034.5171455535401</v>
      </c>
      <c r="G174" s="310">
        <f>Verokompensaatiot[[#This Row],[Jäljelle jäävät korvaukset vuosilta 2010-2023, €]]+Verokompensaatiot[[#This Row],[Veromenetysten korvaus 2024]]</f>
        <v>1699967.4306928879</v>
      </c>
    </row>
    <row r="175" spans="1:7">
      <c r="A175" s="35">
        <v>563</v>
      </c>
      <c r="B175" s="13" t="s">
        <v>183</v>
      </c>
      <c r="C175" s="310">
        <v>4344096.3555738218</v>
      </c>
      <c r="D175" s="173">
        <v>3043586.2050396362</v>
      </c>
      <c r="E175" s="173">
        <v>1307424.8951470982</v>
      </c>
      <c r="F175" s="173">
        <v>18874.946533808034</v>
      </c>
      <c r="G175" s="310">
        <f>Verokompensaatiot[[#This Row],[Jäljelle jäävät korvaukset vuosilta 2010-2023, €]]+Verokompensaatiot[[#This Row],[Veromenetysten korvaus 2024]]</f>
        <v>1326299.8416809062</v>
      </c>
    </row>
    <row r="176" spans="1:7">
      <c r="A176" s="35">
        <v>564</v>
      </c>
      <c r="B176" s="13" t="s">
        <v>184</v>
      </c>
      <c r="C176" s="310">
        <v>95488876.918839708</v>
      </c>
      <c r="D176" s="173">
        <v>66944202.069628224</v>
      </c>
      <c r="E176" s="173">
        <v>29128493.766056716</v>
      </c>
      <c r="F176" s="173">
        <v>823546.89554413862</v>
      </c>
      <c r="G176" s="310">
        <f>Verokompensaatiot[[#This Row],[Jäljelle jäävät korvaukset vuosilta 2010-2023, €]]+Verokompensaatiot[[#This Row],[Veromenetysten korvaus 2024]]</f>
        <v>29952040.661600854</v>
      </c>
    </row>
    <row r="177" spans="1:7">
      <c r="A177" s="35">
        <v>576</v>
      </c>
      <c r="B177" s="13" t="s">
        <v>185</v>
      </c>
      <c r="C177" s="310">
        <v>2099297.1020866297</v>
      </c>
      <c r="D177" s="173">
        <v>1470836.7134952748</v>
      </c>
      <c r="E177" s="173">
        <v>626308.25840280904</v>
      </c>
      <c r="F177" s="173">
        <v>1065.6019707949745</v>
      </c>
      <c r="G177" s="310">
        <f>Verokompensaatiot[[#This Row],[Jäljelle jäävät korvaukset vuosilta 2010-2023, €]]+Verokompensaatiot[[#This Row],[Veromenetysten korvaus 2024]]</f>
        <v>627373.86037360399</v>
      </c>
    </row>
    <row r="178" spans="1:7">
      <c r="A178" s="35">
        <v>577</v>
      </c>
      <c r="B178" s="13" t="s">
        <v>186</v>
      </c>
      <c r="C178" s="310">
        <v>5367281.4449874097</v>
      </c>
      <c r="D178" s="173">
        <v>3766403.5918914163</v>
      </c>
      <c r="E178" s="173">
        <v>1619753.7953696446</v>
      </c>
      <c r="F178" s="173">
        <v>-1579.9546022524155</v>
      </c>
      <c r="G178" s="310">
        <f>Verokompensaatiot[[#This Row],[Jäljelle jäävät korvaukset vuosilta 2010-2023, €]]+Verokompensaatiot[[#This Row],[Veromenetysten korvaus 2024]]</f>
        <v>1618173.8407673922</v>
      </c>
    </row>
    <row r="179" spans="1:7">
      <c r="A179" s="35">
        <v>578</v>
      </c>
      <c r="B179" s="13" t="s">
        <v>187</v>
      </c>
      <c r="C179" s="310">
        <v>2289770.2896996615</v>
      </c>
      <c r="D179" s="173">
        <v>1607090.7833951036</v>
      </c>
      <c r="E179" s="173">
        <v>676025.78812674666</v>
      </c>
      <c r="F179" s="173">
        <v>1940.6344138452162</v>
      </c>
      <c r="G179" s="310">
        <f>Verokompensaatiot[[#This Row],[Jäljelle jäävät korvaukset vuosilta 2010-2023, €]]+Verokompensaatiot[[#This Row],[Veromenetysten korvaus 2024]]</f>
        <v>677966.42254059191</v>
      </c>
    </row>
    <row r="180" spans="1:7">
      <c r="A180" s="35">
        <v>580</v>
      </c>
      <c r="B180" s="13" t="s">
        <v>188</v>
      </c>
      <c r="C180" s="310">
        <v>3377663.7816468976</v>
      </c>
      <c r="D180" s="173">
        <v>2368994.7555211876</v>
      </c>
      <c r="E180" s="173">
        <v>1033549.7310828343</v>
      </c>
      <c r="F180" s="173">
        <v>6670.9964343842821</v>
      </c>
      <c r="G180" s="310">
        <f>Verokompensaatiot[[#This Row],[Jäljelle jäävät korvaukset vuosilta 2010-2023, €]]+Verokompensaatiot[[#This Row],[Veromenetysten korvaus 2024]]</f>
        <v>1040220.7275172186</v>
      </c>
    </row>
    <row r="181" spans="1:7">
      <c r="A181" s="35">
        <v>581</v>
      </c>
      <c r="B181" s="13" t="s">
        <v>189</v>
      </c>
      <c r="C181" s="310">
        <v>4120216.2465880457</v>
      </c>
      <c r="D181" s="173">
        <v>2887074.6934870481</v>
      </c>
      <c r="E181" s="173">
        <v>1238202.8315967713</v>
      </c>
      <c r="F181" s="173">
        <v>19764.288780748804</v>
      </c>
      <c r="G181" s="310">
        <f>Verokompensaatiot[[#This Row],[Jäljelle jäävät korvaukset vuosilta 2010-2023, €]]+Verokompensaatiot[[#This Row],[Veromenetysten korvaus 2024]]</f>
        <v>1257967.1203775201</v>
      </c>
    </row>
    <row r="182" spans="1:7">
      <c r="A182" s="35">
        <v>583</v>
      </c>
      <c r="B182" s="13" t="s">
        <v>190</v>
      </c>
      <c r="C182" s="310">
        <v>649179.32496746571</v>
      </c>
      <c r="D182" s="173">
        <v>457369.80342396349</v>
      </c>
      <c r="E182" s="173">
        <v>191959.12275273213</v>
      </c>
      <c r="F182" s="173">
        <v>3730.9756046591597</v>
      </c>
      <c r="G182" s="310">
        <f>Verokompensaatiot[[#This Row],[Jäljelle jäävät korvaukset vuosilta 2010-2023, €]]+Verokompensaatiot[[#This Row],[Veromenetysten korvaus 2024]]</f>
        <v>195690.09835739128</v>
      </c>
    </row>
    <row r="183" spans="1:7">
      <c r="A183" s="35">
        <v>584</v>
      </c>
      <c r="B183" s="13" t="s">
        <v>191</v>
      </c>
      <c r="C183" s="310">
        <v>1773237.1918064989</v>
      </c>
      <c r="D183" s="173">
        <v>1244272.9753530039</v>
      </c>
      <c r="E183" s="173">
        <v>544264.87358014286</v>
      </c>
      <c r="F183" s="173">
        <v>4250.6886116831074</v>
      </c>
      <c r="G183" s="310">
        <f>Verokompensaatiot[[#This Row],[Jäljelle jäävät korvaukset vuosilta 2010-2023, €]]+Verokompensaatiot[[#This Row],[Veromenetysten korvaus 2024]]</f>
        <v>548515.56219182594</v>
      </c>
    </row>
    <row r="184" spans="1:7">
      <c r="A184" s="35">
        <v>588</v>
      </c>
      <c r="B184" s="13" t="s">
        <v>192</v>
      </c>
      <c r="C184" s="310">
        <v>1292895.0979313189</v>
      </c>
      <c r="D184" s="173">
        <v>906174.59597087232</v>
      </c>
      <c r="E184" s="173">
        <v>384234.18517887965</v>
      </c>
      <c r="F184" s="173">
        <v>2975.03269034806</v>
      </c>
      <c r="G184" s="310">
        <f>Verokompensaatiot[[#This Row],[Jäljelle jäävät korvaukset vuosilta 2010-2023, €]]+Verokompensaatiot[[#This Row],[Veromenetysten korvaus 2024]]</f>
        <v>387209.21786922769</v>
      </c>
    </row>
    <row r="185" spans="1:7">
      <c r="A185" s="35">
        <v>592</v>
      </c>
      <c r="B185" s="13" t="s">
        <v>193</v>
      </c>
      <c r="C185" s="310">
        <v>2336190.767872171</v>
      </c>
      <c r="D185" s="173">
        <v>1636207.9469416654</v>
      </c>
      <c r="E185" s="173">
        <v>694864.69179638941</v>
      </c>
      <c r="F185" s="173">
        <v>-122.53671960335831</v>
      </c>
      <c r="G185" s="310">
        <f>Verokompensaatiot[[#This Row],[Jäljelle jäävät korvaukset vuosilta 2010-2023, €]]+Verokompensaatiot[[#This Row],[Veromenetysten korvaus 2024]]</f>
        <v>694742.15507678606</v>
      </c>
    </row>
    <row r="186" spans="1:7">
      <c r="A186" s="35">
        <v>593</v>
      </c>
      <c r="B186" s="13" t="s">
        <v>194</v>
      </c>
      <c r="C186" s="310">
        <v>11051802.816363364</v>
      </c>
      <c r="D186" s="173">
        <v>7754794.0134429093</v>
      </c>
      <c r="E186" s="173">
        <v>3330180.2490723021</v>
      </c>
      <c r="F186" s="173">
        <v>47430.148025480783</v>
      </c>
      <c r="G186" s="310">
        <f>Verokompensaatiot[[#This Row],[Jäljelle jäävät korvaukset vuosilta 2010-2023, €]]+Verokompensaatiot[[#This Row],[Veromenetysten korvaus 2024]]</f>
        <v>3377610.3970977827</v>
      </c>
    </row>
    <row r="187" spans="1:7">
      <c r="A187" s="35">
        <v>595</v>
      </c>
      <c r="B187" s="13" t="s">
        <v>195</v>
      </c>
      <c r="C187" s="310">
        <v>3171901.0329290587</v>
      </c>
      <c r="D187" s="173">
        <v>2224195.0969949933</v>
      </c>
      <c r="E187" s="173">
        <v>972282.43669580948</v>
      </c>
      <c r="F187" s="173">
        <v>6942.7171770520335</v>
      </c>
      <c r="G187" s="310">
        <f>Verokompensaatiot[[#This Row],[Jäljelle jäävät korvaukset vuosilta 2010-2023, €]]+Verokompensaatiot[[#This Row],[Veromenetysten korvaus 2024]]</f>
        <v>979225.15387286153</v>
      </c>
    </row>
    <row r="188" spans="1:7">
      <c r="A188" s="35">
        <v>598</v>
      </c>
      <c r="B188" s="13" t="s">
        <v>196</v>
      </c>
      <c r="C188" s="310">
        <v>9981887.6279837582</v>
      </c>
      <c r="D188" s="173">
        <v>7007655.6859291475</v>
      </c>
      <c r="E188" s="173">
        <v>3057466.6288290229</v>
      </c>
      <c r="F188" s="173">
        <v>69972.322727963619</v>
      </c>
      <c r="G188" s="310">
        <f>Verokompensaatiot[[#This Row],[Jäljelle jäävät korvaukset vuosilta 2010-2023, €]]+Verokompensaatiot[[#This Row],[Veromenetysten korvaus 2024]]</f>
        <v>3127438.9515569867</v>
      </c>
    </row>
    <row r="189" spans="1:7">
      <c r="A189" s="35">
        <v>599</v>
      </c>
      <c r="B189" s="13" t="s">
        <v>197</v>
      </c>
      <c r="C189" s="310">
        <v>6571651.8462631181</v>
      </c>
      <c r="D189" s="173">
        <v>4642992.9080809699</v>
      </c>
      <c r="E189" s="173">
        <v>2039832.4276491953</v>
      </c>
      <c r="F189" s="173">
        <v>25909.935729946334</v>
      </c>
      <c r="G189" s="310">
        <f>Verokompensaatiot[[#This Row],[Jäljelle jäävät korvaukset vuosilta 2010-2023, €]]+Verokompensaatiot[[#This Row],[Veromenetysten korvaus 2024]]</f>
        <v>2065742.3633791415</v>
      </c>
    </row>
    <row r="190" spans="1:7">
      <c r="A190" s="35">
        <v>601</v>
      </c>
      <c r="B190" s="13" t="s">
        <v>198</v>
      </c>
      <c r="C190" s="310">
        <v>2851283.9119949746</v>
      </c>
      <c r="D190" s="173">
        <v>2000024.0693749515</v>
      </c>
      <c r="E190" s="173">
        <v>858001.98963607987</v>
      </c>
      <c r="F190" s="173">
        <v>5590.1309432242251</v>
      </c>
      <c r="G190" s="310">
        <f>Verokompensaatiot[[#This Row],[Jäljelle jäävät korvaukset vuosilta 2010-2023, €]]+Verokompensaatiot[[#This Row],[Veromenetysten korvaus 2024]]</f>
        <v>863592.12057930406</v>
      </c>
    </row>
    <row r="191" spans="1:7">
      <c r="A191" s="35">
        <v>604</v>
      </c>
      <c r="B191" s="13" t="s">
        <v>199</v>
      </c>
      <c r="C191" s="310">
        <v>6989818.8039682005</v>
      </c>
      <c r="D191" s="173">
        <v>4894732.8317879289</v>
      </c>
      <c r="E191" s="173">
        <v>2135859.3612966966</v>
      </c>
      <c r="F191" s="173">
        <v>16427.110369425405</v>
      </c>
      <c r="G191" s="310">
        <f>Verokompensaatiot[[#This Row],[Jäljelle jäävät korvaukset vuosilta 2010-2023, €]]+Verokompensaatiot[[#This Row],[Veromenetysten korvaus 2024]]</f>
        <v>2152286.4716661219</v>
      </c>
    </row>
    <row r="192" spans="1:7">
      <c r="A192" s="35">
        <v>607</v>
      </c>
      <c r="B192" s="13" t="s">
        <v>200</v>
      </c>
      <c r="C192" s="310">
        <v>3112439.243659813</v>
      </c>
      <c r="D192" s="173">
        <v>2188412.3900996349</v>
      </c>
      <c r="E192" s="173">
        <v>938647.58690160885</v>
      </c>
      <c r="F192" s="173">
        <v>9160.4980617758829</v>
      </c>
      <c r="G192" s="310">
        <f>Verokompensaatiot[[#This Row],[Jäljelle jäävät korvaukset vuosilta 2010-2023, €]]+Verokompensaatiot[[#This Row],[Veromenetysten korvaus 2024]]</f>
        <v>947808.08496338478</v>
      </c>
    </row>
    <row r="193" spans="1:7">
      <c r="A193" s="35">
        <v>608</v>
      </c>
      <c r="B193" s="13" t="s">
        <v>201</v>
      </c>
      <c r="C193" s="310">
        <v>1405667.3919847857</v>
      </c>
      <c r="D193" s="173">
        <v>986354.85731287557</v>
      </c>
      <c r="E193" s="173">
        <v>418388.12446064875</v>
      </c>
      <c r="F193" s="173">
        <v>3637.2546046512894</v>
      </c>
      <c r="G193" s="310">
        <f>Verokompensaatiot[[#This Row],[Jäljelle jäävät korvaukset vuosilta 2010-2023, €]]+Verokompensaatiot[[#This Row],[Veromenetysten korvaus 2024]]</f>
        <v>422025.37906530005</v>
      </c>
    </row>
    <row r="194" spans="1:7">
      <c r="A194" s="35">
        <v>609</v>
      </c>
      <c r="B194" s="13" t="s">
        <v>202</v>
      </c>
      <c r="C194" s="310">
        <v>44484112.501570858</v>
      </c>
      <c r="D194" s="173">
        <v>31187181.278298102</v>
      </c>
      <c r="E194" s="173">
        <v>13537031.482079029</v>
      </c>
      <c r="F194" s="173">
        <v>262693.05538338731</v>
      </c>
      <c r="G194" s="310">
        <f>Verokompensaatiot[[#This Row],[Jäljelle jäävät korvaukset vuosilta 2010-2023, €]]+Verokompensaatiot[[#This Row],[Veromenetysten korvaus 2024]]</f>
        <v>13799724.537462417</v>
      </c>
    </row>
    <row r="195" spans="1:7">
      <c r="A195" s="311">
        <v>611</v>
      </c>
      <c r="B195" s="13" t="s">
        <v>203</v>
      </c>
      <c r="C195" s="310">
        <v>2545257.8799268892</v>
      </c>
      <c r="D195" s="173">
        <v>1767450.5229554954</v>
      </c>
      <c r="E195" s="173">
        <v>758884.41692466103</v>
      </c>
      <c r="F195" s="173">
        <v>-7886.7903393133347</v>
      </c>
      <c r="G195" s="310">
        <f>Verokompensaatiot[[#This Row],[Jäljelle jäävät korvaukset vuosilta 2010-2023, €]]+Verokompensaatiot[[#This Row],[Veromenetysten korvaus 2024]]</f>
        <v>750997.62658534769</v>
      </c>
    </row>
    <row r="196" spans="1:7">
      <c r="A196" s="35">
        <v>614</v>
      </c>
      <c r="B196" s="13" t="s">
        <v>204</v>
      </c>
      <c r="C196" s="310">
        <v>2511371.9910503761</v>
      </c>
      <c r="D196" s="173">
        <v>1762009.5115788241</v>
      </c>
      <c r="E196" s="173">
        <v>765773.22457206785</v>
      </c>
      <c r="F196" s="173">
        <v>15105.808847646165</v>
      </c>
      <c r="G196" s="310">
        <f>Verokompensaatiot[[#This Row],[Jäljelle jäävät korvaukset vuosilta 2010-2023, €]]+Verokompensaatiot[[#This Row],[Veromenetysten korvaus 2024]]</f>
        <v>780879.03341971396</v>
      </c>
    </row>
    <row r="197" spans="1:7">
      <c r="A197" s="35">
        <v>615</v>
      </c>
      <c r="B197" s="13" t="s">
        <v>205</v>
      </c>
      <c r="C197" s="310">
        <v>5221086.5938135087</v>
      </c>
      <c r="D197" s="173">
        <v>3659338.447053975</v>
      </c>
      <c r="E197" s="173">
        <v>1559906.3044823692</v>
      </c>
      <c r="F197" s="173">
        <v>27916.556344248245</v>
      </c>
      <c r="G197" s="310">
        <f>Verokompensaatiot[[#This Row],[Jäljelle jäävät korvaukset vuosilta 2010-2023, €]]+Verokompensaatiot[[#This Row],[Veromenetysten korvaus 2024]]</f>
        <v>1587822.8608266176</v>
      </c>
    </row>
    <row r="198" spans="1:7">
      <c r="A198" s="35">
        <v>616</v>
      </c>
      <c r="B198" s="13" t="s">
        <v>206</v>
      </c>
      <c r="C198" s="310">
        <v>1292811.6487046531</v>
      </c>
      <c r="D198" s="173">
        <v>905315.39078325802</v>
      </c>
      <c r="E198" s="173">
        <v>391264.80938673951</v>
      </c>
      <c r="F198" s="173">
        <v>-1995.3893697915455</v>
      </c>
      <c r="G198" s="310">
        <f>Verokompensaatiot[[#This Row],[Jäljelle jäävät korvaukset vuosilta 2010-2023, €]]+Verokompensaatiot[[#This Row],[Veromenetysten korvaus 2024]]</f>
        <v>389269.42001694796</v>
      </c>
    </row>
    <row r="199" spans="1:7">
      <c r="A199" s="35">
        <v>619</v>
      </c>
      <c r="B199" s="13" t="s">
        <v>207</v>
      </c>
      <c r="C199" s="310">
        <v>2196943.5405581091</v>
      </c>
      <c r="D199" s="173">
        <v>1540380.6296431539</v>
      </c>
      <c r="E199" s="173">
        <v>692332.35488204192</v>
      </c>
      <c r="F199" s="173">
        <v>3480.0483196278406</v>
      </c>
      <c r="G199" s="310">
        <f>Verokompensaatiot[[#This Row],[Jäljelle jäävät korvaukset vuosilta 2010-2023, €]]+Verokompensaatiot[[#This Row],[Veromenetysten korvaus 2024]]</f>
        <v>695812.4032016698</v>
      </c>
    </row>
    <row r="200" spans="1:7">
      <c r="A200" s="35">
        <v>620</v>
      </c>
      <c r="B200" s="13" t="s">
        <v>208</v>
      </c>
      <c r="C200" s="310">
        <v>1876367.064981536</v>
      </c>
      <c r="D200" s="173">
        <v>1317287.1108318733</v>
      </c>
      <c r="E200" s="173">
        <v>592880.19126909296</v>
      </c>
      <c r="F200" s="173">
        <v>11354.309401806973</v>
      </c>
      <c r="G200" s="310">
        <f>Verokompensaatiot[[#This Row],[Jäljelle jäävät korvaukset vuosilta 2010-2023, €]]+Verokompensaatiot[[#This Row],[Veromenetysten korvaus 2024]]</f>
        <v>604234.50067089999</v>
      </c>
    </row>
    <row r="201" spans="1:7">
      <c r="A201" s="35">
        <v>623</v>
      </c>
      <c r="B201" s="13" t="s">
        <v>209</v>
      </c>
      <c r="C201" s="310">
        <v>1577366.9322103851</v>
      </c>
      <c r="D201" s="173">
        <v>1105002.0661319352</v>
      </c>
      <c r="E201" s="173">
        <v>477548.71115935524</v>
      </c>
      <c r="F201" s="173">
        <v>2404.5666755012626</v>
      </c>
      <c r="G201" s="310">
        <f>Verokompensaatiot[[#This Row],[Jäljelle jäävät korvaukset vuosilta 2010-2023, €]]+Verokompensaatiot[[#This Row],[Veromenetysten korvaus 2024]]</f>
        <v>479953.27783485648</v>
      </c>
    </row>
    <row r="202" spans="1:7">
      <c r="A202" s="35">
        <v>624</v>
      </c>
      <c r="B202" s="13" t="s">
        <v>210</v>
      </c>
      <c r="C202" s="310">
        <v>2449622.2608153801</v>
      </c>
      <c r="D202" s="173">
        <v>1714011.8763148179</v>
      </c>
      <c r="E202" s="173">
        <v>739756.86131195817</v>
      </c>
      <c r="F202" s="173">
        <v>-3563.0980789847154</v>
      </c>
      <c r="G202" s="310">
        <f>Verokompensaatiot[[#This Row],[Jäljelle jäävät korvaukset vuosilta 2010-2023, €]]+Verokompensaatiot[[#This Row],[Veromenetysten korvaus 2024]]</f>
        <v>736193.7632329734</v>
      </c>
    </row>
    <row r="203" spans="1:7">
      <c r="A203" s="35">
        <v>625</v>
      </c>
      <c r="B203" s="13" t="s">
        <v>211</v>
      </c>
      <c r="C203" s="310">
        <v>1828466.6358563174</v>
      </c>
      <c r="D203" s="173">
        <v>1281895.2705825923</v>
      </c>
      <c r="E203" s="173">
        <v>563298.79902610555</v>
      </c>
      <c r="F203" s="173">
        <v>8377.039575854209</v>
      </c>
      <c r="G203" s="310">
        <f>Verokompensaatiot[[#This Row],[Jäljelle jäävät korvaukset vuosilta 2010-2023, €]]+Verokompensaatiot[[#This Row],[Veromenetysten korvaus 2024]]</f>
        <v>571675.83860195975</v>
      </c>
    </row>
    <row r="204" spans="1:7">
      <c r="A204" s="35">
        <v>626</v>
      </c>
      <c r="B204" s="13" t="s">
        <v>212</v>
      </c>
      <c r="C204" s="310">
        <v>3206852.2334686713</v>
      </c>
      <c r="D204" s="173">
        <v>2251757.7585437195</v>
      </c>
      <c r="E204" s="173">
        <v>958856.20401978446</v>
      </c>
      <c r="F204" s="173">
        <v>15288.550315472772</v>
      </c>
      <c r="G204" s="310">
        <f>Verokompensaatiot[[#This Row],[Jäljelle jäävät korvaukset vuosilta 2010-2023, €]]+Verokompensaatiot[[#This Row],[Veromenetysten korvaus 2024]]</f>
        <v>974144.75433525722</v>
      </c>
    </row>
    <row r="205" spans="1:7">
      <c r="A205" s="35">
        <v>630</v>
      </c>
      <c r="B205" s="13" t="s">
        <v>213</v>
      </c>
      <c r="C205" s="310">
        <v>958683.07615972531</v>
      </c>
      <c r="D205" s="173">
        <v>673878.83929164964</v>
      </c>
      <c r="E205" s="173">
        <v>293457.79005564051</v>
      </c>
      <c r="F205" s="173">
        <v>6405.7388722228297</v>
      </c>
      <c r="G205" s="310">
        <f>Verokompensaatiot[[#This Row],[Jäljelle jäävät korvaukset vuosilta 2010-2023, €]]+Verokompensaatiot[[#This Row],[Veromenetysten korvaus 2024]]</f>
        <v>299863.52892786334</v>
      </c>
    </row>
    <row r="206" spans="1:7">
      <c r="A206" s="35">
        <v>631</v>
      </c>
      <c r="B206" s="13" t="s">
        <v>214</v>
      </c>
      <c r="C206" s="310">
        <v>1171467.4070434477</v>
      </c>
      <c r="D206" s="173">
        <v>827211.0063643977</v>
      </c>
      <c r="E206" s="173">
        <v>344417.13611322758</v>
      </c>
      <c r="F206" s="173">
        <v>-1547.4678504464321</v>
      </c>
      <c r="G206" s="310">
        <f>Verokompensaatiot[[#This Row],[Jäljelle jäävät korvaukset vuosilta 2010-2023, €]]+Verokompensaatiot[[#This Row],[Veromenetysten korvaus 2024]]</f>
        <v>342869.66826278117</v>
      </c>
    </row>
    <row r="207" spans="1:7">
      <c r="A207" s="35">
        <v>635</v>
      </c>
      <c r="B207" s="13" t="s">
        <v>215</v>
      </c>
      <c r="C207" s="310">
        <v>4230799.6860099016</v>
      </c>
      <c r="D207" s="173">
        <v>2973904.4651243165</v>
      </c>
      <c r="E207" s="173">
        <v>1272187.3641265314</v>
      </c>
      <c r="F207" s="173">
        <v>-376.51830784164827</v>
      </c>
      <c r="G207" s="310">
        <f>Verokompensaatiot[[#This Row],[Jäljelle jäävät korvaukset vuosilta 2010-2023, €]]+Verokompensaatiot[[#This Row],[Veromenetysten korvaus 2024]]</f>
        <v>1271810.8458186898</v>
      </c>
    </row>
    <row r="208" spans="1:7">
      <c r="A208" s="35">
        <v>636</v>
      </c>
      <c r="B208" s="13" t="s">
        <v>216</v>
      </c>
      <c r="C208" s="310">
        <v>5447874.7989777904</v>
      </c>
      <c r="D208" s="173">
        <v>3827683.5922113429</v>
      </c>
      <c r="E208" s="173">
        <v>1772192.3552646744</v>
      </c>
      <c r="F208" s="173">
        <v>1004.4593850439196</v>
      </c>
      <c r="G208" s="310">
        <f>Verokompensaatiot[[#This Row],[Jäljelle jäävät korvaukset vuosilta 2010-2023, €]]+Verokompensaatiot[[#This Row],[Veromenetysten korvaus 2024]]</f>
        <v>1773196.8146497183</v>
      </c>
    </row>
    <row r="209" spans="1:7">
      <c r="A209" s="35">
        <v>638</v>
      </c>
      <c r="B209" s="13" t="s">
        <v>217</v>
      </c>
      <c r="C209" s="310">
        <v>23909998.660898998</v>
      </c>
      <c r="D209" s="173">
        <v>16523728.636811676</v>
      </c>
      <c r="E209" s="173">
        <v>7464233.6631018911</v>
      </c>
      <c r="F209" s="173">
        <v>25899.362003241167</v>
      </c>
      <c r="G209" s="310">
        <f>Verokompensaatiot[[#This Row],[Jäljelle jäävät korvaukset vuosilta 2010-2023, €]]+Verokompensaatiot[[#This Row],[Veromenetysten korvaus 2024]]</f>
        <v>7490133.0251051318</v>
      </c>
    </row>
    <row r="210" spans="1:7">
      <c r="A210" s="35">
        <v>678</v>
      </c>
      <c r="B210" s="13" t="s">
        <v>218</v>
      </c>
      <c r="C210" s="310">
        <v>11512355.546443632</v>
      </c>
      <c r="D210" s="173">
        <v>8078632.8736491883</v>
      </c>
      <c r="E210" s="173">
        <v>3472366.0037305513</v>
      </c>
      <c r="F210" s="173">
        <v>59610.882026841515</v>
      </c>
      <c r="G210" s="310">
        <f>Verokompensaatiot[[#This Row],[Jäljelle jäävät korvaukset vuosilta 2010-2023, €]]+Verokompensaatiot[[#This Row],[Veromenetysten korvaus 2024]]</f>
        <v>3531976.8857573927</v>
      </c>
    </row>
    <row r="211" spans="1:7">
      <c r="A211" s="35">
        <v>680</v>
      </c>
      <c r="B211" s="13" t="s">
        <v>219</v>
      </c>
      <c r="C211" s="310">
        <v>11231204.048889538</v>
      </c>
      <c r="D211" s="173">
        <v>7874479.2508955114</v>
      </c>
      <c r="E211" s="173">
        <v>3437295.6144646946</v>
      </c>
      <c r="F211" s="173">
        <v>55344.633886298863</v>
      </c>
      <c r="G211" s="310">
        <f>Verokompensaatiot[[#This Row],[Jäljelle jäävät korvaukset vuosilta 2010-2023, €]]+Verokompensaatiot[[#This Row],[Veromenetysten korvaus 2024]]</f>
        <v>3492640.2483509937</v>
      </c>
    </row>
    <row r="212" spans="1:7">
      <c r="A212" s="35">
        <v>681</v>
      </c>
      <c r="B212" s="13" t="s">
        <v>220</v>
      </c>
      <c r="C212" s="310">
        <v>2598499.5604641046</v>
      </c>
      <c r="D212" s="173">
        <v>1823939.4410390346</v>
      </c>
      <c r="E212" s="173">
        <v>805669.3802147815</v>
      </c>
      <c r="F212" s="173">
        <v>4118.9717743640485</v>
      </c>
      <c r="G212" s="310">
        <f>Verokompensaatiot[[#This Row],[Jäljelle jäävät korvaukset vuosilta 2010-2023, €]]+Verokompensaatiot[[#This Row],[Veromenetysten korvaus 2024]]</f>
        <v>809788.35198914551</v>
      </c>
    </row>
    <row r="213" spans="1:7">
      <c r="A213" s="35">
        <v>683</v>
      </c>
      <c r="B213" s="13" t="s">
        <v>221</v>
      </c>
      <c r="C213" s="310">
        <v>2518931.3987886487</v>
      </c>
      <c r="D213" s="173">
        <v>1764990.8725029549</v>
      </c>
      <c r="E213" s="173">
        <v>759963.97848509136</v>
      </c>
      <c r="F213" s="173">
        <v>6717.5301516338413</v>
      </c>
      <c r="G213" s="310">
        <f>Verokompensaatiot[[#This Row],[Jäljelle jäävät korvaukset vuosilta 2010-2023, €]]+Verokompensaatiot[[#This Row],[Veromenetysten korvaus 2024]]</f>
        <v>766681.50863672525</v>
      </c>
    </row>
    <row r="214" spans="1:7">
      <c r="A214" s="35">
        <v>684</v>
      </c>
      <c r="B214" s="13" t="s">
        <v>222</v>
      </c>
      <c r="C214" s="310">
        <v>23225148.269903205</v>
      </c>
      <c r="D214" s="173">
        <v>16276110.470209239</v>
      </c>
      <c r="E214" s="173">
        <v>7040812.967825627</v>
      </c>
      <c r="F214" s="173">
        <v>89076.839104367158</v>
      </c>
      <c r="G214" s="310">
        <f>Verokompensaatiot[[#This Row],[Jäljelle jäävät korvaukset vuosilta 2010-2023, €]]+Verokompensaatiot[[#This Row],[Veromenetysten korvaus 2024]]</f>
        <v>7129889.8069299944</v>
      </c>
    </row>
    <row r="215" spans="1:7">
      <c r="A215" s="35">
        <v>686</v>
      </c>
      <c r="B215" s="13" t="s">
        <v>223</v>
      </c>
      <c r="C215" s="310">
        <v>2187127.0501605025</v>
      </c>
      <c r="D215" s="173">
        <v>1535448.4153805964</v>
      </c>
      <c r="E215" s="173">
        <v>672707.59369978006</v>
      </c>
      <c r="F215" s="173">
        <v>7044.7745534809192</v>
      </c>
      <c r="G215" s="310">
        <f>Verokompensaatiot[[#This Row],[Jäljelle jäävät korvaukset vuosilta 2010-2023, €]]+Verokompensaatiot[[#This Row],[Veromenetysten korvaus 2024]]</f>
        <v>679752.36825326097</v>
      </c>
    </row>
    <row r="216" spans="1:7">
      <c r="A216" s="35">
        <v>687</v>
      </c>
      <c r="B216" s="13" t="s">
        <v>224</v>
      </c>
      <c r="C216" s="310">
        <v>1255563.7386485457</v>
      </c>
      <c r="D216" s="173">
        <v>877337.92445017875</v>
      </c>
      <c r="E216" s="173">
        <v>376032.70872593054</v>
      </c>
      <c r="F216" s="173">
        <v>6988.8151375143807</v>
      </c>
      <c r="G216" s="310">
        <f>Verokompensaatiot[[#This Row],[Jäljelle jäävät korvaukset vuosilta 2010-2023, €]]+Verokompensaatiot[[#This Row],[Veromenetysten korvaus 2024]]</f>
        <v>383021.52386344492</v>
      </c>
    </row>
    <row r="217" spans="1:7">
      <c r="A217" s="35">
        <v>689</v>
      </c>
      <c r="B217" s="13" t="s">
        <v>225</v>
      </c>
      <c r="C217" s="310">
        <v>1983369.1363212909</v>
      </c>
      <c r="D217" s="173">
        <v>1387240.2582120111</v>
      </c>
      <c r="E217" s="173">
        <v>595411.99035538943</v>
      </c>
      <c r="F217" s="173">
        <v>2284.5293810892554</v>
      </c>
      <c r="G217" s="310">
        <f>Verokompensaatiot[[#This Row],[Jäljelle jäävät korvaukset vuosilta 2010-2023, €]]+Verokompensaatiot[[#This Row],[Veromenetysten korvaus 2024]]</f>
        <v>597696.51973647869</v>
      </c>
    </row>
    <row r="218" spans="1:7">
      <c r="A218" s="35">
        <v>691</v>
      </c>
      <c r="B218" s="13" t="s">
        <v>226</v>
      </c>
      <c r="C218" s="310">
        <v>1903613.2453114691</v>
      </c>
      <c r="D218" s="173">
        <v>1334610.6644693871</v>
      </c>
      <c r="E218" s="173">
        <v>640960.05842737365</v>
      </c>
      <c r="F218" s="173">
        <v>5523.9959695408552</v>
      </c>
      <c r="G218" s="310">
        <f>Verokompensaatiot[[#This Row],[Jäljelle jäävät korvaukset vuosilta 2010-2023, €]]+Verokompensaatiot[[#This Row],[Veromenetysten korvaus 2024]]</f>
        <v>646484.05439691455</v>
      </c>
    </row>
    <row r="219" spans="1:7">
      <c r="A219" s="35">
        <v>694</v>
      </c>
      <c r="B219" s="13" t="s">
        <v>227</v>
      </c>
      <c r="C219" s="310">
        <v>14009734.016563462</v>
      </c>
      <c r="D219" s="173">
        <v>9703244.7297688164</v>
      </c>
      <c r="E219" s="173">
        <v>4328850.2716077119</v>
      </c>
      <c r="F219" s="173">
        <v>45093.182680337966</v>
      </c>
      <c r="G219" s="310">
        <f>Verokompensaatiot[[#This Row],[Jäljelle jäävät korvaukset vuosilta 2010-2023, €]]+Verokompensaatiot[[#This Row],[Veromenetysten korvaus 2024]]</f>
        <v>4373943.4542880496</v>
      </c>
    </row>
    <row r="220" spans="1:7">
      <c r="A220" s="35">
        <v>697</v>
      </c>
      <c r="B220" s="13" t="s">
        <v>228</v>
      </c>
      <c r="C220" s="310">
        <v>971968.24665809888</v>
      </c>
      <c r="D220" s="173">
        <v>680470.55100912787</v>
      </c>
      <c r="E220" s="173">
        <v>294418.19818171416</v>
      </c>
      <c r="F220" s="173">
        <v>1913.7787579587089</v>
      </c>
      <c r="G220" s="310">
        <f>Verokompensaatiot[[#This Row],[Jäljelle jäävät korvaukset vuosilta 2010-2023, €]]+Verokompensaatiot[[#This Row],[Veromenetysten korvaus 2024]]</f>
        <v>296331.9769396729</v>
      </c>
    </row>
    <row r="221" spans="1:7">
      <c r="A221" s="35">
        <v>698</v>
      </c>
      <c r="B221" s="13" t="s">
        <v>229</v>
      </c>
      <c r="C221" s="310">
        <v>31761070.265235242</v>
      </c>
      <c r="D221" s="173">
        <v>22295780.799656238</v>
      </c>
      <c r="E221" s="173">
        <v>9602704.4680333622</v>
      </c>
      <c r="F221" s="173">
        <v>261946.02143510891</v>
      </c>
      <c r="G221" s="310">
        <f>Verokompensaatiot[[#This Row],[Jäljelle jäävät korvaukset vuosilta 2010-2023, €]]+Verokompensaatiot[[#This Row],[Veromenetysten korvaus 2024]]</f>
        <v>9864650.4894684702</v>
      </c>
    </row>
    <row r="222" spans="1:7">
      <c r="A222" s="35">
        <v>700</v>
      </c>
      <c r="B222" s="13" t="s">
        <v>230</v>
      </c>
      <c r="C222" s="310">
        <v>2773844.493138378</v>
      </c>
      <c r="D222" s="173">
        <v>1953346.4570390568</v>
      </c>
      <c r="E222" s="173">
        <v>815623.78408988658</v>
      </c>
      <c r="F222" s="173">
        <v>-586.76066026109322</v>
      </c>
      <c r="G222" s="310">
        <f>Verokompensaatiot[[#This Row],[Jäljelle jäävät korvaukset vuosilta 2010-2023, €]]+Verokompensaatiot[[#This Row],[Veromenetysten korvaus 2024]]</f>
        <v>815037.02342962543</v>
      </c>
    </row>
    <row r="223" spans="1:7">
      <c r="A223" s="35">
        <v>702</v>
      </c>
      <c r="B223" s="13" t="s">
        <v>231</v>
      </c>
      <c r="C223" s="310">
        <v>2990419.5005834214</v>
      </c>
      <c r="D223" s="173">
        <v>2097173.1570080901</v>
      </c>
      <c r="E223" s="173">
        <v>910151.59470414324</v>
      </c>
      <c r="F223" s="173">
        <v>7327.5305492482903</v>
      </c>
      <c r="G223" s="310">
        <f>Verokompensaatiot[[#This Row],[Jäljelle jäävät korvaukset vuosilta 2010-2023, €]]+Verokompensaatiot[[#This Row],[Veromenetysten korvaus 2024]]</f>
        <v>917479.12525339157</v>
      </c>
    </row>
    <row r="224" spans="1:7">
      <c r="A224" s="35">
        <v>704</v>
      </c>
      <c r="B224" s="13" t="s">
        <v>232</v>
      </c>
      <c r="C224" s="310">
        <v>2868551.7854358489</v>
      </c>
      <c r="D224" s="173">
        <v>2022669.9047249178</v>
      </c>
      <c r="E224" s="173">
        <v>871842.56580709014</v>
      </c>
      <c r="F224" s="173">
        <v>-6047.0700678902604</v>
      </c>
      <c r="G224" s="310">
        <f>Verokompensaatiot[[#This Row],[Jäljelle jäävät korvaukset vuosilta 2010-2023, €]]+Verokompensaatiot[[#This Row],[Veromenetysten korvaus 2024]]</f>
        <v>865795.49573919992</v>
      </c>
    </row>
    <row r="225" spans="1:7">
      <c r="A225" s="35">
        <v>707</v>
      </c>
      <c r="B225" s="13" t="s">
        <v>233</v>
      </c>
      <c r="C225" s="310">
        <v>1721685.9576449182</v>
      </c>
      <c r="D225" s="173">
        <v>1208350.8684975533</v>
      </c>
      <c r="E225" s="173">
        <v>524427.44226363301</v>
      </c>
      <c r="F225" s="173">
        <v>4577.9236417161646</v>
      </c>
      <c r="G225" s="310">
        <f>Verokompensaatiot[[#This Row],[Jäljelle jäävät korvaukset vuosilta 2010-2023, €]]+Verokompensaatiot[[#This Row],[Veromenetysten korvaus 2024]]</f>
        <v>529005.36590534914</v>
      </c>
    </row>
    <row r="226" spans="1:7">
      <c r="A226" s="35">
        <v>710</v>
      </c>
      <c r="B226" s="13" t="s">
        <v>234</v>
      </c>
      <c r="C226" s="310">
        <v>16051973.669276308</v>
      </c>
      <c r="D226" s="173">
        <v>11229907.091119945</v>
      </c>
      <c r="E226" s="173">
        <v>4902020.8825135343</v>
      </c>
      <c r="F226" s="173">
        <v>37687.906636030915</v>
      </c>
      <c r="G226" s="310">
        <f>Verokompensaatiot[[#This Row],[Jäljelle jäävät korvaukset vuosilta 2010-2023, €]]+Verokompensaatiot[[#This Row],[Veromenetysten korvaus 2024]]</f>
        <v>4939708.7891495656</v>
      </c>
    </row>
    <row r="227" spans="1:7">
      <c r="A227" s="35">
        <v>729</v>
      </c>
      <c r="B227" s="13" t="s">
        <v>235</v>
      </c>
      <c r="C227" s="310">
        <v>6306202.7515819687</v>
      </c>
      <c r="D227" s="173">
        <v>4419896.2503372263</v>
      </c>
      <c r="E227" s="173">
        <v>1905196.3208219288</v>
      </c>
      <c r="F227" s="173">
        <v>19685.213978194704</v>
      </c>
      <c r="G227" s="310">
        <f>Verokompensaatiot[[#This Row],[Jäljelle jäävät korvaukset vuosilta 2010-2023, €]]+Verokompensaatiot[[#This Row],[Veromenetysten korvaus 2024]]</f>
        <v>1924881.5348001234</v>
      </c>
    </row>
    <row r="228" spans="1:7">
      <c r="A228" s="35">
        <v>732</v>
      </c>
      <c r="B228" s="13" t="s">
        <v>236</v>
      </c>
      <c r="C228" s="310">
        <v>2488892.0303752562</v>
      </c>
      <c r="D228" s="173">
        <v>1744840.8980819618</v>
      </c>
      <c r="E228" s="173">
        <v>755675.73850250035</v>
      </c>
      <c r="F228" s="173">
        <v>8629.755256423643</v>
      </c>
      <c r="G228" s="310">
        <f>Verokompensaatiot[[#This Row],[Jäljelle jäävät korvaukset vuosilta 2010-2023, €]]+Verokompensaatiot[[#This Row],[Veromenetysten korvaus 2024]]</f>
        <v>764305.49375892396</v>
      </c>
    </row>
    <row r="229" spans="1:7">
      <c r="A229" s="35">
        <v>734</v>
      </c>
      <c r="B229" s="13" t="s">
        <v>237</v>
      </c>
      <c r="C229" s="310">
        <v>30209926.755465154</v>
      </c>
      <c r="D229" s="173">
        <v>21132009.225452807</v>
      </c>
      <c r="E229" s="173">
        <v>9273826.570309896</v>
      </c>
      <c r="F229" s="173">
        <v>49205.032248892239</v>
      </c>
      <c r="G229" s="310">
        <f>Verokompensaatiot[[#This Row],[Jäljelle jäävät korvaukset vuosilta 2010-2023, €]]+Verokompensaatiot[[#This Row],[Veromenetysten korvaus 2024]]</f>
        <v>9323031.6025587879</v>
      </c>
    </row>
    <row r="230" spans="1:7">
      <c r="A230" s="35">
        <v>738</v>
      </c>
      <c r="B230" s="13" t="s">
        <v>238</v>
      </c>
      <c r="C230" s="310">
        <v>1915189.9029749373</v>
      </c>
      <c r="D230" s="173">
        <v>1343363.4337225633</v>
      </c>
      <c r="E230" s="173">
        <v>584899.15882966924</v>
      </c>
      <c r="F230" s="173">
        <v>-6034.9471336019978</v>
      </c>
      <c r="G230" s="310">
        <f>Verokompensaatiot[[#This Row],[Jäljelle jäävät korvaukset vuosilta 2010-2023, €]]+Verokompensaatiot[[#This Row],[Veromenetysten korvaus 2024]]</f>
        <v>578864.21169606724</v>
      </c>
    </row>
    <row r="231" spans="1:7">
      <c r="A231" s="35">
        <v>739</v>
      </c>
      <c r="B231" s="13" t="s">
        <v>239</v>
      </c>
      <c r="C231" s="310">
        <v>2424447.1275602533</v>
      </c>
      <c r="D231" s="173">
        <v>1701388.8589313866</v>
      </c>
      <c r="E231" s="173">
        <v>719684.4299765157</v>
      </c>
      <c r="F231" s="173">
        <v>-2589.211534272767</v>
      </c>
      <c r="G231" s="310">
        <f>Verokompensaatiot[[#This Row],[Jäljelle jäävät korvaukset vuosilta 2010-2023, €]]+Verokompensaatiot[[#This Row],[Veromenetysten korvaus 2024]]</f>
        <v>717095.21844224294</v>
      </c>
    </row>
    <row r="232" spans="1:7">
      <c r="A232" s="35">
        <v>740</v>
      </c>
      <c r="B232" s="13" t="s">
        <v>240</v>
      </c>
      <c r="C232" s="310">
        <v>20355049.122418426</v>
      </c>
      <c r="D232" s="173">
        <v>14288904.142906262</v>
      </c>
      <c r="E232" s="173">
        <v>6155499.2061898317</v>
      </c>
      <c r="F232" s="173">
        <v>118648.85196817968</v>
      </c>
      <c r="G232" s="310">
        <f>Verokompensaatiot[[#This Row],[Jäljelle jäävät korvaukset vuosilta 2010-2023, €]]+Verokompensaatiot[[#This Row],[Veromenetysten korvaus 2024]]</f>
        <v>6274148.0581580112</v>
      </c>
    </row>
    <row r="233" spans="1:7">
      <c r="A233" s="35">
        <v>742</v>
      </c>
      <c r="B233" s="13" t="s">
        <v>241</v>
      </c>
      <c r="C233" s="310">
        <v>760117.69443824957</v>
      </c>
      <c r="D233" s="173">
        <v>533029.80120348418</v>
      </c>
      <c r="E233" s="173">
        <v>225038.02043149644</v>
      </c>
      <c r="F233" s="173">
        <v>2021.6207017795459</v>
      </c>
      <c r="G233" s="310">
        <f>Verokompensaatiot[[#This Row],[Jäljelle jäävät korvaukset vuosilta 2010-2023, €]]+Verokompensaatiot[[#This Row],[Veromenetysten korvaus 2024]]</f>
        <v>227059.64113327599</v>
      </c>
    </row>
    <row r="234" spans="1:7">
      <c r="A234" s="35">
        <v>743</v>
      </c>
      <c r="B234" s="13" t="s">
        <v>242</v>
      </c>
      <c r="C234" s="310">
        <v>32369501.429993518</v>
      </c>
      <c r="D234" s="173">
        <v>22750470.573308073</v>
      </c>
      <c r="E234" s="173">
        <v>9945565.9278010912</v>
      </c>
      <c r="F234" s="173">
        <v>151267.35944981794</v>
      </c>
      <c r="G234" s="310">
        <f>Verokompensaatiot[[#This Row],[Jäljelle jäävät korvaukset vuosilta 2010-2023, €]]+Verokompensaatiot[[#This Row],[Veromenetysten korvaus 2024]]</f>
        <v>10096833.28725091</v>
      </c>
    </row>
    <row r="235" spans="1:7">
      <c r="A235" s="35">
        <v>746</v>
      </c>
      <c r="B235" s="13" t="s">
        <v>243</v>
      </c>
      <c r="C235" s="310">
        <v>2965832.681737382</v>
      </c>
      <c r="D235" s="173">
        <v>2086274.2848583567</v>
      </c>
      <c r="E235" s="173">
        <v>923550.17904456658</v>
      </c>
      <c r="F235" s="173">
        <v>10228.898051714414</v>
      </c>
      <c r="G235" s="310">
        <f>Verokompensaatiot[[#This Row],[Jäljelle jäävät korvaukset vuosilta 2010-2023, €]]+Verokompensaatiot[[#This Row],[Veromenetysten korvaus 2024]]</f>
        <v>933779.07709628099</v>
      </c>
    </row>
    <row r="236" spans="1:7">
      <c r="A236" s="35">
        <v>747</v>
      </c>
      <c r="B236" s="13" t="s">
        <v>244</v>
      </c>
      <c r="C236" s="310">
        <v>1116998.2608955826</v>
      </c>
      <c r="D236" s="173">
        <v>784046.68247535359</v>
      </c>
      <c r="E236" s="173">
        <v>336015.46016985853</v>
      </c>
      <c r="F236" s="173">
        <v>3439.0347619329682</v>
      </c>
      <c r="G236" s="310">
        <f>Verokompensaatiot[[#This Row],[Jäljelle jäävät korvaukset vuosilta 2010-2023, €]]+Verokompensaatiot[[#This Row],[Veromenetysten korvaus 2024]]</f>
        <v>339454.4949317915</v>
      </c>
    </row>
    <row r="237" spans="1:7">
      <c r="A237" s="35">
        <v>748</v>
      </c>
      <c r="B237" s="13" t="s">
        <v>245</v>
      </c>
      <c r="C237" s="310">
        <v>3237607.5872490415</v>
      </c>
      <c r="D237" s="173">
        <v>2269453.851386237</v>
      </c>
      <c r="E237" s="173">
        <v>1025424.8215553551</v>
      </c>
      <c r="F237" s="173">
        <v>6290.8509830572557</v>
      </c>
      <c r="G237" s="310">
        <f>Verokompensaatiot[[#This Row],[Jäljelle jäävät korvaukset vuosilta 2010-2023, €]]+Verokompensaatiot[[#This Row],[Veromenetysten korvaus 2024]]</f>
        <v>1031715.6725384124</v>
      </c>
    </row>
    <row r="238" spans="1:7">
      <c r="A238" s="35">
        <v>749</v>
      </c>
      <c r="B238" s="13" t="s">
        <v>246</v>
      </c>
      <c r="C238" s="310">
        <v>10171111.007828463</v>
      </c>
      <c r="D238" s="173">
        <v>7132932.7635704437</v>
      </c>
      <c r="E238" s="173">
        <v>3085504.7920736158</v>
      </c>
      <c r="F238" s="173">
        <v>11438.691029960246</v>
      </c>
      <c r="G238" s="310">
        <f>Verokompensaatiot[[#This Row],[Jäljelle jäävät korvaukset vuosilta 2010-2023, €]]+Verokompensaatiot[[#This Row],[Veromenetysten korvaus 2024]]</f>
        <v>3096943.4831035761</v>
      </c>
    </row>
    <row r="239" spans="1:7">
      <c r="A239" s="35">
        <v>751</v>
      </c>
      <c r="B239" s="13" t="s">
        <v>247</v>
      </c>
      <c r="C239" s="310">
        <v>1765546.7622344922</v>
      </c>
      <c r="D239" s="173">
        <v>1237889.3637190198</v>
      </c>
      <c r="E239" s="173">
        <v>521520.347331553</v>
      </c>
      <c r="F239" s="173">
        <v>-542.20033436357096</v>
      </c>
      <c r="G239" s="310">
        <f>Verokompensaatiot[[#This Row],[Jäljelle jäävät korvaukset vuosilta 2010-2023, €]]+Verokompensaatiot[[#This Row],[Veromenetysten korvaus 2024]]</f>
        <v>520978.14699718944</v>
      </c>
    </row>
    <row r="240" spans="1:7">
      <c r="A240" s="35">
        <v>753</v>
      </c>
      <c r="B240" s="13" t="s">
        <v>248</v>
      </c>
      <c r="C240" s="310">
        <v>8181838.7585110879</v>
      </c>
      <c r="D240" s="173">
        <v>5677173.4762421548</v>
      </c>
      <c r="E240" s="173">
        <v>2530377.8872347632</v>
      </c>
      <c r="F240" s="173">
        <v>-3686.9123671512925</v>
      </c>
      <c r="G240" s="310">
        <f>Verokompensaatiot[[#This Row],[Jäljelle jäävät korvaukset vuosilta 2010-2023, €]]+Verokompensaatiot[[#This Row],[Veromenetysten korvaus 2024]]</f>
        <v>2526690.9748676121</v>
      </c>
    </row>
    <row r="241" spans="1:7">
      <c r="A241" s="35">
        <v>755</v>
      </c>
      <c r="B241" s="13" t="s">
        <v>249</v>
      </c>
      <c r="C241" s="310">
        <v>3038323.0277892426</v>
      </c>
      <c r="D241" s="173">
        <v>2118261.7021271167</v>
      </c>
      <c r="E241" s="173">
        <v>912800.49977479735</v>
      </c>
      <c r="F241" s="173">
        <v>-12906.443700717709</v>
      </c>
      <c r="G241" s="310">
        <f>Verokompensaatiot[[#This Row],[Jäljelle jäävät korvaukset vuosilta 2010-2023, €]]+Verokompensaatiot[[#This Row],[Veromenetysten korvaus 2024]]</f>
        <v>899894.05607407959</v>
      </c>
    </row>
    <row r="242" spans="1:7">
      <c r="A242" s="35">
        <v>758</v>
      </c>
      <c r="B242" s="13" t="s">
        <v>250</v>
      </c>
      <c r="C242" s="310">
        <v>5054979.3097698623</v>
      </c>
      <c r="D242" s="173">
        <v>3532799.0221280023</v>
      </c>
      <c r="E242" s="173">
        <v>1522016.359015387</v>
      </c>
      <c r="F242" s="173">
        <v>15117.4787763644</v>
      </c>
      <c r="G242" s="310">
        <f>Verokompensaatiot[[#This Row],[Jäljelle jäävät korvaukset vuosilta 2010-2023, €]]+Verokompensaatiot[[#This Row],[Veromenetysten korvaus 2024]]</f>
        <v>1537133.8377917514</v>
      </c>
    </row>
    <row r="243" spans="1:7">
      <c r="A243" s="35">
        <v>759</v>
      </c>
      <c r="B243" s="13" t="s">
        <v>251</v>
      </c>
      <c r="C243" s="310">
        <v>1554416.6734008971</v>
      </c>
      <c r="D243" s="173">
        <v>1091927.4358975545</v>
      </c>
      <c r="E243" s="173">
        <v>487637.29880807875</v>
      </c>
      <c r="F243" s="173">
        <v>7076.7254713424463</v>
      </c>
      <c r="G243" s="310">
        <f>Verokompensaatiot[[#This Row],[Jäljelle jäävät korvaukset vuosilta 2010-2023, €]]+Verokompensaatiot[[#This Row],[Veromenetysten korvaus 2024]]</f>
        <v>494714.0242794212</v>
      </c>
    </row>
    <row r="244" spans="1:7">
      <c r="A244" s="35">
        <v>761</v>
      </c>
      <c r="B244" s="13" t="s">
        <v>252</v>
      </c>
      <c r="C244" s="310">
        <v>5956096.5129892016</v>
      </c>
      <c r="D244" s="173">
        <v>4169339.5554828024</v>
      </c>
      <c r="E244" s="173">
        <v>1840449.4381827028</v>
      </c>
      <c r="F244" s="173">
        <v>3106.9311569595893</v>
      </c>
      <c r="G244" s="310">
        <f>Verokompensaatiot[[#This Row],[Jäljelle jäävät korvaukset vuosilta 2010-2023, €]]+Verokompensaatiot[[#This Row],[Veromenetysten korvaus 2024]]</f>
        <v>1843556.3693396624</v>
      </c>
    </row>
    <row r="245" spans="1:7">
      <c r="A245" s="35">
        <v>762</v>
      </c>
      <c r="B245" s="13" t="s">
        <v>253</v>
      </c>
      <c r="C245" s="310">
        <v>2838254.8865405461</v>
      </c>
      <c r="D245" s="173">
        <v>1995370.3311661878</v>
      </c>
      <c r="E245" s="173">
        <v>890771.17347844271</v>
      </c>
      <c r="F245" s="173">
        <v>9955.6675633076084</v>
      </c>
      <c r="G245" s="310">
        <f>Verokompensaatiot[[#This Row],[Jäljelle jäävät korvaukset vuosilta 2010-2023, €]]+Verokompensaatiot[[#This Row],[Veromenetysten korvaus 2024]]</f>
        <v>900726.84104175027</v>
      </c>
    </row>
    <row r="246" spans="1:7">
      <c r="A246" s="35">
        <v>765</v>
      </c>
      <c r="B246" s="13" t="s">
        <v>254</v>
      </c>
      <c r="C246" s="310">
        <v>6263266.1937809037</v>
      </c>
      <c r="D246" s="173">
        <v>4395114.2104134681</v>
      </c>
      <c r="E246" s="173">
        <v>1887722.8527956754</v>
      </c>
      <c r="F246" s="173">
        <v>12995.952533950314</v>
      </c>
      <c r="G246" s="310">
        <f>Verokompensaatiot[[#This Row],[Jäljelle jäävät korvaukset vuosilta 2010-2023, €]]+Verokompensaatiot[[#This Row],[Veromenetysten korvaus 2024]]</f>
        <v>1900718.8053296257</v>
      </c>
    </row>
    <row r="247" spans="1:7">
      <c r="A247" s="35">
        <v>768</v>
      </c>
      <c r="B247" s="13" t="s">
        <v>255</v>
      </c>
      <c r="C247" s="310">
        <v>1888764.8482496762</v>
      </c>
      <c r="D247" s="173">
        <v>1325290.4920920224</v>
      </c>
      <c r="E247" s="173">
        <v>569415.54148617201</v>
      </c>
      <c r="F247" s="173">
        <v>4193.4814243958363</v>
      </c>
      <c r="G247" s="310">
        <f>Verokompensaatiot[[#This Row],[Jäljelle jäävät korvaukset vuosilta 2010-2023, €]]+Verokompensaatiot[[#This Row],[Veromenetysten korvaus 2024]]</f>
        <v>573609.02291056782</v>
      </c>
    </row>
    <row r="248" spans="1:7">
      <c r="A248" s="35">
        <v>777</v>
      </c>
      <c r="B248" s="13" t="s">
        <v>256</v>
      </c>
      <c r="C248" s="310">
        <v>5154800.7070890032</v>
      </c>
      <c r="D248" s="173">
        <v>3615022.197175011</v>
      </c>
      <c r="E248" s="173">
        <v>1559568.3935236624</v>
      </c>
      <c r="F248" s="173">
        <v>24713.385930456949</v>
      </c>
      <c r="G248" s="310">
        <f>Verokompensaatiot[[#This Row],[Jäljelle jäävät korvaukset vuosilta 2010-2023, €]]+Verokompensaatiot[[#This Row],[Veromenetysten korvaus 2024]]</f>
        <v>1584281.7794541193</v>
      </c>
    </row>
    <row r="249" spans="1:7">
      <c r="A249" s="35">
        <v>778</v>
      </c>
      <c r="B249" s="13" t="s">
        <v>257</v>
      </c>
      <c r="C249" s="310">
        <v>4490126.9750424102</v>
      </c>
      <c r="D249" s="173">
        <v>3150935.1993503687</v>
      </c>
      <c r="E249" s="173">
        <v>1365028.5224604667</v>
      </c>
      <c r="F249" s="173">
        <v>14763.687082386974</v>
      </c>
      <c r="G249" s="310">
        <f>Verokompensaatiot[[#This Row],[Jäljelle jäävät korvaukset vuosilta 2010-2023, €]]+Verokompensaatiot[[#This Row],[Veromenetysten korvaus 2024]]</f>
        <v>1379792.2095428538</v>
      </c>
    </row>
    <row r="250" spans="1:7">
      <c r="A250" s="35">
        <v>781</v>
      </c>
      <c r="B250" s="13" t="s">
        <v>258</v>
      </c>
      <c r="C250" s="310">
        <v>2642846.6544762929</v>
      </c>
      <c r="D250" s="173">
        <v>1852723.242580995</v>
      </c>
      <c r="E250" s="173">
        <v>805419.18893994577</v>
      </c>
      <c r="F250" s="173">
        <v>2720.875216821034</v>
      </c>
      <c r="G250" s="310">
        <f>Verokompensaatiot[[#This Row],[Jäljelle jäävät korvaukset vuosilta 2010-2023, €]]+Verokompensaatiot[[#This Row],[Veromenetysten korvaus 2024]]</f>
        <v>808140.06415676675</v>
      </c>
    </row>
    <row r="251" spans="1:7">
      <c r="A251" s="35">
        <v>783</v>
      </c>
      <c r="B251" s="13" t="s">
        <v>259</v>
      </c>
      <c r="C251" s="310">
        <v>4135763.3066697591</v>
      </c>
      <c r="D251" s="173">
        <v>2907169.1693065078</v>
      </c>
      <c r="E251" s="173">
        <v>1263911.4918444799</v>
      </c>
      <c r="F251" s="173">
        <v>-5764.4366839926452</v>
      </c>
      <c r="G251" s="310">
        <f>Verokompensaatiot[[#This Row],[Jäljelle jäävät korvaukset vuosilta 2010-2023, €]]+Verokompensaatiot[[#This Row],[Veromenetysten korvaus 2024]]</f>
        <v>1258147.0551604873</v>
      </c>
    </row>
    <row r="252" spans="1:7">
      <c r="A252" s="35">
        <v>785</v>
      </c>
      <c r="B252" s="13" t="s">
        <v>260</v>
      </c>
      <c r="C252" s="310">
        <v>1958875.3334883768</v>
      </c>
      <c r="D252" s="173">
        <v>1371848.1116550362</v>
      </c>
      <c r="E252" s="173">
        <v>638365.88914082851</v>
      </c>
      <c r="F252" s="173">
        <v>5395.7765001951093</v>
      </c>
      <c r="G252" s="310">
        <f>Verokompensaatiot[[#This Row],[Jäljelle jäävät korvaukset vuosilta 2010-2023, €]]+Verokompensaatiot[[#This Row],[Veromenetysten korvaus 2024]]</f>
        <v>643761.66564102366</v>
      </c>
    </row>
    <row r="253" spans="1:7">
      <c r="A253" s="35">
        <v>790</v>
      </c>
      <c r="B253" s="13" t="s">
        <v>261</v>
      </c>
      <c r="C253" s="310">
        <v>14795834.095750891</v>
      </c>
      <c r="D253" s="173">
        <v>10393376.626100179</v>
      </c>
      <c r="E253" s="173">
        <v>4475838.6949382462</v>
      </c>
      <c r="F253" s="173">
        <v>6281.4452082569451</v>
      </c>
      <c r="G253" s="310">
        <f>Verokompensaatiot[[#This Row],[Jäljelle jäävät korvaukset vuosilta 2010-2023, €]]+Verokompensaatiot[[#This Row],[Veromenetysten korvaus 2024]]</f>
        <v>4482120.1401465032</v>
      </c>
    </row>
    <row r="254" spans="1:7">
      <c r="A254" s="35">
        <v>791</v>
      </c>
      <c r="B254" s="13" t="s">
        <v>262</v>
      </c>
      <c r="C254" s="310">
        <v>4054664.5666210842</v>
      </c>
      <c r="D254" s="173">
        <v>2843514.7785984869</v>
      </c>
      <c r="E254" s="173">
        <v>1262903.4928640015</v>
      </c>
      <c r="F254" s="173">
        <v>13702.78514474009</v>
      </c>
      <c r="G254" s="310">
        <f>Verokompensaatiot[[#This Row],[Jäljelle jäävät korvaukset vuosilta 2010-2023, €]]+Verokompensaatiot[[#This Row],[Veromenetysten korvaus 2024]]</f>
        <v>1276606.2780087416</v>
      </c>
    </row>
    <row r="255" spans="1:7">
      <c r="A255" s="35">
        <v>831</v>
      </c>
      <c r="B255" s="13" t="s">
        <v>263</v>
      </c>
      <c r="C255" s="310">
        <v>2316145.1856104983</v>
      </c>
      <c r="D255" s="173">
        <v>1630304.1900245138</v>
      </c>
      <c r="E255" s="173">
        <v>695604.28385445755</v>
      </c>
      <c r="F255" s="173">
        <v>-831.71457378110279</v>
      </c>
      <c r="G255" s="310">
        <f>Verokompensaatiot[[#This Row],[Jäljelle jäävät korvaukset vuosilta 2010-2023, €]]+Verokompensaatiot[[#This Row],[Veromenetysten korvaus 2024]]</f>
        <v>694772.56928067643</v>
      </c>
    </row>
    <row r="256" spans="1:7">
      <c r="A256" s="35">
        <v>832</v>
      </c>
      <c r="B256" s="13" t="s">
        <v>264</v>
      </c>
      <c r="C256" s="310">
        <v>2562167.0502761239</v>
      </c>
      <c r="D256" s="173">
        <v>1798074.6690510975</v>
      </c>
      <c r="E256" s="173">
        <v>765347.09521522536</v>
      </c>
      <c r="F256" s="173">
        <v>15004.886258533848</v>
      </c>
      <c r="G256" s="310">
        <f>Verokompensaatiot[[#This Row],[Jäljelle jäävät korvaukset vuosilta 2010-2023, €]]+Verokompensaatiot[[#This Row],[Veromenetysten korvaus 2024]]</f>
        <v>780351.98147375917</v>
      </c>
    </row>
    <row r="257" spans="1:7">
      <c r="A257" s="35">
        <v>833</v>
      </c>
      <c r="B257" s="13" t="s">
        <v>265</v>
      </c>
      <c r="C257" s="310">
        <v>1103683.1998708695</v>
      </c>
      <c r="D257" s="173">
        <v>773995.57247688994</v>
      </c>
      <c r="E257" s="173">
        <v>342281.76810028055</v>
      </c>
      <c r="F257" s="173">
        <v>-1638.1198406718033</v>
      </c>
      <c r="G257" s="310">
        <f>Verokompensaatiot[[#This Row],[Jäljelle jäävät korvaukset vuosilta 2010-2023, €]]+Verokompensaatiot[[#This Row],[Veromenetysten korvaus 2024]]</f>
        <v>340643.64825960872</v>
      </c>
    </row>
    <row r="258" spans="1:7">
      <c r="A258" s="35">
        <v>834</v>
      </c>
      <c r="B258" s="13" t="s">
        <v>266</v>
      </c>
      <c r="C258" s="310">
        <v>3708979.5918655051</v>
      </c>
      <c r="D258" s="173">
        <v>2609410.0476463553</v>
      </c>
      <c r="E258" s="173">
        <v>1113721.6941235559</v>
      </c>
      <c r="F258" s="173">
        <v>-4392.3297073559179</v>
      </c>
      <c r="G258" s="310">
        <f>Verokompensaatiot[[#This Row],[Jäljelle jäävät korvaukset vuosilta 2010-2023, €]]+Verokompensaatiot[[#This Row],[Veromenetysten korvaus 2024]]</f>
        <v>1109329.3644162</v>
      </c>
    </row>
    <row r="259" spans="1:7">
      <c r="A259" s="35">
        <v>837</v>
      </c>
      <c r="B259" s="13" t="s">
        <v>267</v>
      </c>
      <c r="C259" s="310">
        <v>117060643.86201537</v>
      </c>
      <c r="D259" s="173">
        <v>81865033.504743978</v>
      </c>
      <c r="E259" s="173">
        <v>36300023.396053225</v>
      </c>
      <c r="F259" s="173">
        <v>1114451.1167742156</v>
      </c>
      <c r="G259" s="310">
        <f>Verokompensaatiot[[#This Row],[Jäljelle jäävät korvaukset vuosilta 2010-2023, €]]+Verokompensaatiot[[#This Row],[Veromenetysten korvaus 2024]]</f>
        <v>37414474.512827441</v>
      </c>
    </row>
    <row r="260" spans="1:7">
      <c r="A260" s="35">
        <v>844</v>
      </c>
      <c r="B260" s="13" t="s">
        <v>268</v>
      </c>
      <c r="C260" s="310">
        <v>1211900.8783003301</v>
      </c>
      <c r="D260" s="173">
        <v>850327.49589453544</v>
      </c>
      <c r="E260" s="173">
        <v>367381.62735902192</v>
      </c>
      <c r="F260" s="173">
        <v>725.48945982630801</v>
      </c>
      <c r="G260" s="310">
        <f>Verokompensaatiot[[#This Row],[Jäljelle jäävät korvaukset vuosilta 2010-2023, €]]+Verokompensaatiot[[#This Row],[Veromenetysten korvaus 2024]]</f>
        <v>368107.11681884824</v>
      </c>
    </row>
    <row r="261" spans="1:7">
      <c r="A261" s="35">
        <v>845</v>
      </c>
      <c r="B261" s="13" t="s">
        <v>269</v>
      </c>
      <c r="C261" s="310">
        <v>1903717.6959708424</v>
      </c>
      <c r="D261" s="173">
        <v>1331868.4926218244</v>
      </c>
      <c r="E261" s="173">
        <v>595425.26634182339</v>
      </c>
      <c r="F261" s="173">
        <v>3318.2055679775426</v>
      </c>
      <c r="G261" s="310">
        <f>Verokompensaatiot[[#This Row],[Jäljelle jäävät korvaukset vuosilta 2010-2023, €]]+Verokompensaatiot[[#This Row],[Veromenetysten korvaus 2024]]</f>
        <v>598743.47190980089</v>
      </c>
    </row>
    <row r="262" spans="1:7">
      <c r="A262" s="35">
        <v>846</v>
      </c>
      <c r="B262" s="13" t="s">
        <v>270</v>
      </c>
      <c r="C262" s="310">
        <v>3738628.9424776365</v>
      </c>
      <c r="D262" s="173">
        <v>2627877.7801566725</v>
      </c>
      <c r="E262" s="173">
        <v>1137822.754602755</v>
      </c>
      <c r="F262" s="173">
        <v>10313.696773412797</v>
      </c>
      <c r="G262" s="310">
        <f>Verokompensaatiot[[#This Row],[Jäljelle jäävät korvaukset vuosilta 2010-2023, €]]+Verokompensaatiot[[#This Row],[Veromenetysten korvaus 2024]]</f>
        <v>1148136.4513761678</v>
      </c>
    </row>
    <row r="263" spans="1:7">
      <c r="A263" s="35">
        <v>848</v>
      </c>
      <c r="B263" s="13" t="s">
        <v>271</v>
      </c>
      <c r="C263" s="310">
        <v>3181416.3734441213</v>
      </c>
      <c r="D263" s="173">
        <v>2231096.2699434785</v>
      </c>
      <c r="E263" s="173">
        <v>989321.16184801655</v>
      </c>
      <c r="F263" s="173">
        <v>8729.5667257025452</v>
      </c>
      <c r="G263" s="310">
        <f>Verokompensaatiot[[#This Row],[Jäljelle jäävät korvaukset vuosilta 2010-2023, €]]+Verokompensaatiot[[#This Row],[Veromenetysten korvaus 2024]]</f>
        <v>998050.72857371904</v>
      </c>
    </row>
    <row r="264" spans="1:7">
      <c r="A264" s="35">
        <v>849</v>
      </c>
      <c r="B264" s="13" t="s">
        <v>272</v>
      </c>
      <c r="C264" s="310">
        <v>2165019.4841542882</v>
      </c>
      <c r="D264" s="173">
        <v>1517975.3511777897</v>
      </c>
      <c r="E264" s="173">
        <v>698965.11716177594</v>
      </c>
      <c r="F264" s="173">
        <v>796.31325214472167</v>
      </c>
      <c r="G264" s="310">
        <f>Verokompensaatiot[[#This Row],[Jäljelle jäävät korvaukset vuosilta 2010-2023, €]]+Verokompensaatiot[[#This Row],[Veromenetysten korvaus 2024]]</f>
        <v>699761.43041392067</v>
      </c>
    </row>
    <row r="265" spans="1:7">
      <c r="A265" s="35">
        <v>850</v>
      </c>
      <c r="B265" s="13" t="s">
        <v>273</v>
      </c>
      <c r="C265" s="310">
        <v>1427829.0367570685</v>
      </c>
      <c r="D265" s="173">
        <v>1003078.241190937</v>
      </c>
      <c r="E265" s="173">
        <v>420099.4296281893</v>
      </c>
      <c r="F265" s="173">
        <v>-2468.4330747624831</v>
      </c>
      <c r="G265" s="310">
        <f>Verokompensaatiot[[#This Row],[Jäljelle jäävät korvaukset vuosilta 2010-2023, €]]+Verokompensaatiot[[#This Row],[Veromenetysten korvaus 2024]]</f>
        <v>417630.99655342684</v>
      </c>
    </row>
    <row r="266" spans="1:7">
      <c r="A266" s="35">
        <v>851</v>
      </c>
      <c r="B266" s="13" t="s">
        <v>274</v>
      </c>
      <c r="C266" s="310">
        <v>10885150.482996266</v>
      </c>
      <c r="D266" s="173">
        <v>7654358.1523133954</v>
      </c>
      <c r="E266" s="173">
        <v>3292338.6038466329</v>
      </c>
      <c r="F266" s="173">
        <v>49992.737831160477</v>
      </c>
      <c r="G266" s="310">
        <f>Verokompensaatiot[[#This Row],[Jäljelle jäävät korvaukset vuosilta 2010-2023, €]]+Verokompensaatiot[[#This Row],[Veromenetysten korvaus 2024]]</f>
        <v>3342331.3416777933</v>
      </c>
    </row>
    <row r="267" spans="1:7">
      <c r="A267" s="35">
        <v>853</v>
      </c>
      <c r="B267" s="13" t="s">
        <v>275</v>
      </c>
      <c r="C267" s="310">
        <v>101052572.13740179</v>
      </c>
      <c r="D267" s="173">
        <v>70671720.52821371</v>
      </c>
      <c r="E267" s="173">
        <v>31340782.047305316</v>
      </c>
      <c r="F267" s="173">
        <v>906082.47447070875</v>
      </c>
      <c r="G267" s="310">
        <f>Verokompensaatiot[[#This Row],[Jäljelle jäävät korvaukset vuosilta 2010-2023, €]]+Verokompensaatiot[[#This Row],[Veromenetysten korvaus 2024]]</f>
        <v>32246864.521776024</v>
      </c>
    </row>
    <row r="268" spans="1:7">
      <c r="A268" s="35">
        <v>854</v>
      </c>
      <c r="B268" s="13" t="s">
        <v>276</v>
      </c>
      <c r="C268" s="310">
        <v>2268127.0872382307</v>
      </c>
      <c r="D268" s="173">
        <v>1592970.1746957037</v>
      </c>
      <c r="E268" s="173">
        <v>677713.52548992494</v>
      </c>
      <c r="F268" s="173">
        <v>5329.9283370177982</v>
      </c>
      <c r="G268" s="310">
        <f>Verokompensaatiot[[#This Row],[Jäljelle jäävät korvaukset vuosilta 2010-2023, €]]+Verokompensaatiot[[#This Row],[Veromenetysten korvaus 2024]]</f>
        <v>683043.45382694271</v>
      </c>
    </row>
    <row r="269" spans="1:7">
      <c r="A269" s="35">
        <v>857</v>
      </c>
      <c r="B269" s="13" t="s">
        <v>277</v>
      </c>
      <c r="C269" s="310">
        <v>1804787.613218969</v>
      </c>
      <c r="D269" s="173">
        <v>1263376.6643490982</v>
      </c>
      <c r="E269" s="173">
        <v>527451.85057411972</v>
      </c>
      <c r="F269" s="173">
        <v>2429.6617840153149</v>
      </c>
      <c r="G269" s="310">
        <f>Verokompensaatiot[[#This Row],[Jäljelle jäävät korvaukset vuosilta 2010-2023, €]]+Verokompensaatiot[[#This Row],[Veromenetysten korvaus 2024]]</f>
        <v>529881.51235813508</v>
      </c>
    </row>
    <row r="270" spans="1:7">
      <c r="A270" s="35">
        <v>858</v>
      </c>
      <c r="B270" s="13" t="s">
        <v>278</v>
      </c>
      <c r="C270" s="310">
        <v>15044079.26054896</v>
      </c>
      <c r="D270" s="173">
        <v>10449577.117429107</v>
      </c>
      <c r="E270" s="173">
        <v>4629137.4877160415</v>
      </c>
      <c r="F270" s="173">
        <v>-12648.664009207272</v>
      </c>
      <c r="G270" s="310">
        <f>Verokompensaatiot[[#This Row],[Jäljelle jäävät korvaukset vuosilta 2010-2023, €]]+Verokompensaatiot[[#This Row],[Veromenetysten korvaus 2024]]</f>
        <v>4616488.8237068346</v>
      </c>
    </row>
    <row r="271" spans="1:7">
      <c r="A271" s="35">
        <v>859</v>
      </c>
      <c r="B271" s="13" t="s">
        <v>279</v>
      </c>
      <c r="C271" s="310">
        <v>3312813.4295565658</v>
      </c>
      <c r="D271" s="173">
        <v>2336673.0353434347</v>
      </c>
      <c r="E271" s="173">
        <v>968220.28774869489</v>
      </c>
      <c r="F271" s="173">
        <v>4917.1987562582053</v>
      </c>
      <c r="G271" s="310">
        <f>Verokompensaatiot[[#This Row],[Jäljelle jäävät korvaukset vuosilta 2010-2023, €]]+Verokompensaatiot[[#This Row],[Veromenetysten korvaus 2024]]</f>
        <v>973137.48650495312</v>
      </c>
    </row>
    <row r="272" spans="1:7">
      <c r="A272" s="35">
        <v>886</v>
      </c>
      <c r="B272" s="13" t="s">
        <v>280</v>
      </c>
      <c r="C272" s="310">
        <v>6475622.1633369755</v>
      </c>
      <c r="D272" s="173">
        <v>4562511.0484115137</v>
      </c>
      <c r="E272" s="173">
        <v>1935332.8315087492</v>
      </c>
      <c r="F272" s="173">
        <v>10384.475420774597</v>
      </c>
      <c r="G272" s="310">
        <f>Verokompensaatiot[[#This Row],[Jäljelle jäävät korvaukset vuosilta 2010-2023, €]]+Verokompensaatiot[[#This Row],[Veromenetysten korvaus 2024]]</f>
        <v>1945717.3069295238</v>
      </c>
    </row>
    <row r="273" spans="1:7">
      <c r="A273" s="35">
        <v>887</v>
      </c>
      <c r="B273" s="13" t="s">
        <v>281</v>
      </c>
      <c r="C273" s="310">
        <v>3434638.6272101505</v>
      </c>
      <c r="D273" s="173">
        <v>2407699.3481854247</v>
      </c>
      <c r="E273" s="173">
        <v>1059397.7324163243</v>
      </c>
      <c r="F273" s="173">
        <v>1792.6440798378096</v>
      </c>
      <c r="G273" s="310">
        <f>Verokompensaatiot[[#This Row],[Jäljelle jäävät korvaukset vuosilta 2010-2023, €]]+Verokompensaatiot[[#This Row],[Veromenetysten korvaus 2024]]</f>
        <v>1061190.376496162</v>
      </c>
    </row>
    <row r="274" spans="1:7">
      <c r="A274" s="35">
        <v>889</v>
      </c>
      <c r="B274" s="13" t="s">
        <v>282</v>
      </c>
      <c r="C274" s="310">
        <v>1809750.447115452</v>
      </c>
      <c r="D274" s="173">
        <v>1268594.7717289804</v>
      </c>
      <c r="E274" s="173">
        <v>555205.31133360858</v>
      </c>
      <c r="F274" s="173">
        <v>6819.1763182019449</v>
      </c>
      <c r="G274" s="310">
        <f>Verokompensaatiot[[#This Row],[Jäljelle jäävät korvaukset vuosilta 2010-2023, €]]+Verokompensaatiot[[#This Row],[Veromenetysten korvaus 2024]]</f>
        <v>562024.48765181052</v>
      </c>
    </row>
    <row r="275" spans="1:7">
      <c r="A275" s="35">
        <v>890</v>
      </c>
      <c r="B275" s="13" t="s">
        <v>283</v>
      </c>
      <c r="C275" s="310">
        <v>774254.34802629496</v>
      </c>
      <c r="D275" s="173">
        <v>540117.86917101708</v>
      </c>
      <c r="E275" s="173">
        <v>234551.63909570267</v>
      </c>
      <c r="F275" s="173">
        <v>5815.2152444289159</v>
      </c>
      <c r="G275" s="310">
        <f>Verokompensaatiot[[#This Row],[Jäljelle jäävät korvaukset vuosilta 2010-2023, €]]+Verokompensaatiot[[#This Row],[Veromenetysten korvaus 2024]]</f>
        <v>240366.8543401316</v>
      </c>
    </row>
    <row r="276" spans="1:7">
      <c r="A276" s="35">
        <v>892</v>
      </c>
      <c r="B276" s="13" t="s">
        <v>284</v>
      </c>
      <c r="C276" s="310">
        <v>2011872.2560610052</v>
      </c>
      <c r="D276" s="173">
        <v>1416617.6639711794</v>
      </c>
      <c r="E276" s="173">
        <v>596788.2530678059</v>
      </c>
      <c r="F276" s="173">
        <v>2014.6389571121747</v>
      </c>
      <c r="G276" s="310">
        <f>Verokompensaatiot[[#This Row],[Jäljelle jäävät korvaukset vuosilta 2010-2023, €]]+Verokompensaatiot[[#This Row],[Veromenetysten korvaus 2024]]</f>
        <v>598802.89202491811</v>
      </c>
    </row>
    <row r="277" spans="1:7">
      <c r="A277" s="35">
        <v>893</v>
      </c>
      <c r="B277" s="13" t="s">
        <v>285</v>
      </c>
      <c r="C277" s="310">
        <v>4934230.6697417554</v>
      </c>
      <c r="D277" s="173">
        <v>3473816.1842338797</v>
      </c>
      <c r="E277" s="173">
        <v>1521040.3856361369</v>
      </c>
      <c r="F277" s="173">
        <v>13219.78981760577</v>
      </c>
      <c r="G277" s="310">
        <f>Verokompensaatiot[[#This Row],[Jäljelle jäävät korvaukset vuosilta 2010-2023, €]]+Verokompensaatiot[[#This Row],[Veromenetysten korvaus 2024]]</f>
        <v>1534260.1754537427</v>
      </c>
    </row>
    <row r="278" spans="1:7">
      <c r="A278" s="35">
        <v>895</v>
      </c>
      <c r="B278" s="13" t="s">
        <v>286</v>
      </c>
      <c r="C278" s="310">
        <v>8462970.7317899838</v>
      </c>
      <c r="D278" s="173">
        <v>5942824.0579203162</v>
      </c>
      <c r="E278" s="173">
        <v>2613083.7152337562</v>
      </c>
      <c r="F278" s="173">
        <v>33877.978785397128</v>
      </c>
      <c r="G278" s="310">
        <f>Verokompensaatiot[[#This Row],[Jäljelle jäävät korvaukset vuosilta 2010-2023, €]]+Verokompensaatiot[[#This Row],[Veromenetysten korvaus 2024]]</f>
        <v>2646961.6940191532</v>
      </c>
    </row>
    <row r="279" spans="1:7">
      <c r="A279" s="35">
        <v>905</v>
      </c>
      <c r="B279" s="13" t="s">
        <v>287</v>
      </c>
      <c r="C279" s="310">
        <v>33970056.61300391</v>
      </c>
      <c r="D279" s="173">
        <v>23825291.11175305</v>
      </c>
      <c r="E279" s="173">
        <v>10466596.893593695</v>
      </c>
      <c r="F279" s="173">
        <v>305004.75295765063</v>
      </c>
      <c r="G279" s="310">
        <f>Verokompensaatiot[[#This Row],[Jäljelle jäävät korvaukset vuosilta 2010-2023, €]]+Verokompensaatiot[[#This Row],[Veromenetysten korvaus 2024]]</f>
        <v>10771601.646551346</v>
      </c>
    </row>
    <row r="280" spans="1:7">
      <c r="A280" s="35">
        <v>908</v>
      </c>
      <c r="B280" s="13" t="s">
        <v>288</v>
      </c>
      <c r="C280" s="310">
        <v>9587990.1707395967</v>
      </c>
      <c r="D280" s="173">
        <v>6707948.3673347095</v>
      </c>
      <c r="E280" s="173">
        <v>2924192.5603013141</v>
      </c>
      <c r="F280" s="173">
        <v>20198.049392817451</v>
      </c>
      <c r="G280" s="310">
        <f>Verokompensaatiot[[#This Row],[Jäljelle jäävät korvaukset vuosilta 2010-2023, €]]+Verokompensaatiot[[#This Row],[Veromenetysten korvaus 2024]]</f>
        <v>2944390.6096941317</v>
      </c>
    </row>
    <row r="281" spans="1:7">
      <c r="A281" s="35">
        <v>915</v>
      </c>
      <c r="B281" s="13" t="s">
        <v>289</v>
      </c>
      <c r="C281" s="310">
        <v>10963425.13668745</v>
      </c>
      <c r="D281" s="173">
        <v>7679749.4584001955</v>
      </c>
      <c r="E281" s="173">
        <v>3323029.3194958586</v>
      </c>
      <c r="F281" s="173">
        <v>60248.595587480246</v>
      </c>
      <c r="G281" s="310">
        <f>Verokompensaatiot[[#This Row],[Jäljelle jäävät korvaukset vuosilta 2010-2023, €]]+Verokompensaatiot[[#This Row],[Veromenetysten korvaus 2024]]</f>
        <v>3383277.915083339</v>
      </c>
    </row>
    <row r="282" spans="1:7">
      <c r="A282" s="35">
        <v>918</v>
      </c>
      <c r="B282" s="13" t="s">
        <v>290</v>
      </c>
      <c r="C282" s="310">
        <v>1689683.8533343424</v>
      </c>
      <c r="D282" s="173">
        <v>1190629.0820513554</v>
      </c>
      <c r="E282" s="173">
        <v>520627.62677149219</v>
      </c>
      <c r="F282" s="173">
        <v>1542.9553990975207</v>
      </c>
      <c r="G282" s="310">
        <f>Verokompensaatiot[[#This Row],[Jäljelle jäävät korvaukset vuosilta 2010-2023, €]]+Verokompensaatiot[[#This Row],[Veromenetysten korvaus 2024]]</f>
        <v>522170.58217058971</v>
      </c>
    </row>
    <row r="283" spans="1:7">
      <c r="A283" s="35">
        <v>921</v>
      </c>
      <c r="B283" s="13" t="s">
        <v>291</v>
      </c>
      <c r="C283" s="310">
        <v>1603816.8977849092</v>
      </c>
      <c r="D283" s="173">
        <v>1124132.7832885173</v>
      </c>
      <c r="E283" s="173">
        <v>489090.13610551949</v>
      </c>
      <c r="F283" s="173">
        <v>7032.6636800196702</v>
      </c>
      <c r="G283" s="310">
        <f>Verokompensaatiot[[#This Row],[Jäljelle jäävät korvaukset vuosilta 2010-2023, €]]+Verokompensaatiot[[#This Row],[Veromenetysten korvaus 2024]]</f>
        <v>496122.79978553916</v>
      </c>
    </row>
    <row r="284" spans="1:7">
      <c r="A284" s="35">
        <v>922</v>
      </c>
      <c r="B284" s="13" t="s">
        <v>292</v>
      </c>
      <c r="C284" s="310">
        <v>2438906.2781831902</v>
      </c>
      <c r="D284" s="173">
        <v>1708816.2007618744</v>
      </c>
      <c r="E284" s="173">
        <v>723605.03246662044</v>
      </c>
      <c r="F284" s="173">
        <v>-5080.0141882011567</v>
      </c>
      <c r="G284" s="310">
        <f>Verokompensaatiot[[#This Row],[Jäljelle jäävät korvaukset vuosilta 2010-2023, €]]+Verokompensaatiot[[#This Row],[Veromenetysten korvaus 2024]]</f>
        <v>718525.01827841927</v>
      </c>
    </row>
    <row r="285" spans="1:7">
      <c r="A285" s="35">
        <v>924</v>
      </c>
      <c r="B285" s="13" t="s">
        <v>293</v>
      </c>
      <c r="C285" s="310">
        <v>2331482.7032699832</v>
      </c>
      <c r="D285" s="173">
        <v>1637740.857504816</v>
      </c>
      <c r="E285" s="173">
        <v>723912.00203211629</v>
      </c>
      <c r="F285" s="173">
        <v>2771.9701480461363</v>
      </c>
      <c r="G285" s="310">
        <f>Verokompensaatiot[[#This Row],[Jäljelle jäävät korvaukset vuosilta 2010-2023, €]]+Verokompensaatiot[[#This Row],[Veromenetysten korvaus 2024]]</f>
        <v>726683.97218016244</v>
      </c>
    </row>
    <row r="286" spans="1:7">
      <c r="A286" s="35">
        <v>925</v>
      </c>
      <c r="B286" s="13" t="s">
        <v>294</v>
      </c>
      <c r="C286" s="310">
        <v>2587658.4990995508</v>
      </c>
      <c r="D286" s="173">
        <v>1819089.9908363929</v>
      </c>
      <c r="E286" s="173">
        <v>817536.66303129564</v>
      </c>
      <c r="F286" s="173">
        <v>5197.6010734621241</v>
      </c>
      <c r="G286" s="310">
        <f>Verokompensaatiot[[#This Row],[Jäljelle jäävät korvaukset vuosilta 2010-2023, €]]+Verokompensaatiot[[#This Row],[Veromenetysten korvaus 2024]]</f>
        <v>822734.26410475781</v>
      </c>
    </row>
    <row r="287" spans="1:7">
      <c r="A287" s="35">
        <v>927</v>
      </c>
      <c r="B287" s="13" t="s">
        <v>295</v>
      </c>
      <c r="C287" s="310">
        <v>13762467.198739575</v>
      </c>
      <c r="D287" s="173">
        <v>9505857.7756426129</v>
      </c>
      <c r="E287" s="173">
        <v>4188001.3455443028</v>
      </c>
      <c r="F287" s="173">
        <v>-10552.885091447593</v>
      </c>
      <c r="G287" s="310">
        <f>Verokompensaatiot[[#This Row],[Jäljelle jäävät korvaukset vuosilta 2010-2023, €]]+Verokompensaatiot[[#This Row],[Veromenetysten korvaus 2024]]</f>
        <v>4177448.4604528551</v>
      </c>
    </row>
    <row r="288" spans="1:7">
      <c r="A288" s="35">
        <v>931</v>
      </c>
      <c r="B288" s="13" t="s">
        <v>296</v>
      </c>
      <c r="C288" s="310">
        <v>4352705.8415672462</v>
      </c>
      <c r="D288" s="173">
        <v>3051328.312514781</v>
      </c>
      <c r="E288" s="173">
        <v>1313012.965701743</v>
      </c>
      <c r="F288" s="173">
        <v>12916.642314809917</v>
      </c>
      <c r="G288" s="310">
        <f>Verokompensaatiot[[#This Row],[Jäljelle jäävät korvaukset vuosilta 2010-2023, €]]+Verokompensaatiot[[#This Row],[Veromenetysten korvaus 2024]]</f>
        <v>1325929.6080165529</v>
      </c>
    </row>
    <row r="289" spans="1:7">
      <c r="A289" s="35">
        <v>934</v>
      </c>
      <c r="B289" s="13" t="s">
        <v>297</v>
      </c>
      <c r="C289" s="310">
        <v>1827503.0426406444</v>
      </c>
      <c r="D289" s="173">
        <v>1285643.1591544794</v>
      </c>
      <c r="E289" s="173">
        <v>565563.69020306994</v>
      </c>
      <c r="F289" s="173">
        <v>6669.4435511198508</v>
      </c>
      <c r="G289" s="310">
        <f>Verokompensaatiot[[#This Row],[Jäljelle jäävät korvaukset vuosilta 2010-2023, €]]+Verokompensaatiot[[#This Row],[Veromenetysten korvaus 2024]]</f>
        <v>572233.13375418982</v>
      </c>
    </row>
    <row r="290" spans="1:7">
      <c r="A290" s="35">
        <v>935</v>
      </c>
      <c r="B290" s="13" t="s">
        <v>298</v>
      </c>
      <c r="C290" s="310">
        <v>2082562.8176878851</v>
      </c>
      <c r="D290" s="173">
        <v>1461604.8313106913</v>
      </c>
      <c r="E290" s="173">
        <v>632603.8478659899</v>
      </c>
      <c r="F290" s="173">
        <v>5518.5713299929212</v>
      </c>
      <c r="G290" s="310">
        <f>Verokompensaatiot[[#This Row],[Jäljelle jäävät korvaukset vuosilta 2010-2023, €]]+Verokompensaatiot[[#This Row],[Veromenetysten korvaus 2024]]</f>
        <v>638122.41919598286</v>
      </c>
    </row>
    <row r="291" spans="1:7">
      <c r="A291" s="35">
        <v>936</v>
      </c>
      <c r="B291" s="13" t="s">
        <v>299</v>
      </c>
      <c r="C291" s="310">
        <v>4607284.2549322601</v>
      </c>
      <c r="D291" s="173">
        <v>3233998.3895016187</v>
      </c>
      <c r="E291" s="173">
        <v>1423625.6235486302</v>
      </c>
      <c r="F291" s="173">
        <v>16058.311210530115</v>
      </c>
      <c r="G291" s="310">
        <f>Verokompensaatiot[[#This Row],[Jäljelle jäävät korvaukset vuosilta 2010-2023, €]]+Verokompensaatiot[[#This Row],[Veromenetysten korvaus 2024]]</f>
        <v>1439683.9347591603</v>
      </c>
    </row>
    <row r="292" spans="1:7">
      <c r="A292" s="35">
        <v>946</v>
      </c>
      <c r="B292" s="13" t="s">
        <v>300</v>
      </c>
      <c r="C292" s="310">
        <v>4456367.1899150303</v>
      </c>
      <c r="D292" s="173">
        <v>3136854.5569595797</v>
      </c>
      <c r="E292" s="173">
        <v>1380218.5947131673</v>
      </c>
      <c r="F292" s="173">
        <v>3501.6291911727899</v>
      </c>
      <c r="G292" s="310">
        <f>Verokompensaatiot[[#This Row],[Jäljelle jäävät korvaukset vuosilta 2010-2023, €]]+Verokompensaatiot[[#This Row],[Veromenetysten korvaus 2024]]</f>
        <v>1383720.2239043401</v>
      </c>
    </row>
    <row r="293" spans="1:7">
      <c r="A293" s="35">
        <v>976</v>
      </c>
      <c r="B293" s="13" t="s">
        <v>301</v>
      </c>
      <c r="C293" s="310">
        <v>2696653.9618642372</v>
      </c>
      <c r="D293" s="173">
        <v>1888081.3395385093</v>
      </c>
      <c r="E293" s="173">
        <v>829621.10435336339</v>
      </c>
      <c r="F293" s="173">
        <v>7518.6448245803977</v>
      </c>
      <c r="G293" s="310">
        <f>Verokompensaatiot[[#This Row],[Jäljelle jäävät korvaukset vuosilta 2010-2023, €]]+Verokompensaatiot[[#This Row],[Veromenetysten korvaus 2024]]</f>
        <v>837139.7491779438</v>
      </c>
    </row>
    <row r="294" spans="1:7">
      <c r="A294" s="35">
        <v>977</v>
      </c>
      <c r="B294" s="13" t="s">
        <v>302</v>
      </c>
      <c r="C294" s="310">
        <v>8059607.8749968307</v>
      </c>
      <c r="D294" s="173">
        <v>5669657.7313953703</v>
      </c>
      <c r="E294" s="173">
        <v>2434887.9310677741</v>
      </c>
      <c r="F294" s="173">
        <v>54434.479733189721</v>
      </c>
      <c r="G294" s="310">
        <f>Verokompensaatiot[[#This Row],[Jäljelle jäävät korvaukset vuosilta 2010-2023, €]]+Verokompensaatiot[[#This Row],[Veromenetysten korvaus 2024]]</f>
        <v>2489322.4108009636</v>
      </c>
    </row>
    <row r="295" spans="1:7">
      <c r="A295" s="35">
        <v>980</v>
      </c>
      <c r="B295" s="13" t="s">
        <v>303</v>
      </c>
      <c r="C295" s="310">
        <v>14464844.446224453</v>
      </c>
      <c r="D295" s="173">
        <v>10163885.309710452</v>
      </c>
      <c r="E295" s="173">
        <v>4320934.4172466155</v>
      </c>
      <c r="F295" s="173">
        <v>21516.35995114769</v>
      </c>
      <c r="G295" s="310">
        <f>Verokompensaatiot[[#This Row],[Jäljelle jäävät korvaukset vuosilta 2010-2023, €]]+Verokompensaatiot[[#This Row],[Veromenetysten korvaus 2024]]</f>
        <v>4342450.7771977633</v>
      </c>
    </row>
    <row r="296" spans="1:7">
      <c r="A296" s="35">
        <v>981</v>
      </c>
      <c r="B296" s="13" t="s">
        <v>304</v>
      </c>
      <c r="C296" s="310">
        <v>1650734.9916412393</v>
      </c>
      <c r="D296" s="173">
        <v>1159893.3660612078</v>
      </c>
      <c r="E296" s="173">
        <v>512319.97658165707</v>
      </c>
      <c r="F296" s="173">
        <v>-1602.9250207911462</v>
      </c>
      <c r="G296" s="310">
        <f>Verokompensaatiot[[#This Row],[Jäljelle jäävät korvaukset vuosilta 2010-2023, €]]+Verokompensaatiot[[#This Row],[Veromenetysten korvaus 2024]]</f>
        <v>510717.05156086595</v>
      </c>
    </row>
    <row r="297" spans="1:7">
      <c r="A297" s="35">
        <v>989</v>
      </c>
      <c r="B297" s="13" t="s">
        <v>305</v>
      </c>
      <c r="C297" s="310">
        <v>3777222.1418359703</v>
      </c>
      <c r="D297" s="173">
        <v>2653754.1365008405</v>
      </c>
      <c r="E297" s="173">
        <v>1159091.2377425535</v>
      </c>
      <c r="F297" s="173">
        <v>16288.615390002167</v>
      </c>
      <c r="G297" s="310">
        <f>Verokompensaatiot[[#This Row],[Jäljelle jäävät korvaukset vuosilta 2010-2023, €]]+Verokompensaatiot[[#This Row],[Veromenetysten korvaus 2024]]</f>
        <v>1175379.8531325557</v>
      </c>
    </row>
    <row r="298" spans="1:7">
      <c r="A298" s="35">
        <v>992</v>
      </c>
      <c r="B298" s="13" t="s">
        <v>306</v>
      </c>
      <c r="C298" s="310">
        <v>10004435.821346484</v>
      </c>
      <c r="D298" s="173">
        <v>7027231.4305414259</v>
      </c>
      <c r="E298" s="173">
        <v>2981917.2262499053</v>
      </c>
      <c r="F298" s="173">
        <v>48125.084710902986</v>
      </c>
      <c r="G298" s="310">
        <f>Verokompensaatiot[[#This Row],[Jäljelle jäävät korvaukset vuosilta 2010-2023, €]]+Verokompensaatiot[[#This Row],[Veromenetysten korvaus 2024]]</f>
        <v>3030042.3109608083</v>
      </c>
    </row>
    <row r="299" spans="1:7">
      <c r="A299" s="312"/>
    </row>
  </sheetData>
  <pageMargins left="0.7" right="0.7" top="0.75" bottom="0.75" header="0.3" footer="0.3"/>
  <pageSetup paperSize="9" orientation="portrait" r:id="rId1"/>
  <ignoredErrors>
    <ignoredError sqref="C5 C6:C298"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10</vt:i4>
      </vt:variant>
    </vt:vector>
  </HeadingPairs>
  <TitlesOfParts>
    <vt:vector size="18" baseType="lpstr">
      <vt:lpstr>INFO</vt:lpstr>
      <vt:lpstr>Yhteenveto</vt:lpstr>
      <vt:lpstr>Lask. kustannukset IKÄRAKENNE</vt:lpstr>
      <vt:lpstr>Lask. kustannukset MUUT</vt:lpstr>
      <vt:lpstr>Lisäosat</vt:lpstr>
      <vt:lpstr>Muut lis_väh</vt:lpstr>
      <vt:lpstr>Verotuloihin perust tasaus</vt:lpstr>
      <vt:lpstr>Verokorvaukset</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Piirainen Lauri (VM)</cp:lastModifiedBy>
  <dcterms:created xsi:type="dcterms:W3CDTF">2020-05-15T09:22:39Z</dcterms:created>
  <dcterms:modified xsi:type="dcterms:W3CDTF">2023-04-06T07:46:17Z</dcterms:modified>
</cp:coreProperties>
</file>