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altion.fi\Yhteiset tiedostot\VM\KAO\Kuntatalous\Kunnan pp vos\Laskelmat\2024\Julkaisu\"/>
    </mc:Choice>
  </mc:AlternateContent>
  <bookViews>
    <workbookView xWindow="-105" yWindow="-105" windowWidth="28905" windowHeight="11955" tabRatio="904"/>
  </bookViews>
  <sheets>
    <sheet name="INFO" sheetId="16" r:id="rId1"/>
    <sheet name="Yhteenveto" sheetId="7" r:id="rId2"/>
    <sheet name="Lask. kustannukset IKÄRAKENNE" sheetId="8" r:id="rId3"/>
    <sheet name="Lask. kustannukset MUUT" sheetId="9" r:id="rId4"/>
    <sheet name="Lisäosat" sheetId="10" r:id="rId5"/>
    <sheet name="Muut lis_väh" sheetId="11" r:id="rId6"/>
    <sheet name="Verotuloihin perust tasaus" sheetId="12" r:id="rId7"/>
    <sheet name="Verokorvaukset" sheetId="14" r:id="rId8"/>
  </sheets>
  <definedNames>
    <definedName name="_xlnm.Print_Area" localSheetId="2">'Lask. kustannukset IKÄRAKENNE'!$A:$N</definedName>
    <definedName name="_xlnm.Print_Area" localSheetId="3">'Lask. kustannukset MUUT'!$A:$AD</definedName>
    <definedName name="_xlnm.Print_Area" localSheetId="4">Lisäosat!$A:$U</definedName>
    <definedName name="_xlnm.Print_Area" localSheetId="5">'Muut lis_väh'!$A:$M</definedName>
    <definedName name="_xlnm.Print_Area" localSheetId="1">Yhteenveto!$A:$S</definedName>
    <definedName name="_xlnm.Print_Titles" localSheetId="2">'Lask. kustannukset IKÄRAKENNE'!$4:$6</definedName>
    <definedName name="_xlnm.Print_Titles" localSheetId="3">'Lask. kustannukset MUUT'!$A:$B,'Lask. kustannukset MUUT'!$5:$11</definedName>
    <definedName name="_xlnm.Print_Titles" localSheetId="4">Lisäosat!$4:$7</definedName>
    <definedName name="_xlnm.Print_Titles" localSheetId="5">'Muut lis_väh'!$3:$4</definedName>
    <definedName name="_xlnm.Print_Titles" localSheetId="1">Yhteenveto!$6:$7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12" l="1"/>
  <c r="M6" i="11" l="1"/>
  <c r="M7" i="11"/>
  <c r="M8" i="11"/>
  <c r="M9" i="11"/>
  <c r="M10" i="11"/>
  <c r="M11" i="11"/>
  <c r="M12" i="11"/>
  <c r="M13" i="11"/>
  <c r="M14" i="11"/>
  <c r="M15" i="11"/>
  <c r="M16" i="11"/>
  <c r="M17" i="11"/>
  <c r="M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M119" i="11"/>
  <c r="M120" i="11"/>
  <c r="M121" i="11"/>
  <c r="M122" i="11"/>
  <c r="M123" i="11"/>
  <c r="M124" i="11"/>
  <c r="M125" i="11"/>
  <c r="M126" i="11"/>
  <c r="M127" i="11"/>
  <c r="M128" i="11"/>
  <c r="M129" i="11"/>
  <c r="M130" i="11"/>
  <c r="M131" i="11"/>
  <c r="M132" i="11"/>
  <c r="M133" i="11"/>
  <c r="M134" i="11"/>
  <c r="M135" i="11"/>
  <c r="M136" i="11"/>
  <c r="M137" i="11"/>
  <c r="M138" i="11"/>
  <c r="M139" i="11"/>
  <c r="M140" i="11"/>
  <c r="M141" i="11"/>
  <c r="M142" i="11"/>
  <c r="M143" i="11"/>
  <c r="M144" i="11"/>
  <c r="M145" i="11"/>
  <c r="M146" i="11"/>
  <c r="M147" i="11"/>
  <c r="M148" i="11"/>
  <c r="M149" i="11"/>
  <c r="M150" i="11"/>
  <c r="M151" i="11"/>
  <c r="M152" i="11"/>
  <c r="M153" i="11"/>
  <c r="M154" i="11"/>
  <c r="M155" i="11"/>
  <c r="M156" i="11"/>
  <c r="M157" i="11"/>
  <c r="M158" i="11"/>
  <c r="M159" i="11"/>
  <c r="M160" i="11"/>
  <c r="M161" i="11"/>
  <c r="M162" i="11"/>
  <c r="M163" i="11"/>
  <c r="M164" i="11"/>
  <c r="M165" i="11"/>
  <c r="M166" i="11"/>
  <c r="M167" i="11"/>
  <c r="M168" i="11"/>
  <c r="M169" i="11"/>
  <c r="M170" i="11"/>
  <c r="M171" i="11"/>
  <c r="M172" i="11"/>
  <c r="M173" i="11"/>
  <c r="M174" i="11"/>
  <c r="M175" i="11"/>
  <c r="M176" i="11"/>
  <c r="M177" i="11"/>
  <c r="M178" i="11"/>
  <c r="M179" i="11"/>
  <c r="M180" i="11"/>
  <c r="M181" i="11"/>
  <c r="M182" i="11"/>
  <c r="M183" i="11"/>
  <c r="M184" i="11"/>
  <c r="M185" i="11"/>
  <c r="M186" i="11"/>
  <c r="M187" i="11"/>
  <c r="M188" i="11"/>
  <c r="M189" i="11"/>
  <c r="M190" i="11"/>
  <c r="M191" i="11"/>
  <c r="M192" i="11"/>
  <c r="M193" i="11"/>
  <c r="M194" i="11"/>
  <c r="M195" i="11"/>
  <c r="M196" i="11"/>
  <c r="M197" i="11"/>
  <c r="M198" i="11"/>
  <c r="M199" i="11"/>
  <c r="M200" i="11"/>
  <c r="M201" i="11"/>
  <c r="M202" i="11"/>
  <c r="M203" i="11"/>
  <c r="M204" i="11"/>
  <c r="M205" i="11"/>
  <c r="M206" i="11"/>
  <c r="M207" i="11"/>
  <c r="M208" i="11"/>
  <c r="M209" i="11"/>
  <c r="M210" i="11"/>
  <c r="M211" i="11"/>
  <c r="M212" i="11"/>
  <c r="M213" i="11"/>
  <c r="M214" i="11"/>
  <c r="M215" i="11"/>
  <c r="M216" i="11"/>
  <c r="M217" i="11"/>
  <c r="M218" i="11"/>
  <c r="M219" i="11"/>
  <c r="M220" i="11"/>
  <c r="M221" i="11"/>
  <c r="M222" i="11"/>
  <c r="M223" i="11"/>
  <c r="M224" i="11"/>
  <c r="M225" i="11"/>
  <c r="M226" i="11"/>
  <c r="M227" i="11"/>
  <c r="M228" i="11"/>
  <c r="M229" i="11"/>
  <c r="M230" i="11"/>
  <c r="M231" i="11"/>
  <c r="M232" i="11"/>
  <c r="M233" i="11"/>
  <c r="M234" i="11"/>
  <c r="M235" i="11"/>
  <c r="M236" i="11"/>
  <c r="M237" i="11"/>
  <c r="M238" i="11"/>
  <c r="M239" i="11"/>
  <c r="M240" i="11"/>
  <c r="M241" i="11"/>
  <c r="M242" i="11"/>
  <c r="M243" i="11"/>
  <c r="M244" i="11"/>
  <c r="M245" i="11"/>
  <c r="M246" i="11"/>
  <c r="M247" i="11"/>
  <c r="M248" i="11"/>
  <c r="M249" i="11"/>
  <c r="M250" i="11"/>
  <c r="M251" i="11"/>
  <c r="M252" i="11"/>
  <c r="M253" i="11"/>
  <c r="M254" i="11"/>
  <c r="M255" i="11"/>
  <c r="M256" i="11"/>
  <c r="M257" i="11"/>
  <c r="M258" i="11"/>
  <c r="M259" i="11"/>
  <c r="M260" i="11"/>
  <c r="M261" i="11"/>
  <c r="M262" i="11"/>
  <c r="M263" i="11"/>
  <c r="M264" i="11"/>
  <c r="M265" i="11"/>
  <c r="M266" i="11"/>
  <c r="M267" i="11"/>
  <c r="M268" i="11"/>
  <c r="M269" i="11"/>
  <c r="M270" i="11"/>
  <c r="M271" i="11"/>
  <c r="M272" i="11"/>
  <c r="M273" i="11"/>
  <c r="M274" i="11"/>
  <c r="M275" i="11"/>
  <c r="M276" i="11"/>
  <c r="M277" i="11"/>
  <c r="M278" i="11"/>
  <c r="M279" i="11"/>
  <c r="M280" i="11"/>
  <c r="M281" i="11"/>
  <c r="M282" i="11"/>
  <c r="M283" i="11"/>
  <c r="M284" i="11"/>
  <c r="M285" i="11"/>
  <c r="M286" i="11"/>
  <c r="M287" i="11"/>
  <c r="M288" i="11"/>
  <c r="M289" i="11"/>
  <c r="M290" i="11"/>
  <c r="M291" i="11"/>
  <c r="M292" i="11"/>
  <c r="M293" i="11"/>
  <c r="M294" i="11"/>
  <c r="M295" i="11"/>
  <c r="M296" i="11"/>
  <c r="M297" i="11"/>
  <c r="M5" i="11"/>
  <c r="L4" i="11"/>
  <c r="K4" i="11"/>
  <c r="M4" i="11" l="1"/>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74" i="9"/>
  <c r="G75"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5" i="9"/>
  <c r="G146" i="9"/>
  <c r="G147" i="9"/>
  <c r="G148" i="9"/>
  <c r="G149" i="9"/>
  <c r="G150" i="9"/>
  <c r="G151" i="9"/>
  <c r="G152" i="9"/>
  <c r="G153" i="9"/>
  <c r="G154" i="9"/>
  <c r="G155" i="9"/>
  <c r="G156" i="9"/>
  <c r="G157" i="9"/>
  <c r="G158" i="9"/>
  <c r="G159" i="9"/>
  <c r="G160" i="9"/>
  <c r="G161" i="9"/>
  <c r="G162" i="9"/>
  <c r="G163" i="9"/>
  <c r="G164" i="9"/>
  <c r="G165" i="9"/>
  <c r="G166" i="9"/>
  <c r="G167" i="9"/>
  <c r="G168" i="9"/>
  <c r="G169" i="9"/>
  <c r="G170" i="9"/>
  <c r="G171" i="9"/>
  <c r="G172" i="9"/>
  <c r="G173" i="9"/>
  <c r="G174" i="9"/>
  <c r="G175" i="9"/>
  <c r="G176" i="9"/>
  <c r="G177" i="9"/>
  <c r="G178" i="9"/>
  <c r="G179" i="9"/>
  <c r="G180" i="9"/>
  <c r="G181" i="9"/>
  <c r="G182" i="9"/>
  <c r="G183" i="9"/>
  <c r="G184" i="9"/>
  <c r="G185" i="9"/>
  <c r="G186" i="9"/>
  <c r="G187" i="9"/>
  <c r="G188" i="9"/>
  <c r="G189" i="9"/>
  <c r="G190" i="9"/>
  <c r="G191" i="9"/>
  <c r="G192" i="9"/>
  <c r="G193" i="9"/>
  <c r="G194" i="9"/>
  <c r="G195" i="9"/>
  <c r="G196" i="9"/>
  <c r="G197" i="9"/>
  <c r="G198" i="9"/>
  <c r="G199" i="9"/>
  <c r="G200" i="9"/>
  <c r="G201" i="9"/>
  <c r="G202" i="9"/>
  <c r="G203" i="9"/>
  <c r="G204" i="9"/>
  <c r="G205" i="9"/>
  <c r="G206" i="9"/>
  <c r="G207" i="9"/>
  <c r="G208" i="9"/>
  <c r="G209" i="9"/>
  <c r="G210" i="9"/>
  <c r="G211" i="9"/>
  <c r="G212" i="9"/>
  <c r="G213" i="9"/>
  <c r="G214" i="9"/>
  <c r="G215" i="9"/>
  <c r="G216" i="9"/>
  <c r="G217" i="9"/>
  <c r="G218" i="9"/>
  <c r="G219" i="9"/>
  <c r="G220" i="9"/>
  <c r="G221" i="9"/>
  <c r="G222" i="9"/>
  <c r="G223" i="9"/>
  <c r="G224" i="9"/>
  <c r="G225" i="9"/>
  <c r="G226" i="9"/>
  <c r="G227" i="9"/>
  <c r="G228" i="9"/>
  <c r="G229" i="9"/>
  <c r="G230" i="9"/>
  <c r="G231" i="9"/>
  <c r="G232" i="9"/>
  <c r="G233" i="9"/>
  <c r="G234" i="9"/>
  <c r="G235" i="9"/>
  <c r="G236" i="9"/>
  <c r="G237" i="9"/>
  <c r="G238" i="9"/>
  <c r="G239" i="9"/>
  <c r="G240" i="9"/>
  <c r="G241" i="9"/>
  <c r="G242" i="9"/>
  <c r="G243" i="9"/>
  <c r="G244" i="9"/>
  <c r="G245" i="9"/>
  <c r="G246" i="9"/>
  <c r="G247" i="9"/>
  <c r="G248" i="9"/>
  <c r="G249" i="9"/>
  <c r="G250" i="9"/>
  <c r="G251" i="9"/>
  <c r="G252" i="9"/>
  <c r="G253" i="9"/>
  <c r="G254" i="9"/>
  <c r="G255" i="9"/>
  <c r="G256" i="9"/>
  <c r="G257" i="9"/>
  <c r="G258" i="9"/>
  <c r="G259" i="9"/>
  <c r="G260" i="9"/>
  <c r="G261" i="9"/>
  <c r="G262" i="9"/>
  <c r="G263" i="9"/>
  <c r="G264" i="9"/>
  <c r="G265" i="9"/>
  <c r="G266" i="9"/>
  <c r="G267" i="9"/>
  <c r="G268" i="9"/>
  <c r="G269" i="9"/>
  <c r="G270" i="9"/>
  <c r="G271" i="9"/>
  <c r="G272" i="9"/>
  <c r="G273" i="9"/>
  <c r="G274" i="9"/>
  <c r="G275" i="9"/>
  <c r="G276" i="9"/>
  <c r="G277" i="9"/>
  <c r="G278" i="9"/>
  <c r="G279" i="9"/>
  <c r="G280" i="9"/>
  <c r="G281" i="9"/>
  <c r="G282" i="9"/>
  <c r="G283" i="9"/>
  <c r="G284" i="9"/>
  <c r="G285" i="9"/>
  <c r="G286" i="9"/>
  <c r="G287" i="9"/>
  <c r="G288" i="9"/>
  <c r="G289" i="9"/>
  <c r="G290" i="9"/>
  <c r="G291" i="9"/>
  <c r="G292" i="9"/>
  <c r="G293" i="9"/>
  <c r="G294" i="9"/>
  <c r="G295" i="9"/>
  <c r="G296" i="9"/>
  <c r="G297" i="9"/>
  <c r="G298" i="9"/>
  <c r="G299" i="9"/>
  <c r="G300" i="9"/>
  <c r="G301" i="9"/>
  <c r="G302" i="9"/>
  <c r="G303" i="9"/>
  <c r="G304" i="9"/>
  <c r="G305" i="9"/>
  <c r="G13"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C12" i="9"/>
  <c r="H8" i="8" l="1"/>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81" i="8"/>
  <c r="H82" i="8"/>
  <c r="H83" i="8"/>
  <c r="H84" i="8"/>
  <c r="H85" i="8"/>
  <c r="H86" i="8"/>
  <c r="H87" i="8"/>
  <c r="H88" i="8"/>
  <c r="H89" i="8"/>
  <c r="H90" i="8"/>
  <c r="H91" i="8"/>
  <c r="H92" i="8"/>
  <c r="H93" i="8"/>
  <c r="H94" i="8"/>
  <c r="H95" i="8"/>
  <c r="H96" i="8"/>
  <c r="H97" i="8"/>
  <c r="H98" i="8"/>
  <c r="H99" i="8"/>
  <c r="H100" i="8"/>
  <c r="H101" i="8"/>
  <c r="H102" i="8"/>
  <c r="H103" i="8"/>
  <c r="H104" i="8"/>
  <c r="H105" i="8"/>
  <c r="H106" i="8"/>
  <c r="H107" i="8"/>
  <c r="H108" i="8"/>
  <c r="H109" i="8"/>
  <c r="H110" i="8"/>
  <c r="H111" i="8"/>
  <c r="H112" i="8"/>
  <c r="H113" i="8"/>
  <c r="H114" i="8"/>
  <c r="H115" i="8"/>
  <c r="H116" i="8"/>
  <c r="H117" i="8"/>
  <c r="H118" i="8"/>
  <c r="H119" i="8"/>
  <c r="H120" i="8"/>
  <c r="H121" i="8"/>
  <c r="H122" i="8"/>
  <c r="H123" i="8"/>
  <c r="H124" i="8"/>
  <c r="H125" i="8"/>
  <c r="H126" i="8"/>
  <c r="H127" i="8"/>
  <c r="H128" i="8"/>
  <c r="H129" i="8"/>
  <c r="H130" i="8"/>
  <c r="H131" i="8"/>
  <c r="H132" i="8"/>
  <c r="H133" i="8"/>
  <c r="H134" i="8"/>
  <c r="H135" i="8"/>
  <c r="H136" i="8"/>
  <c r="H137" i="8"/>
  <c r="H138" i="8"/>
  <c r="H139" i="8"/>
  <c r="H140" i="8"/>
  <c r="H141" i="8"/>
  <c r="H142" i="8"/>
  <c r="H143" i="8"/>
  <c r="H144" i="8"/>
  <c r="H145" i="8"/>
  <c r="H146" i="8"/>
  <c r="H147" i="8"/>
  <c r="H148" i="8"/>
  <c r="H149" i="8"/>
  <c r="H150" i="8"/>
  <c r="H151" i="8"/>
  <c r="H152" i="8"/>
  <c r="H153" i="8"/>
  <c r="H154" i="8"/>
  <c r="H155" i="8"/>
  <c r="H156" i="8"/>
  <c r="H157" i="8"/>
  <c r="H158" i="8"/>
  <c r="H159" i="8"/>
  <c r="H160" i="8"/>
  <c r="H161" i="8"/>
  <c r="H162" i="8"/>
  <c r="H163" i="8"/>
  <c r="H164" i="8"/>
  <c r="H165" i="8"/>
  <c r="H166" i="8"/>
  <c r="H167" i="8"/>
  <c r="H168" i="8"/>
  <c r="H169" i="8"/>
  <c r="H170" i="8"/>
  <c r="H171" i="8"/>
  <c r="H172" i="8"/>
  <c r="H173" i="8"/>
  <c r="H174" i="8"/>
  <c r="H175" i="8"/>
  <c r="H176" i="8"/>
  <c r="H177" i="8"/>
  <c r="H178" i="8"/>
  <c r="H179" i="8"/>
  <c r="H180" i="8"/>
  <c r="H181" i="8"/>
  <c r="H182" i="8"/>
  <c r="H183" i="8"/>
  <c r="H184" i="8"/>
  <c r="H185" i="8"/>
  <c r="H186" i="8"/>
  <c r="H187" i="8"/>
  <c r="H188" i="8"/>
  <c r="H189" i="8"/>
  <c r="H190" i="8"/>
  <c r="H191" i="8"/>
  <c r="H192" i="8"/>
  <c r="H193" i="8"/>
  <c r="H194" i="8"/>
  <c r="H195" i="8"/>
  <c r="H196" i="8"/>
  <c r="H197" i="8"/>
  <c r="H198" i="8"/>
  <c r="H199" i="8"/>
  <c r="H200" i="8"/>
  <c r="H201" i="8"/>
  <c r="H202" i="8"/>
  <c r="H203" i="8"/>
  <c r="H204" i="8"/>
  <c r="H205" i="8"/>
  <c r="H206" i="8"/>
  <c r="H207" i="8"/>
  <c r="H208" i="8"/>
  <c r="H209" i="8"/>
  <c r="H210" i="8"/>
  <c r="H211" i="8"/>
  <c r="H212" i="8"/>
  <c r="H213" i="8"/>
  <c r="H214" i="8"/>
  <c r="H215" i="8"/>
  <c r="H216" i="8"/>
  <c r="H217" i="8"/>
  <c r="H218" i="8"/>
  <c r="H219" i="8"/>
  <c r="H220" i="8"/>
  <c r="H221" i="8"/>
  <c r="H222" i="8"/>
  <c r="H223" i="8"/>
  <c r="H224" i="8"/>
  <c r="H225" i="8"/>
  <c r="H226" i="8"/>
  <c r="H227" i="8"/>
  <c r="H228" i="8"/>
  <c r="H229" i="8"/>
  <c r="H230" i="8"/>
  <c r="H231" i="8"/>
  <c r="H232" i="8"/>
  <c r="H233" i="8"/>
  <c r="H234" i="8"/>
  <c r="H235" i="8"/>
  <c r="H236" i="8"/>
  <c r="H237" i="8"/>
  <c r="H238" i="8"/>
  <c r="H239" i="8"/>
  <c r="H240" i="8"/>
  <c r="H241" i="8"/>
  <c r="H242" i="8"/>
  <c r="H243" i="8"/>
  <c r="H244" i="8"/>
  <c r="H245" i="8"/>
  <c r="H246" i="8"/>
  <c r="H247" i="8"/>
  <c r="H248" i="8"/>
  <c r="H249" i="8"/>
  <c r="H250" i="8"/>
  <c r="H251" i="8"/>
  <c r="H252" i="8"/>
  <c r="H253" i="8"/>
  <c r="H254" i="8"/>
  <c r="H255" i="8"/>
  <c r="H256" i="8"/>
  <c r="H257" i="8"/>
  <c r="H258" i="8"/>
  <c r="H259" i="8"/>
  <c r="H260" i="8"/>
  <c r="H261" i="8"/>
  <c r="H262" i="8"/>
  <c r="H263" i="8"/>
  <c r="H264" i="8"/>
  <c r="H265" i="8"/>
  <c r="H266" i="8"/>
  <c r="H267" i="8"/>
  <c r="H268" i="8"/>
  <c r="H269" i="8"/>
  <c r="H270" i="8"/>
  <c r="H271" i="8"/>
  <c r="H272" i="8"/>
  <c r="H273" i="8"/>
  <c r="H274" i="8"/>
  <c r="H275" i="8"/>
  <c r="H276" i="8"/>
  <c r="H277" i="8"/>
  <c r="H278" i="8"/>
  <c r="H279" i="8"/>
  <c r="H280" i="8"/>
  <c r="H281" i="8"/>
  <c r="H282" i="8"/>
  <c r="H283" i="8"/>
  <c r="H284" i="8"/>
  <c r="H285" i="8"/>
  <c r="H286" i="8"/>
  <c r="H287" i="8"/>
  <c r="H288" i="8"/>
  <c r="H289" i="8"/>
  <c r="H290" i="8"/>
  <c r="H291" i="8"/>
  <c r="H292" i="8"/>
  <c r="H293" i="8"/>
  <c r="H294" i="8"/>
  <c r="H295" i="8"/>
  <c r="H296" i="8"/>
  <c r="H297" i="8"/>
  <c r="H298" i="8"/>
  <c r="H299" i="8"/>
  <c r="H7" i="8"/>
  <c r="Q7" i="7" l="1"/>
  <c r="R301" i="7" l="1"/>
  <c r="R302" i="7"/>
  <c r="R303" i="7"/>
  <c r="R304" i="7"/>
  <c r="R305" i="7"/>
  <c r="R306" i="7"/>
  <c r="R307" i="7"/>
  <c r="R308" i="7"/>
  <c r="R309" i="7"/>
  <c r="R310" i="7"/>
  <c r="R311" i="7"/>
  <c r="R312" i="7"/>
  <c r="R313" i="7"/>
  <c r="R314" i="7"/>
  <c r="R315" i="7"/>
  <c r="R316" i="7"/>
  <c r="R317" i="7"/>
  <c r="R318" i="7"/>
  <c r="R319" i="7"/>
  <c r="R320" i="7"/>
  <c r="R321" i="7"/>
  <c r="R322" i="7"/>
  <c r="R323" i="7"/>
  <c r="R324" i="7"/>
  <c r="R325" i="7"/>
  <c r="R326" i="7"/>
  <c r="R327" i="7"/>
  <c r="R328" i="7"/>
  <c r="R329" i="7"/>
  <c r="R330" i="7"/>
  <c r="R331" i="7"/>
  <c r="R332" i="7"/>
  <c r="R333" i="7"/>
  <c r="R334" i="7"/>
  <c r="R335" i="7"/>
  <c r="R336" i="7"/>
  <c r="R337" i="7"/>
  <c r="R338" i="7"/>
  <c r="R339" i="7"/>
  <c r="R340" i="7"/>
  <c r="R341" i="7"/>
  <c r="R342" i="7"/>
  <c r="R343" i="7"/>
  <c r="R344" i="7"/>
  <c r="R345" i="7"/>
  <c r="R346" i="7"/>
  <c r="R347" i="7"/>
  <c r="R348" i="7"/>
  <c r="R349" i="7"/>
  <c r="R350" i="7"/>
  <c r="R351" i="7"/>
  <c r="R352" i="7"/>
  <c r="R353" i="7"/>
  <c r="R354" i="7"/>
  <c r="R355" i="7"/>
  <c r="R356" i="7"/>
  <c r="R357" i="7"/>
  <c r="R358" i="7"/>
  <c r="R359" i="7"/>
  <c r="R360" i="7"/>
  <c r="R361" i="7"/>
  <c r="R362" i="7"/>
  <c r="R363" i="7"/>
  <c r="R364" i="7"/>
  <c r="R365" i="7"/>
  <c r="R366" i="7"/>
  <c r="R367" i="7"/>
  <c r="R368" i="7"/>
  <c r="R369" i="7"/>
  <c r="R370" i="7"/>
  <c r="R371" i="7"/>
  <c r="R372" i="7"/>
  <c r="R373" i="7"/>
  <c r="R374" i="7"/>
  <c r="R375" i="7"/>
  <c r="R376" i="7"/>
  <c r="O7" i="7"/>
  <c r="F9" i="7" l="1"/>
  <c r="I9" i="7" s="1"/>
  <c r="L9" i="7" s="1"/>
  <c r="F10" i="7"/>
  <c r="I10" i="7" s="1"/>
  <c r="L10" i="7" s="1"/>
  <c r="F11" i="7"/>
  <c r="I11" i="7" s="1"/>
  <c r="L11" i="7" s="1"/>
  <c r="F12" i="7"/>
  <c r="I12" i="7" s="1"/>
  <c r="L12" i="7" s="1"/>
  <c r="F13" i="7"/>
  <c r="I13" i="7" s="1"/>
  <c r="L13" i="7" s="1"/>
  <c r="F14" i="7"/>
  <c r="I14" i="7" s="1"/>
  <c r="L14" i="7" s="1"/>
  <c r="F15" i="7"/>
  <c r="I15" i="7" s="1"/>
  <c r="L15" i="7" s="1"/>
  <c r="F16" i="7"/>
  <c r="I16" i="7" s="1"/>
  <c r="L16" i="7" s="1"/>
  <c r="F17" i="7"/>
  <c r="I17" i="7" s="1"/>
  <c r="L17" i="7" s="1"/>
  <c r="F18" i="7"/>
  <c r="I18" i="7" s="1"/>
  <c r="L18" i="7" s="1"/>
  <c r="F19" i="7"/>
  <c r="I19" i="7" s="1"/>
  <c r="L19" i="7" s="1"/>
  <c r="F20" i="7"/>
  <c r="I20" i="7" s="1"/>
  <c r="L20" i="7" s="1"/>
  <c r="F21" i="7"/>
  <c r="I21" i="7" s="1"/>
  <c r="L21" i="7" s="1"/>
  <c r="F22" i="7"/>
  <c r="I22" i="7" s="1"/>
  <c r="L22" i="7" s="1"/>
  <c r="F23" i="7"/>
  <c r="I23" i="7" s="1"/>
  <c r="L23" i="7" s="1"/>
  <c r="F24" i="7"/>
  <c r="I24" i="7" s="1"/>
  <c r="L24" i="7" s="1"/>
  <c r="F25" i="7"/>
  <c r="I25" i="7" s="1"/>
  <c r="L25" i="7" s="1"/>
  <c r="F26" i="7"/>
  <c r="I26" i="7" s="1"/>
  <c r="L26" i="7" s="1"/>
  <c r="F27" i="7"/>
  <c r="I27" i="7" s="1"/>
  <c r="L27" i="7" s="1"/>
  <c r="F28" i="7"/>
  <c r="I28" i="7" s="1"/>
  <c r="L28" i="7" s="1"/>
  <c r="F29" i="7"/>
  <c r="I29" i="7" s="1"/>
  <c r="L29" i="7" s="1"/>
  <c r="F30" i="7"/>
  <c r="I30" i="7" s="1"/>
  <c r="L30" i="7" s="1"/>
  <c r="F31" i="7"/>
  <c r="I31" i="7" s="1"/>
  <c r="L31" i="7" s="1"/>
  <c r="F32" i="7"/>
  <c r="I32" i="7" s="1"/>
  <c r="L32" i="7" s="1"/>
  <c r="F33" i="7"/>
  <c r="I33" i="7" s="1"/>
  <c r="L33" i="7" s="1"/>
  <c r="F34" i="7"/>
  <c r="I34" i="7" s="1"/>
  <c r="L34" i="7" s="1"/>
  <c r="F35" i="7"/>
  <c r="I35" i="7" s="1"/>
  <c r="L35" i="7" s="1"/>
  <c r="F36" i="7"/>
  <c r="I36" i="7" s="1"/>
  <c r="L36" i="7" s="1"/>
  <c r="F37" i="7"/>
  <c r="I37" i="7" s="1"/>
  <c r="L37" i="7" s="1"/>
  <c r="F38" i="7"/>
  <c r="I38" i="7" s="1"/>
  <c r="L38" i="7" s="1"/>
  <c r="F39" i="7"/>
  <c r="I39" i="7" s="1"/>
  <c r="L39" i="7" s="1"/>
  <c r="F40" i="7"/>
  <c r="I40" i="7" s="1"/>
  <c r="L40" i="7" s="1"/>
  <c r="F41" i="7"/>
  <c r="I41" i="7" s="1"/>
  <c r="L41" i="7" s="1"/>
  <c r="F42" i="7"/>
  <c r="I42" i="7" s="1"/>
  <c r="L42" i="7" s="1"/>
  <c r="F43" i="7"/>
  <c r="I43" i="7" s="1"/>
  <c r="L43" i="7" s="1"/>
  <c r="F44" i="7"/>
  <c r="I44" i="7" s="1"/>
  <c r="L44" i="7" s="1"/>
  <c r="F45" i="7"/>
  <c r="I45" i="7" s="1"/>
  <c r="L45" i="7" s="1"/>
  <c r="F46" i="7"/>
  <c r="I46" i="7" s="1"/>
  <c r="L46" i="7" s="1"/>
  <c r="F47" i="7"/>
  <c r="I47" i="7" s="1"/>
  <c r="L47" i="7" s="1"/>
  <c r="F48" i="7"/>
  <c r="I48" i="7" s="1"/>
  <c r="L48" i="7" s="1"/>
  <c r="F49" i="7"/>
  <c r="I49" i="7" s="1"/>
  <c r="L49" i="7" s="1"/>
  <c r="F50" i="7"/>
  <c r="I50" i="7" s="1"/>
  <c r="L50" i="7" s="1"/>
  <c r="F51" i="7"/>
  <c r="I51" i="7" s="1"/>
  <c r="L51" i="7" s="1"/>
  <c r="F52" i="7"/>
  <c r="I52" i="7" s="1"/>
  <c r="L52" i="7" s="1"/>
  <c r="F53" i="7"/>
  <c r="I53" i="7" s="1"/>
  <c r="L53" i="7" s="1"/>
  <c r="F54" i="7"/>
  <c r="I54" i="7" s="1"/>
  <c r="L54" i="7" s="1"/>
  <c r="F55" i="7"/>
  <c r="I55" i="7" s="1"/>
  <c r="L55" i="7" s="1"/>
  <c r="F56" i="7"/>
  <c r="I56" i="7" s="1"/>
  <c r="L56" i="7" s="1"/>
  <c r="F57" i="7"/>
  <c r="I57" i="7" s="1"/>
  <c r="L57" i="7" s="1"/>
  <c r="F58" i="7"/>
  <c r="I58" i="7" s="1"/>
  <c r="L58" i="7" s="1"/>
  <c r="F59" i="7"/>
  <c r="I59" i="7" s="1"/>
  <c r="L59" i="7" s="1"/>
  <c r="F60" i="7"/>
  <c r="I60" i="7" s="1"/>
  <c r="L60" i="7" s="1"/>
  <c r="F61" i="7"/>
  <c r="I61" i="7" s="1"/>
  <c r="L61" i="7" s="1"/>
  <c r="F62" i="7"/>
  <c r="I62" i="7" s="1"/>
  <c r="L62" i="7" s="1"/>
  <c r="F63" i="7"/>
  <c r="I63" i="7" s="1"/>
  <c r="L63" i="7" s="1"/>
  <c r="F64" i="7"/>
  <c r="I64" i="7" s="1"/>
  <c r="L64" i="7" s="1"/>
  <c r="F65" i="7"/>
  <c r="I65" i="7" s="1"/>
  <c r="L65" i="7" s="1"/>
  <c r="F66" i="7"/>
  <c r="I66" i="7" s="1"/>
  <c r="L66" i="7" s="1"/>
  <c r="F67" i="7"/>
  <c r="I67" i="7" s="1"/>
  <c r="L67" i="7" s="1"/>
  <c r="F68" i="7"/>
  <c r="I68" i="7" s="1"/>
  <c r="L68" i="7" s="1"/>
  <c r="F69" i="7"/>
  <c r="I69" i="7" s="1"/>
  <c r="L69" i="7" s="1"/>
  <c r="F70" i="7"/>
  <c r="I70" i="7" s="1"/>
  <c r="L70" i="7" s="1"/>
  <c r="F71" i="7"/>
  <c r="I71" i="7" s="1"/>
  <c r="L71" i="7" s="1"/>
  <c r="F72" i="7"/>
  <c r="I72" i="7" s="1"/>
  <c r="L72" i="7" s="1"/>
  <c r="F73" i="7"/>
  <c r="I73" i="7" s="1"/>
  <c r="L73" i="7" s="1"/>
  <c r="F74" i="7"/>
  <c r="I74" i="7" s="1"/>
  <c r="L74" i="7" s="1"/>
  <c r="F75" i="7"/>
  <c r="I75" i="7" s="1"/>
  <c r="L75" i="7" s="1"/>
  <c r="F76" i="7"/>
  <c r="I76" i="7" s="1"/>
  <c r="L76" i="7" s="1"/>
  <c r="F77" i="7"/>
  <c r="I77" i="7" s="1"/>
  <c r="L77" i="7" s="1"/>
  <c r="F78" i="7"/>
  <c r="I78" i="7" s="1"/>
  <c r="L78" i="7" s="1"/>
  <c r="F79" i="7"/>
  <c r="I79" i="7" s="1"/>
  <c r="L79" i="7" s="1"/>
  <c r="F80" i="7"/>
  <c r="I80" i="7" s="1"/>
  <c r="L80" i="7" s="1"/>
  <c r="F81" i="7"/>
  <c r="I81" i="7" s="1"/>
  <c r="L81" i="7" s="1"/>
  <c r="F82" i="7"/>
  <c r="I82" i="7" s="1"/>
  <c r="L82" i="7" s="1"/>
  <c r="F83" i="7"/>
  <c r="I83" i="7" s="1"/>
  <c r="L83" i="7" s="1"/>
  <c r="F84" i="7"/>
  <c r="I84" i="7" s="1"/>
  <c r="L84" i="7" s="1"/>
  <c r="F85" i="7"/>
  <c r="I85" i="7" s="1"/>
  <c r="L85" i="7" s="1"/>
  <c r="F86" i="7"/>
  <c r="I86" i="7" s="1"/>
  <c r="L86" i="7" s="1"/>
  <c r="F87" i="7"/>
  <c r="I87" i="7" s="1"/>
  <c r="L87" i="7" s="1"/>
  <c r="F88" i="7"/>
  <c r="I88" i="7" s="1"/>
  <c r="L88" i="7" s="1"/>
  <c r="F89" i="7"/>
  <c r="I89" i="7" s="1"/>
  <c r="L89" i="7" s="1"/>
  <c r="F90" i="7"/>
  <c r="I90" i="7" s="1"/>
  <c r="L90" i="7" s="1"/>
  <c r="F91" i="7"/>
  <c r="I91" i="7" s="1"/>
  <c r="L91" i="7" s="1"/>
  <c r="F92" i="7"/>
  <c r="I92" i="7" s="1"/>
  <c r="L92" i="7" s="1"/>
  <c r="F93" i="7"/>
  <c r="I93" i="7" s="1"/>
  <c r="L93" i="7" s="1"/>
  <c r="F94" i="7"/>
  <c r="I94" i="7" s="1"/>
  <c r="L94" i="7" s="1"/>
  <c r="F95" i="7"/>
  <c r="I95" i="7" s="1"/>
  <c r="L95" i="7" s="1"/>
  <c r="F96" i="7"/>
  <c r="I96" i="7" s="1"/>
  <c r="L96" i="7" s="1"/>
  <c r="F97" i="7"/>
  <c r="I97" i="7" s="1"/>
  <c r="L97" i="7" s="1"/>
  <c r="F98" i="7"/>
  <c r="I98" i="7" s="1"/>
  <c r="L98" i="7" s="1"/>
  <c r="F99" i="7"/>
  <c r="I99" i="7" s="1"/>
  <c r="L99" i="7" s="1"/>
  <c r="F100" i="7"/>
  <c r="I100" i="7" s="1"/>
  <c r="L100" i="7" s="1"/>
  <c r="F101" i="7"/>
  <c r="I101" i="7" s="1"/>
  <c r="L101" i="7" s="1"/>
  <c r="F102" i="7"/>
  <c r="I102" i="7" s="1"/>
  <c r="L102" i="7" s="1"/>
  <c r="F103" i="7"/>
  <c r="I103" i="7" s="1"/>
  <c r="L103" i="7" s="1"/>
  <c r="F104" i="7"/>
  <c r="I104" i="7" s="1"/>
  <c r="L104" i="7" s="1"/>
  <c r="F105" i="7"/>
  <c r="I105" i="7" s="1"/>
  <c r="L105" i="7" s="1"/>
  <c r="F106" i="7"/>
  <c r="I106" i="7" s="1"/>
  <c r="L106" i="7" s="1"/>
  <c r="F107" i="7"/>
  <c r="I107" i="7" s="1"/>
  <c r="L107" i="7" s="1"/>
  <c r="F108" i="7"/>
  <c r="I108" i="7" s="1"/>
  <c r="L108" i="7" s="1"/>
  <c r="F109" i="7"/>
  <c r="I109" i="7" s="1"/>
  <c r="L109" i="7" s="1"/>
  <c r="F110" i="7"/>
  <c r="I110" i="7" s="1"/>
  <c r="L110" i="7" s="1"/>
  <c r="F111" i="7"/>
  <c r="I111" i="7" s="1"/>
  <c r="L111" i="7" s="1"/>
  <c r="F112" i="7"/>
  <c r="I112" i="7" s="1"/>
  <c r="L112" i="7" s="1"/>
  <c r="F113" i="7"/>
  <c r="I113" i="7" s="1"/>
  <c r="L113" i="7" s="1"/>
  <c r="F114" i="7"/>
  <c r="I114" i="7" s="1"/>
  <c r="L114" i="7" s="1"/>
  <c r="F115" i="7"/>
  <c r="I115" i="7" s="1"/>
  <c r="L115" i="7" s="1"/>
  <c r="F116" i="7"/>
  <c r="I116" i="7" s="1"/>
  <c r="L116" i="7" s="1"/>
  <c r="F117" i="7"/>
  <c r="I117" i="7" s="1"/>
  <c r="L117" i="7" s="1"/>
  <c r="F118" i="7"/>
  <c r="I118" i="7" s="1"/>
  <c r="L118" i="7" s="1"/>
  <c r="F119" i="7"/>
  <c r="I119" i="7" s="1"/>
  <c r="L119" i="7" s="1"/>
  <c r="F120" i="7"/>
  <c r="I120" i="7" s="1"/>
  <c r="L120" i="7" s="1"/>
  <c r="F121" i="7"/>
  <c r="I121" i="7" s="1"/>
  <c r="L121" i="7" s="1"/>
  <c r="F122" i="7"/>
  <c r="I122" i="7" s="1"/>
  <c r="L122" i="7" s="1"/>
  <c r="F123" i="7"/>
  <c r="I123" i="7" s="1"/>
  <c r="L123" i="7" s="1"/>
  <c r="F124" i="7"/>
  <c r="I124" i="7" s="1"/>
  <c r="L124" i="7" s="1"/>
  <c r="F125" i="7"/>
  <c r="I125" i="7" s="1"/>
  <c r="L125" i="7" s="1"/>
  <c r="F126" i="7"/>
  <c r="I126" i="7" s="1"/>
  <c r="L126" i="7" s="1"/>
  <c r="F127" i="7"/>
  <c r="I127" i="7" s="1"/>
  <c r="L127" i="7" s="1"/>
  <c r="F128" i="7"/>
  <c r="I128" i="7" s="1"/>
  <c r="L128" i="7" s="1"/>
  <c r="F129" i="7"/>
  <c r="I129" i="7" s="1"/>
  <c r="L129" i="7" s="1"/>
  <c r="F130" i="7"/>
  <c r="I130" i="7" s="1"/>
  <c r="L130" i="7" s="1"/>
  <c r="F131" i="7"/>
  <c r="I131" i="7" s="1"/>
  <c r="L131" i="7" s="1"/>
  <c r="F132" i="7"/>
  <c r="I132" i="7" s="1"/>
  <c r="L132" i="7" s="1"/>
  <c r="F133" i="7"/>
  <c r="I133" i="7" s="1"/>
  <c r="L133" i="7" s="1"/>
  <c r="F134" i="7"/>
  <c r="I134" i="7" s="1"/>
  <c r="L134" i="7" s="1"/>
  <c r="F135" i="7"/>
  <c r="I135" i="7" s="1"/>
  <c r="L135" i="7" s="1"/>
  <c r="F136" i="7"/>
  <c r="I136" i="7" s="1"/>
  <c r="L136" i="7" s="1"/>
  <c r="F137" i="7"/>
  <c r="I137" i="7" s="1"/>
  <c r="L137" i="7" s="1"/>
  <c r="F138" i="7"/>
  <c r="I138" i="7" s="1"/>
  <c r="L138" i="7" s="1"/>
  <c r="F139" i="7"/>
  <c r="I139" i="7" s="1"/>
  <c r="L139" i="7" s="1"/>
  <c r="F140" i="7"/>
  <c r="I140" i="7" s="1"/>
  <c r="L140" i="7" s="1"/>
  <c r="F141" i="7"/>
  <c r="I141" i="7" s="1"/>
  <c r="L141" i="7" s="1"/>
  <c r="F142" i="7"/>
  <c r="I142" i="7" s="1"/>
  <c r="L142" i="7" s="1"/>
  <c r="F143" i="7"/>
  <c r="I143" i="7" s="1"/>
  <c r="L143" i="7" s="1"/>
  <c r="F144" i="7"/>
  <c r="I144" i="7" s="1"/>
  <c r="L144" i="7" s="1"/>
  <c r="F145" i="7"/>
  <c r="I145" i="7" s="1"/>
  <c r="L145" i="7" s="1"/>
  <c r="F146" i="7"/>
  <c r="I146" i="7" s="1"/>
  <c r="L146" i="7" s="1"/>
  <c r="F147" i="7"/>
  <c r="I147" i="7" s="1"/>
  <c r="L147" i="7" s="1"/>
  <c r="F148" i="7"/>
  <c r="I148" i="7" s="1"/>
  <c r="L148" i="7" s="1"/>
  <c r="F149" i="7"/>
  <c r="I149" i="7" s="1"/>
  <c r="L149" i="7" s="1"/>
  <c r="F150" i="7"/>
  <c r="I150" i="7" s="1"/>
  <c r="L150" i="7" s="1"/>
  <c r="F151" i="7"/>
  <c r="I151" i="7" s="1"/>
  <c r="L151" i="7" s="1"/>
  <c r="F152" i="7"/>
  <c r="I152" i="7" s="1"/>
  <c r="L152" i="7" s="1"/>
  <c r="F153" i="7"/>
  <c r="I153" i="7" s="1"/>
  <c r="L153" i="7" s="1"/>
  <c r="F154" i="7"/>
  <c r="I154" i="7" s="1"/>
  <c r="L154" i="7" s="1"/>
  <c r="F155" i="7"/>
  <c r="I155" i="7" s="1"/>
  <c r="L155" i="7" s="1"/>
  <c r="F156" i="7"/>
  <c r="I156" i="7" s="1"/>
  <c r="L156" i="7" s="1"/>
  <c r="F157" i="7"/>
  <c r="I157" i="7" s="1"/>
  <c r="L157" i="7" s="1"/>
  <c r="F158" i="7"/>
  <c r="I158" i="7" s="1"/>
  <c r="L158" i="7" s="1"/>
  <c r="F159" i="7"/>
  <c r="I159" i="7" s="1"/>
  <c r="L159" i="7" s="1"/>
  <c r="F160" i="7"/>
  <c r="I160" i="7" s="1"/>
  <c r="L160" i="7" s="1"/>
  <c r="F161" i="7"/>
  <c r="I161" i="7" s="1"/>
  <c r="L161" i="7" s="1"/>
  <c r="F162" i="7"/>
  <c r="I162" i="7" s="1"/>
  <c r="L162" i="7" s="1"/>
  <c r="F163" i="7"/>
  <c r="I163" i="7" s="1"/>
  <c r="L163" i="7" s="1"/>
  <c r="F164" i="7"/>
  <c r="I164" i="7" s="1"/>
  <c r="L164" i="7" s="1"/>
  <c r="F165" i="7"/>
  <c r="I165" i="7" s="1"/>
  <c r="L165" i="7" s="1"/>
  <c r="F166" i="7"/>
  <c r="I166" i="7" s="1"/>
  <c r="L166" i="7" s="1"/>
  <c r="F167" i="7"/>
  <c r="I167" i="7" s="1"/>
  <c r="L167" i="7" s="1"/>
  <c r="F168" i="7"/>
  <c r="I168" i="7" s="1"/>
  <c r="L168" i="7" s="1"/>
  <c r="F169" i="7"/>
  <c r="I169" i="7" s="1"/>
  <c r="L169" i="7" s="1"/>
  <c r="F170" i="7"/>
  <c r="I170" i="7" s="1"/>
  <c r="L170" i="7" s="1"/>
  <c r="F171" i="7"/>
  <c r="I171" i="7" s="1"/>
  <c r="L171" i="7" s="1"/>
  <c r="F172" i="7"/>
  <c r="I172" i="7" s="1"/>
  <c r="L172" i="7" s="1"/>
  <c r="F173" i="7"/>
  <c r="I173" i="7" s="1"/>
  <c r="L173" i="7" s="1"/>
  <c r="F174" i="7"/>
  <c r="I174" i="7" s="1"/>
  <c r="L174" i="7" s="1"/>
  <c r="F175" i="7"/>
  <c r="I175" i="7" s="1"/>
  <c r="L175" i="7" s="1"/>
  <c r="F176" i="7"/>
  <c r="I176" i="7" s="1"/>
  <c r="L176" i="7" s="1"/>
  <c r="F177" i="7"/>
  <c r="I177" i="7" s="1"/>
  <c r="L177" i="7" s="1"/>
  <c r="F178" i="7"/>
  <c r="I178" i="7" s="1"/>
  <c r="L178" i="7" s="1"/>
  <c r="F179" i="7"/>
  <c r="I179" i="7" s="1"/>
  <c r="L179" i="7" s="1"/>
  <c r="F180" i="7"/>
  <c r="I180" i="7" s="1"/>
  <c r="L180" i="7" s="1"/>
  <c r="F181" i="7"/>
  <c r="I181" i="7" s="1"/>
  <c r="L181" i="7" s="1"/>
  <c r="F182" i="7"/>
  <c r="I182" i="7" s="1"/>
  <c r="L182" i="7" s="1"/>
  <c r="F183" i="7"/>
  <c r="I183" i="7" s="1"/>
  <c r="L183" i="7" s="1"/>
  <c r="F184" i="7"/>
  <c r="I184" i="7" s="1"/>
  <c r="L184" i="7" s="1"/>
  <c r="F185" i="7"/>
  <c r="I185" i="7" s="1"/>
  <c r="L185" i="7" s="1"/>
  <c r="F186" i="7"/>
  <c r="I186" i="7" s="1"/>
  <c r="L186" i="7" s="1"/>
  <c r="F187" i="7"/>
  <c r="I187" i="7" s="1"/>
  <c r="L187" i="7" s="1"/>
  <c r="F188" i="7"/>
  <c r="I188" i="7" s="1"/>
  <c r="L188" i="7" s="1"/>
  <c r="F189" i="7"/>
  <c r="I189" i="7" s="1"/>
  <c r="L189" i="7" s="1"/>
  <c r="F190" i="7"/>
  <c r="I190" i="7" s="1"/>
  <c r="L190" i="7" s="1"/>
  <c r="F191" i="7"/>
  <c r="I191" i="7" s="1"/>
  <c r="L191" i="7" s="1"/>
  <c r="F192" i="7"/>
  <c r="I192" i="7" s="1"/>
  <c r="L192" i="7" s="1"/>
  <c r="F193" i="7"/>
  <c r="I193" i="7" s="1"/>
  <c r="L193" i="7" s="1"/>
  <c r="F194" i="7"/>
  <c r="I194" i="7" s="1"/>
  <c r="L194" i="7" s="1"/>
  <c r="F195" i="7"/>
  <c r="I195" i="7" s="1"/>
  <c r="L195" i="7" s="1"/>
  <c r="F196" i="7"/>
  <c r="I196" i="7" s="1"/>
  <c r="L196" i="7" s="1"/>
  <c r="F197" i="7"/>
  <c r="I197" i="7" s="1"/>
  <c r="L197" i="7" s="1"/>
  <c r="F198" i="7"/>
  <c r="I198" i="7" s="1"/>
  <c r="L198" i="7" s="1"/>
  <c r="F199" i="7"/>
  <c r="I199" i="7" s="1"/>
  <c r="L199" i="7" s="1"/>
  <c r="F200" i="7"/>
  <c r="I200" i="7" s="1"/>
  <c r="L200" i="7" s="1"/>
  <c r="F201" i="7"/>
  <c r="I201" i="7" s="1"/>
  <c r="L201" i="7" s="1"/>
  <c r="F202" i="7"/>
  <c r="I202" i="7" s="1"/>
  <c r="L202" i="7" s="1"/>
  <c r="F203" i="7"/>
  <c r="I203" i="7" s="1"/>
  <c r="L203" i="7" s="1"/>
  <c r="F204" i="7"/>
  <c r="I204" i="7" s="1"/>
  <c r="L204" i="7" s="1"/>
  <c r="F205" i="7"/>
  <c r="I205" i="7" s="1"/>
  <c r="L205" i="7" s="1"/>
  <c r="F206" i="7"/>
  <c r="I206" i="7" s="1"/>
  <c r="L206" i="7" s="1"/>
  <c r="F207" i="7"/>
  <c r="I207" i="7" s="1"/>
  <c r="L207" i="7" s="1"/>
  <c r="F208" i="7"/>
  <c r="I208" i="7" s="1"/>
  <c r="L208" i="7" s="1"/>
  <c r="F209" i="7"/>
  <c r="I209" i="7" s="1"/>
  <c r="L209" i="7" s="1"/>
  <c r="F210" i="7"/>
  <c r="I210" i="7" s="1"/>
  <c r="L210" i="7" s="1"/>
  <c r="F211" i="7"/>
  <c r="I211" i="7" s="1"/>
  <c r="L211" i="7" s="1"/>
  <c r="F212" i="7"/>
  <c r="I212" i="7" s="1"/>
  <c r="L212" i="7" s="1"/>
  <c r="F213" i="7"/>
  <c r="I213" i="7" s="1"/>
  <c r="L213" i="7" s="1"/>
  <c r="F214" i="7"/>
  <c r="I214" i="7" s="1"/>
  <c r="L214" i="7" s="1"/>
  <c r="F215" i="7"/>
  <c r="I215" i="7" s="1"/>
  <c r="L215" i="7" s="1"/>
  <c r="F216" i="7"/>
  <c r="I216" i="7" s="1"/>
  <c r="L216" i="7" s="1"/>
  <c r="F217" i="7"/>
  <c r="I217" i="7" s="1"/>
  <c r="L217" i="7" s="1"/>
  <c r="F218" i="7"/>
  <c r="I218" i="7" s="1"/>
  <c r="L218" i="7" s="1"/>
  <c r="F219" i="7"/>
  <c r="I219" i="7" s="1"/>
  <c r="L219" i="7" s="1"/>
  <c r="F220" i="7"/>
  <c r="I220" i="7" s="1"/>
  <c r="L220" i="7" s="1"/>
  <c r="F221" i="7"/>
  <c r="I221" i="7" s="1"/>
  <c r="L221" i="7" s="1"/>
  <c r="F222" i="7"/>
  <c r="I222" i="7" s="1"/>
  <c r="L222" i="7" s="1"/>
  <c r="F223" i="7"/>
  <c r="I223" i="7" s="1"/>
  <c r="L223" i="7" s="1"/>
  <c r="F224" i="7"/>
  <c r="I224" i="7" s="1"/>
  <c r="L224" i="7" s="1"/>
  <c r="F225" i="7"/>
  <c r="I225" i="7" s="1"/>
  <c r="L225" i="7" s="1"/>
  <c r="F226" i="7"/>
  <c r="I226" i="7" s="1"/>
  <c r="L226" i="7" s="1"/>
  <c r="F227" i="7"/>
  <c r="I227" i="7" s="1"/>
  <c r="L227" i="7" s="1"/>
  <c r="F228" i="7"/>
  <c r="I228" i="7" s="1"/>
  <c r="L228" i="7" s="1"/>
  <c r="F229" i="7"/>
  <c r="I229" i="7" s="1"/>
  <c r="L229" i="7" s="1"/>
  <c r="F230" i="7"/>
  <c r="I230" i="7" s="1"/>
  <c r="L230" i="7" s="1"/>
  <c r="F231" i="7"/>
  <c r="I231" i="7" s="1"/>
  <c r="L231" i="7" s="1"/>
  <c r="F232" i="7"/>
  <c r="I232" i="7" s="1"/>
  <c r="L232" i="7" s="1"/>
  <c r="F233" i="7"/>
  <c r="I233" i="7" s="1"/>
  <c r="L233" i="7" s="1"/>
  <c r="F234" i="7"/>
  <c r="I234" i="7" s="1"/>
  <c r="L234" i="7" s="1"/>
  <c r="F235" i="7"/>
  <c r="I235" i="7" s="1"/>
  <c r="L235" i="7" s="1"/>
  <c r="F236" i="7"/>
  <c r="I236" i="7" s="1"/>
  <c r="L236" i="7" s="1"/>
  <c r="F237" i="7"/>
  <c r="I237" i="7" s="1"/>
  <c r="L237" i="7" s="1"/>
  <c r="F238" i="7"/>
  <c r="I238" i="7" s="1"/>
  <c r="L238" i="7" s="1"/>
  <c r="F239" i="7"/>
  <c r="I239" i="7" s="1"/>
  <c r="L239" i="7" s="1"/>
  <c r="F240" i="7"/>
  <c r="I240" i="7" s="1"/>
  <c r="L240" i="7" s="1"/>
  <c r="F241" i="7"/>
  <c r="I241" i="7" s="1"/>
  <c r="L241" i="7" s="1"/>
  <c r="F242" i="7"/>
  <c r="I242" i="7" s="1"/>
  <c r="L242" i="7" s="1"/>
  <c r="F243" i="7"/>
  <c r="I243" i="7" s="1"/>
  <c r="L243" i="7" s="1"/>
  <c r="F244" i="7"/>
  <c r="I244" i="7" s="1"/>
  <c r="L244" i="7" s="1"/>
  <c r="F245" i="7"/>
  <c r="I245" i="7" s="1"/>
  <c r="L245" i="7" s="1"/>
  <c r="F246" i="7"/>
  <c r="I246" i="7" s="1"/>
  <c r="L246" i="7" s="1"/>
  <c r="F247" i="7"/>
  <c r="I247" i="7" s="1"/>
  <c r="L247" i="7" s="1"/>
  <c r="F248" i="7"/>
  <c r="I248" i="7" s="1"/>
  <c r="L248" i="7" s="1"/>
  <c r="F249" i="7"/>
  <c r="I249" i="7" s="1"/>
  <c r="L249" i="7" s="1"/>
  <c r="F250" i="7"/>
  <c r="I250" i="7" s="1"/>
  <c r="L250" i="7" s="1"/>
  <c r="F251" i="7"/>
  <c r="I251" i="7" s="1"/>
  <c r="L251" i="7" s="1"/>
  <c r="F252" i="7"/>
  <c r="I252" i="7" s="1"/>
  <c r="L252" i="7" s="1"/>
  <c r="F253" i="7"/>
  <c r="I253" i="7" s="1"/>
  <c r="L253" i="7" s="1"/>
  <c r="F254" i="7"/>
  <c r="I254" i="7" s="1"/>
  <c r="L254" i="7" s="1"/>
  <c r="F255" i="7"/>
  <c r="I255" i="7" s="1"/>
  <c r="L255" i="7" s="1"/>
  <c r="F256" i="7"/>
  <c r="I256" i="7" s="1"/>
  <c r="L256" i="7" s="1"/>
  <c r="F257" i="7"/>
  <c r="I257" i="7" s="1"/>
  <c r="L257" i="7" s="1"/>
  <c r="F258" i="7"/>
  <c r="I258" i="7" s="1"/>
  <c r="L258" i="7" s="1"/>
  <c r="F259" i="7"/>
  <c r="I259" i="7" s="1"/>
  <c r="L259" i="7" s="1"/>
  <c r="F260" i="7"/>
  <c r="I260" i="7" s="1"/>
  <c r="L260" i="7" s="1"/>
  <c r="F261" i="7"/>
  <c r="I261" i="7" s="1"/>
  <c r="L261" i="7" s="1"/>
  <c r="F262" i="7"/>
  <c r="I262" i="7" s="1"/>
  <c r="L262" i="7" s="1"/>
  <c r="F263" i="7"/>
  <c r="I263" i="7" s="1"/>
  <c r="L263" i="7" s="1"/>
  <c r="F264" i="7"/>
  <c r="I264" i="7" s="1"/>
  <c r="L264" i="7" s="1"/>
  <c r="F265" i="7"/>
  <c r="I265" i="7" s="1"/>
  <c r="L265" i="7" s="1"/>
  <c r="F266" i="7"/>
  <c r="I266" i="7" s="1"/>
  <c r="L266" i="7" s="1"/>
  <c r="F267" i="7"/>
  <c r="I267" i="7" s="1"/>
  <c r="L267" i="7" s="1"/>
  <c r="F268" i="7"/>
  <c r="I268" i="7" s="1"/>
  <c r="L268" i="7" s="1"/>
  <c r="F269" i="7"/>
  <c r="I269" i="7" s="1"/>
  <c r="L269" i="7" s="1"/>
  <c r="F270" i="7"/>
  <c r="I270" i="7" s="1"/>
  <c r="L270" i="7" s="1"/>
  <c r="F271" i="7"/>
  <c r="I271" i="7" s="1"/>
  <c r="L271" i="7" s="1"/>
  <c r="F272" i="7"/>
  <c r="I272" i="7" s="1"/>
  <c r="L272" i="7" s="1"/>
  <c r="F273" i="7"/>
  <c r="I273" i="7" s="1"/>
  <c r="L273" i="7" s="1"/>
  <c r="F274" i="7"/>
  <c r="I274" i="7" s="1"/>
  <c r="L274" i="7" s="1"/>
  <c r="F275" i="7"/>
  <c r="I275" i="7" s="1"/>
  <c r="L275" i="7" s="1"/>
  <c r="F276" i="7"/>
  <c r="I276" i="7" s="1"/>
  <c r="L276" i="7" s="1"/>
  <c r="F277" i="7"/>
  <c r="I277" i="7" s="1"/>
  <c r="L277" i="7" s="1"/>
  <c r="F278" i="7"/>
  <c r="I278" i="7" s="1"/>
  <c r="L278" i="7" s="1"/>
  <c r="F279" i="7"/>
  <c r="I279" i="7" s="1"/>
  <c r="L279" i="7" s="1"/>
  <c r="F280" i="7"/>
  <c r="I280" i="7" s="1"/>
  <c r="L280" i="7" s="1"/>
  <c r="F281" i="7"/>
  <c r="I281" i="7" s="1"/>
  <c r="L281" i="7" s="1"/>
  <c r="F282" i="7"/>
  <c r="I282" i="7" s="1"/>
  <c r="L282" i="7" s="1"/>
  <c r="F283" i="7"/>
  <c r="I283" i="7" s="1"/>
  <c r="L283" i="7" s="1"/>
  <c r="F284" i="7"/>
  <c r="I284" i="7" s="1"/>
  <c r="L284" i="7" s="1"/>
  <c r="F285" i="7"/>
  <c r="I285" i="7" s="1"/>
  <c r="L285" i="7" s="1"/>
  <c r="F286" i="7"/>
  <c r="I286" i="7" s="1"/>
  <c r="L286" i="7" s="1"/>
  <c r="F287" i="7"/>
  <c r="I287" i="7" s="1"/>
  <c r="L287" i="7" s="1"/>
  <c r="F288" i="7"/>
  <c r="I288" i="7" s="1"/>
  <c r="L288" i="7" s="1"/>
  <c r="F289" i="7"/>
  <c r="I289" i="7" s="1"/>
  <c r="L289" i="7" s="1"/>
  <c r="F290" i="7"/>
  <c r="I290" i="7" s="1"/>
  <c r="L290" i="7" s="1"/>
  <c r="F291" i="7"/>
  <c r="I291" i="7" s="1"/>
  <c r="L291" i="7" s="1"/>
  <c r="F292" i="7"/>
  <c r="I292" i="7" s="1"/>
  <c r="L292" i="7" s="1"/>
  <c r="F293" i="7"/>
  <c r="I293" i="7" s="1"/>
  <c r="L293" i="7" s="1"/>
  <c r="F294" i="7"/>
  <c r="I294" i="7" s="1"/>
  <c r="L294" i="7" s="1"/>
  <c r="F295" i="7"/>
  <c r="I295" i="7" s="1"/>
  <c r="L295" i="7" s="1"/>
  <c r="F296" i="7"/>
  <c r="I296" i="7" s="1"/>
  <c r="L296" i="7" s="1"/>
  <c r="F297" i="7"/>
  <c r="I297" i="7" s="1"/>
  <c r="L297" i="7" s="1"/>
  <c r="F298" i="7"/>
  <c r="I298" i="7" s="1"/>
  <c r="L298" i="7" s="1"/>
  <c r="F299" i="7"/>
  <c r="I299" i="7" s="1"/>
  <c r="L299" i="7" s="1"/>
  <c r="F300" i="7"/>
  <c r="I300" i="7" s="1"/>
  <c r="L300" i="7" s="1"/>
  <c r="F8" i="7"/>
  <c r="I8" i="7" s="1"/>
  <c r="AB13" i="9"/>
  <c r="M8" i="10"/>
  <c r="L8" i="7" l="1"/>
  <c r="N8" i="7" s="1"/>
  <c r="R8" i="7" s="1"/>
  <c r="P8" i="7" l="1"/>
  <c r="G12" i="12"/>
  <c r="H12" i="12" s="1"/>
  <c r="E12" i="12"/>
  <c r="G6" i="14" l="1"/>
  <c r="J7" i="7" l="1"/>
  <c r="U9" i="10" l="1"/>
  <c r="U8" i="10"/>
  <c r="M9" i="10" l="1"/>
  <c r="M10" i="10"/>
  <c r="M11" i="10"/>
  <c r="M12" i="10"/>
  <c r="M13" i="10"/>
  <c r="M14" i="10"/>
  <c r="M15" i="10"/>
  <c r="M16" i="10"/>
  <c r="M17" i="10"/>
  <c r="M18" i="10"/>
  <c r="M19" i="10"/>
  <c r="M20" i="10"/>
  <c r="M21" i="10"/>
  <c r="M22" i="10"/>
  <c r="M23" i="10"/>
  <c r="M24" i="10"/>
  <c r="M25" i="10"/>
  <c r="M26" i="10"/>
  <c r="M27" i="10"/>
  <c r="M28" i="10"/>
  <c r="M29" i="10"/>
  <c r="M30" i="10"/>
  <c r="M31" i="10"/>
  <c r="M32" i="10"/>
  <c r="M33" i="10"/>
  <c r="M34" i="10"/>
  <c r="M35" i="10"/>
  <c r="M36" i="10"/>
  <c r="M37" i="10"/>
  <c r="M38" i="10"/>
  <c r="M39" i="10"/>
  <c r="M40" i="10"/>
  <c r="M41" i="10"/>
  <c r="M42" i="10"/>
  <c r="M43" i="10"/>
  <c r="M44" i="10"/>
  <c r="M45" i="10"/>
  <c r="M46" i="10"/>
  <c r="M47" i="10"/>
  <c r="M48" i="10"/>
  <c r="M49" i="10"/>
  <c r="M50" i="10"/>
  <c r="M51" i="10"/>
  <c r="M52" i="10"/>
  <c r="M53" i="10"/>
  <c r="M54" i="10"/>
  <c r="M55" i="10"/>
  <c r="M56" i="10"/>
  <c r="M57" i="10"/>
  <c r="M58" i="10"/>
  <c r="M59" i="10"/>
  <c r="M60" i="10"/>
  <c r="M61" i="10"/>
  <c r="M62" i="10"/>
  <c r="M63" i="10"/>
  <c r="M64" i="10"/>
  <c r="M65" i="10"/>
  <c r="M66" i="10"/>
  <c r="M67" i="10"/>
  <c r="M68" i="10"/>
  <c r="M69" i="10"/>
  <c r="M70" i="10"/>
  <c r="M71" i="10"/>
  <c r="M72" i="10"/>
  <c r="M73" i="10"/>
  <c r="M74" i="10"/>
  <c r="M75" i="10"/>
  <c r="M76" i="10"/>
  <c r="M77" i="10"/>
  <c r="M78" i="10"/>
  <c r="M79" i="10"/>
  <c r="M80" i="10"/>
  <c r="M81" i="10"/>
  <c r="M82" i="10"/>
  <c r="M83" i="10"/>
  <c r="M84" i="10"/>
  <c r="M85" i="10"/>
  <c r="M86" i="10"/>
  <c r="M87" i="10"/>
  <c r="M88" i="10"/>
  <c r="M89" i="10"/>
  <c r="M90" i="10"/>
  <c r="M91" i="10"/>
  <c r="M92" i="10"/>
  <c r="M93" i="10"/>
  <c r="M94" i="10"/>
  <c r="M95" i="10"/>
  <c r="M96" i="10"/>
  <c r="M97" i="10"/>
  <c r="M98" i="10"/>
  <c r="M99" i="10"/>
  <c r="M100" i="10"/>
  <c r="M101" i="10"/>
  <c r="M102" i="10"/>
  <c r="M103" i="10"/>
  <c r="M104" i="10"/>
  <c r="M105" i="10"/>
  <c r="M106" i="10"/>
  <c r="M107" i="10"/>
  <c r="M108" i="10"/>
  <c r="M109" i="10"/>
  <c r="M110" i="10"/>
  <c r="M111" i="10"/>
  <c r="M112" i="10"/>
  <c r="M113" i="10"/>
  <c r="M114" i="10"/>
  <c r="M115" i="10"/>
  <c r="M116" i="10"/>
  <c r="M117" i="10"/>
  <c r="M118" i="10"/>
  <c r="M119" i="10"/>
  <c r="M120" i="10"/>
  <c r="M121" i="10"/>
  <c r="M122" i="10"/>
  <c r="M123" i="10"/>
  <c r="M124" i="10"/>
  <c r="M125" i="10"/>
  <c r="M126" i="10"/>
  <c r="M127" i="10"/>
  <c r="M128" i="10"/>
  <c r="M129" i="10"/>
  <c r="M130" i="10"/>
  <c r="M131" i="10"/>
  <c r="M132" i="10"/>
  <c r="M133" i="10"/>
  <c r="M134" i="10"/>
  <c r="M135" i="10"/>
  <c r="M136" i="10"/>
  <c r="M137" i="10"/>
  <c r="M138" i="10"/>
  <c r="M139" i="10"/>
  <c r="M140" i="10"/>
  <c r="M141" i="10"/>
  <c r="M142" i="10"/>
  <c r="M143" i="10"/>
  <c r="M144" i="10"/>
  <c r="M145" i="10"/>
  <c r="M146" i="10"/>
  <c r="M147" i="10"/>
  <c r="M148" i="10"/>
  <c r="M149" i="10"/>
  <c r="M150" i="10"/>
  <c r="M151" i="10"/>
  <c r="M152" i="10"/>
  <c r="M153" i="10"/>
  <c r="M154" i="10"/>
  <c r="M155" i="10"/>
  <c r="M156" i="10"/>
  <c r="M157" i="10"/>
  <c r="M158" i="10"/>
  <c r="M159" i="10"/>
  <c r="M160" i="10"/>
  <c r="M161" i="10"/>
  <c r="M162" i="10"/>
  <c r="M163" i="10"/>
  <c r="M164" i="10"/>
  <c r="M165" i="10"/>
  <c r="M166" i="10"/>
  <c r="M167" i="10"/>
  <c r="M168" i="10"/>
  <c r="M169" i="10"/>
  <c r="M170" i="10"/>
  <c r="M171" i="10"/>
  <c r="M172" i="10"/>
  <c r="M173" i="10"/>
  <c r="M174" i="10"/>
  <c r="M175" i="10"/>
  <c r="M176" i="10"/>
  <c r="M177" i="10"/>
  <c r="M178" i="10"/>
  <c r="M179" i="10"/>
  <c r="M180" i="10"/>
  <c r="M181" i="10"/>
  <c r="M182" i="10"/>
  <c r="M183" i="10"/>
  <c r="M184" i="10"/>
  <c r="M185" i="10"/>
  <c r="M186" i="10"/>
  <c r="M187" i="10"/>
  <c r="M188" i="10"/>
  <c r="M189" i="10"/>
  <c r="M190" i="10"/>
  <c r="M191" i="10"/>
  <c r="M192" i="10"/>
  <c r="M193" i="10"/>
  <c r="M194" i="10"/>
  <c r="M195" i="10"/>
  <c r="M196" i="10"/>
  <c r="M197" i="10"/>
  <c r="M198" i="10"/>
  <c r="M199" i="10"/>
  <c r="M200" i="10"/>
  <c r="M201" i="10"/>
  <c r="M202" i="10"/>
  <c r="M203" i="10"/>
  <c r="M204" i="10"/>
  <c r="M205" i="10"/>
  <c r="M206" i="10"/>
  <c r="M207" i="10"/>
  <c r="M208" i="10"/>
  <c r="M209" i="10"/>
  <c r="M210" i="10"/>
  <c r="M211" i="10"/>
  <c r="M212" i="10"/>
  <c r="M213" i="10"/>
  <c r="M214" i="10"/>
  <c r="M215" i="10"/>
  <c r="M216" i="10"/>
  <c r="M217" i="10"/>
  <c r="M218" i="10"/>
  <c r="M219" i="10"/>
  <c r="M220" i="10"/>
  <c r="M221" i="10"/>
  <c r="M222" i="10"/>
  <c r="M223" i="10"/>
  <c r="M224" i="10"/>
  <c r="M225" i="10"/>
  <c r="M226" i="10"/>
  <c r="M227" i="10"/>
  <c r="M228" i="10"/>
  <c r="M229" i="10"/>
  <c r="M230" i="10"/>
  <c r="M231" i="10"/>
  <c r="M232" i="10"/>
  <c r="M233" i="10"/>
  <c r="M234" i="10"/>
  <c r="M235" i="10"/>
  <c r="M236" i="10"/>
  <c r="M237" i="10"/>
  <c r="M238" i="10"/>
  <c r="M239" i="10"/>
  <c r="M240" i="10"/>
  <c r="M241" i="10"/>
  <c r="M242" i="10"/>
  <c r="M243" i="10"/>
  <c r="M244" i="10"/>
  <c r="M245" i="10"/>
  <c r="M246" i="10"/>
  <c r="M247" i="10"/>
  <c r="M248" i="10"/>
  <c r="M249" i="10"/>
  <c r="M250" i="10"/>
  <c r="M251" i="10"/>
  <c r="M252" i="10"/>
  <c r="M253" i="10"/>
  <c r="M254" i="10"/>
  <c r="M255" i="10"/>
  <c r="M256" i="10"/>
  <c r="M257" i="10"/>
  <c r="M258" i="10"/>
  <c r="M259" i="10"/>
  <c r="M260" i="10"/>
  <c r="M261" i="10"/>
  <c r="M262" i="10"/>
  <c r="M263" i="10"/>
  <c r="M264" i="10"/>
  <c r="M265" i="10"/>
  <c r="M266" i="10"/>
  <c r="M267" i="10"/>
  <c r="M268" i="10"/>
  <c r="M269" i="10"/>
  <c r="M270" i="10"/>
  <c r="M271" i="10"/>
  <c r="M272" i="10"/>
  <c r="M273" i="10"/>
  <c r="M274" i="10"/>
  <c r="M275" i="10"/>
  <c r="M276" i="10"/>
  <c r="M277" i="10"/>
  <c r="M278" i="10"/>
  <c r="M279" i="10"/>
  <c r="M280" i="10"/>
  <c r="M281" i="10"/>
  <c r="M282" i="10"/>
  <c r="M283" i="10"/>
  <c r="M284" i="10"/>
  <c r="M285" i="10"/>
  <c r="M286" i="10"/>
  <c r="M287" i="10"/>
  <c r="M288" i="10"/>
  <c r="M289" i="10"/>
  <c r="M290" i="10"/>
  <c r="M291" i="10"/>
  <c r="M292" i="10"/>
  <c r="M293" i="10"/>
  <c r="M294" i="10"/>
  <c r="M295" i="10"/>
  <c r="M296" i="10"/>
  <c r="M297" i="10"/>
  <c r="M298" i="10"/>
  <c r="M299" i="10"/>
  <c r="M300" i="10"/>
  <c r="M7" i="10" l="1"/>
  <c r="E13" i="12" l="1"/>
  <c r="E14" i="12"/>
  <c r="E15" i="12"/>
  <c r="E16" i="12"/>
  <c r="E17" i="12"/>
  <c r="E18" i="12"/>
  <c r="E19" i="12"/>
  <c r="E20" i="12"/>
  <c r="E21" i="12"/>
  <c r="E22" i="12"/>
  <c r="E23" i="12"/>
  <c r="E24" i="12"/>
  <c r="E25" i="12"/>
  <c r="E26" i="12"/>
  <c r="E27" i="12"/>
  <c r="E28" i="12"/>
  <c r="E29" i="12"/>
  <c r="E30" i="12"/>
  <c r="E31" i="12"/>
  <c r="E32" i="12"/>
  <c r="E33" i="12"/>
  <c r="E34" i="12"/>
  <c r="E35" i="12"/>
  <c r="E36" i="12"/>
  <c r="E37" i="12"/>
  <c r="E38" i="12"/>
  <c r="E39" i="12"/>
  <c r="E40" i="12"/>
  <c r="E41" i="12"/>
  <c r="E42" i="12"/>
  <c r="E43" i="12"/>
  <c r="E44" i="12"/>
  <c r="E45" i="12"/>
  <c r="E46" i="12"/>
  <c r="E47" i="12"/>
  <c r="E48" i="12"/>
  <c r="E49" i="12"/>
  <c r="E50" i="12"/>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82" i="12"/>
  <c r="E83" i="12"/>
  <c r="E84" i="12"/>
  <c r="E85" i="12"/>
  <c r="E86" i="12"/>
  <c r="E87" i="12"/>
  <c r="E88" i="12"/>
  <c r="E89" i="12"/>
  <c r="E90" i="12"/>
  <c r="E91" i="12"/>
  <c r="E92" i="12"/>
  <c r="E93" i="12"/>
  <c r="E94" i="12"/>
  <c r="E95" i="12"/>
  <c r="E96" i="12"/>
  <c r="E97" i="12"/>
  <c r="E98" i="12"/>
  <c r="E99" i="12"/>
  <c r="E100" i="12"/>
  <c r="E101" i="12"/>
  <c r="E102" i="12"/>
  <c r="E103" i="12"/>
  <c r="E104" i="12"/>
  <c r="E105" i="12"/>
  <c r="E106" i="12"/>
  <c r="E107" i="12"/>
  <c r="E108" i="12"/>
  <c r="E109" i="12"/>
  <c r="E110" i="12"/>
  <c r="E111" i="12"/>
  <c r="E112" i="12"/>
  <c r="E113" i="12"/>
  <c r="E114" i="12"/>
  <c r="E115" i="12"/>
  <c r="E116" i="12"/>
  <c r="E117" i="12"/>
  <c r="E118" i="12"/>
  <c r="E119" i="12"/>
  <c r="E120" i="12"/>
  <c r="E121" i="12"/>
  <c r="E122" i="12"/>
  <c r="E123" i="12"/>
  <c r="E124" i="12"/>
  <c r="E125" i="12"/>
  <c r="E126" i="12"/>
  <c r="E127" i="12"/>
  <c r="E128" i="12"/>
  <c r="E129" i="12"/>
  <c r="E130" i="12"/>
  <c r="E131" i="12"/>
  <c r="E132" i="12"/>
  <c r="E133" i="12"/>
  <c r="E134" i="12"/>
  <c r="E135" i="12"/>
  <c r="E136" i="12"/>
  <c r="E137" i="12"/>
  <c r="E138" i="12"/>
  <c r="E139" i="12"/>
  <c r="E140" i="12"/>
  <c r="E141" i="12"/>
  <c r="E142" i="12"/>
  <c r="E143" i="12"/>
  <c r="E144" i="12"/>
  <c r="E145" i="12"/>
  <c r="E146" i="12"/>
  <c r="E147" i="12"/>
  <c r="E148" i="12"/>
  <c r="E149" i="12"/>
  <c r="E150" i="12"/>
  <c r="E151" i="12"/>
  <c r="E152" i="12"/>
  <c r="E153" i="12"/>
  <c r="E154" i="12"/>
  <c r="E155" i="12"/>
  <c r="E156" i="12"/>
  <c r="E157" i="12"/>
  <c r="E158" i="12"/>
  <c r="E159" i="12"/>
  <c r="E160" i="12"/>
  <c r="E161" i="12"/>
  <c r="E162" i="12"/>
  <c r="E163" i="12"/>
  <c r="E164" i="12"/>
  <c r="E165" i="12"/>
  <c r="E166" i="12"/>
  <c r="E167" i="12"/>
  <c r="E168" i="12"/>
  <c r="E169" i="12"/>
  <c r="E170" i="12"/>
  <c r="E171" i="12"/>
  <c r="E172" i="12"/>
  <c r="E173" i="12"/>
  <c r="E174" i="12"/>
  <c r="E175" i="12"/>
  <c r="E176" i="12"/>
  <c r="E177" i="12"/>
  <c r="E178" i="12"/>
  <c r="E179" i="12"/>
  <c r="E180" i="12"/>
  <c r="E181" i="12"/>
  <c r="E182" i="12"/>
  <c r="E183" i="12"/>
  <c r="E184" i="12"/>
  <c r="E185" i="12"/>
  <c r="E186" i="12"/>
  <c r="E187" i="12"/>
  <c r="E188" i="12"/>
  <c r="E189" i="12"/>
  <c r="E190" i="12"/>
  <c r="E191" i="12"/>
  <c r="E192" i="12"/>
  <c r="E193" i="12"/>
  <c r="E194" i="12"/>
  <c r="E195" i="12"/>
  <c r="E196" i="12"/>
  <c r="E197" i="12"/>
  <c r="E198" i="12"/>
  <c r="E199" i="12"/>
  <c r="E200" i="12"/>
  <c r="E201" i="12"/>
  <c r="E202" i="12"/>
  <c r="E203" i="12"/>
  <c r="E204" i="12"/>
  <c r="E205" i="12"/>
  <c r="E206" i="12"/>
  <c r="E207" i="12"/>
  <c r="E208" i="12"/>
  <c r="E209" i="12"/>
  <c r="E210" i="12"/>
  <c r="E211" i="12"/>
  <c r="E212" i="12"/>
  <c r="E213" i="12"/>
  <c r="E214" i="12"/>
  <c r="E215" i="12"/>
  <c r="E216" i="12"/>
  <c r="E217" i="12"/>
  <c r="E218" i="12"/>
  <c r="E219" i="12"/>
  <c r="E220" i="12"/>
  <c r="E221" i="12"/>
  <c r="E222" i="12"/>
  <c r="E223" i="12"/>
  <c r="E224" i="12"/>
  <c r="E225" i="12"/>
  <c r="E226" i="12"/>
  <c r="E227" i="12"/>
  <c r="E228" i="12"/>
  <c r="E229" i="12"/>
  <c r="E230" i="12"/>
  <c r="E231" i="12"/>
  <c r="E232" i="12"/>
  <c r="E233" i="12"/>
  <c r="E234" i="12"/>
  <c r="E235" i="12"/>
  <c r="E236" i="12"/>
  <c r="E237" i="12"/>
  <c r="E238" i="12"/>
  <c r="E239" i="12"/>
  <c r="E240" i="12"/>
  <c r="E241" i="12"/>
  <c r="E242" i="12"/>
  <c r="E243" i="12"/>
  <c r="E244" i="12"/>
  <c r="E245" i="12"/>
  <c r="E246" i="12"/>
  <c r="E247" i="12"/>
  <c r="E248" i="12"/>
  <c r="E249" i="12"/>
  <c r="E250" i="12"/>
  <c r="E251" i="12"/>
  <c r="E252" i="12"/>
  <c r="E253" i="12"/>
  <c r="E254" i="12"/>
  <c r="E255" i="12"/>
  <c r="E256" i="12"/>
  <c r="E257" i="12"/>
  <c r="E258" i="12"/>
  <c r="E259" i="12"/>
  <c r="E260" i="12"/>
  <c r="E261" i="12"/>
  <c r="E262" i="12"/>
  <c r="E263" i="12"/>
  <c r="E264" i="12"/>
  <c r="E265" i="12"/>
  <c r="E266" i="12"/>
  <c r="E267" i="12"/>
  <c r="E268" i="12"/>
  <c r="E269" i="12"/>
  <c r="E270" i="12"/>
  <c r="E271" i="12"/>
  <c r="E272" i="12"/>
  <c r="E273" i="12"/>
  <c r="E274" i="12"/>
  <c r="E275" i="12"/>
  <c r="E276" i="12"/>
  <c r="E277" i="12"/>
  <c r="E278" i="12"/>
  <c r="E279" i="12"/>
  <c r="E280" i="12"/>
  <c r="E281" i="12"/>
  <c r="E282" i="12"/>
  <c r="E283" i="12"/>
  <c r="E284" i="12"/>
  <c r="E285" i="12"/>
  <c r="E286" i="12"/>
  <c r="E287" i="12"/>
  <c r="E288" i="12"/>
  <c r="E289" i="12"/>
  <c r="E290" i="12"/>
  <c r="E291" i="12"/>
  <c r="E292" i="12"/>
  <c r="E293" i="12"/>
  <c r="E294" i="12"/>
  <c r="E295" i="12"/>
  <c r="E296" i="12"/>
  <c r="E297" i="12"/>
  <c r="E298" i="12"/>
  <c r="E299" i="12"/>
  <c r="E300" i="12"/>
  <c r="E301" i="12"/>
  <c r="E302" i="12"/>
  <c r="E303" i="12"/>
  <c r="E304" i="12"/>
  <c r="G304" i="12"/>
  <c r="H304" i="12" s="1"/>
  <c r="K304" i="12" s="1"/>
  <c r="L304" i="12" s="1"/>
  <c r="G13" i="12"/>
  <c r="H13" i="12" s="1"/>
  <c r="K13" i="12" s="1"/>
  <c r="L13" i="12" s="1"/>
  <c r="G14" i="12"/>
  <c r="H14" i="12" s="1"/>
  <c r="K14" i="12" s="1"/>
  <c r="L14" i="12" s="1"/>
  <c r="G15" i="12"/>
  <c r="H15" i="12" s="1"/>
  <c r="K15" i="12" s="1"/>
  <c r="L15" i="12" s="1"/>
  <c r="G16" i="12"/>
  <c r="H16" i="12" s="1"/>
  <c r="K16" i="12" s="1"/>
  <c r="L16" i="12" s="1"/>
  <c r="G17" i="12"/>
  <c r="H17" i="12" s="1"/>
  <c r="K17" i="12" s="1"/>
  <c r="L17" i="12" s="1"/>
  <c r="G18" i="12"/>
  <c r="H18" i="12" s="1"/>
  <c r="K18" i="12" s="1"/>
  <c r="L18" i="12" s="1"/>
  <c r="G19" i="12"/>
  <c r="H19" i="12" s="1"/>
  <c r="K19" i="12" s="1"/>
  <c r="L19" i="12" s="1"/>
  <c r="G20" i="12"/>
  <c r="H20" i="12" s="1"/>
  <c r="K20" i="12" s="1"/>
  <c r="L20" i="12" s="1"/>
  <c r="G21" i="12"/>
  <c r="H21" i="12" s="1"/>
  <c r="K21" i="12" s="1"/>
  <c r="L21" i="12" s="1"/>
  <c r="G22" i="12"/>
  <c r="H22" i="12" s="1"/>
  <c r="K22" i="12" s="1"/>
  <c r="L22" i="12" s="1"/>
  <c r="G23" i="12"/>
  <c r="H23" i="12" s="1"/>
  <c r="K23" i="12" s="1"/>
  <c r="L23" i="12" s="1"/>
  <c r="G24" i="12"/>
  <c r="H24" i="12" s="1"/>
  <c r="K24" i="12" s="1"/>
  <c r="L24" i="12" s="1"/>
  <c r="G25" i="12"/>
  <c r="H25" i="12" s="1"/>
  <c r="K25" i="12" s="1"/>
  <c r="L25" i="12" s="1"/>
  <c r="G26" i="12"/>
  <c r="H26" i="12" s="1"/>
  <c r="K26" i="12" s="1"/>
  <c r="L26" i="12" s="1"/>
  <c r="G27" i="12"/>
  <c r="H27" i="12" s="1"/>
  <c r="K27" i="12" s="1"/>
  <c r="L27" i="12" s="1"/>
  <c r="G28" i="12"/>
  <c r="H28" i="12" s="1"/>
  <c r="K28" i="12" s="1"/>
  <c r="L28" i="12" s="1"/>
  <c r="G29" i="12"/>
  <c r="H29" i="12" s="1"/>
  <c r="K29" i="12" s="1"/>
  <c r="L29" i="12" s="1"/>
  <c r="G30" i="12"/>
  <c r="H30" i="12" s="1"/>
  <c r="K30" i="12" s="1"/>
  <c r="L30" i="12" s="1"/>
  <c r="G31" i="12"/>
  <c r="H31" i="12" s="1"/>
  <c r="K31" i="12" s="1"/>
  <c r="L31" i="12" s="1"/>
  <c r="G32" i="12"/>
  <c r="H32" i="12" s="1"/>
  <c r="K32" i="12" s="1"/>
  <c r="L32" i="12" s="1"/>
  <c r="G33" i="12"/>
  <c r="H33" i="12" s="1"/>
  <c r="K33" i="12" s="1"/>
  <c r="L33" i="12" s="1"/>
  <c r="G34" i="12"/>
  <c r="H34" i="12" s="1"/>
  <c r="K34" i="12" s="1"/>
  <c r="L34" i="12" s="1"/>
  <c r="G35" i="12"/>
  <c r="H35" i="12" s="1"/>
  <c r="K35" i="12" s="1"/>
  <c r="L35" i="12" s="1"/>
  <c r="G36" i="12"/>
  <c r="H36" i="12" s="1"/>
  <c r="K36" i="12" s="1"/>
  <c r="L36" i="12" s="1"/>
  <c r="G37" i="12"/>
  <c r="H37" i="12" s="1"/>
  <c r="K37" i="12" s="1"/>
  <c r="L37" i="12" s="1"/>
  <c r="G38" i="12"/>
  <c r="H38" i="12" s="1"/>
  <c r="K38" i="12" s="1"/>
  <c r="L38" i="12" s="1"/>
  <c r="G39" i="12"/>
  <c r="H39" i="12" s="1"/>
  <c r="K39" i="12" s="1"/>
  <c r="L39" i="12" s="1"/>
  <c r="G40" i="12"/>
  <c r="H40" i="12" s="1"/>
  <c r="K40" i="12" s="1"/>
  <c r="L40" i="12" s="1"/>
  <c r="G41" i="12"/>
  <c r="H41" i="12" s="1"/>
  <c r="K41" i="12" s="1"/>
  <c r="L41" i="12" s="1"/>
  <c r="G42" i="12"/>
  <c r="H42" i="12" s="1"/>
  <c r="K42" i="12" s="1"/>
  <c r="L42" i="12" s="1"/>
  <c r="G43" i="12"/>
  <c r="H43" i="12" s="1"/>
  <c r="K43" i="12" s="1"/>
  <c r="L43" i="12" s="1"/>
  <c r="G44" i="12"/>
  <c r="H44" i="12" s="1"/>
  <c r="K44" i="12" s="1"/>
  <c r="L44" i="12" s="1"/>
  <c r="G45" i="12"/>
  <c r="H45" i="12" s="1"/>
  <c r="K45" i="12" s="1"/>
  <c r="L45" i="12" s="1"/>
  <c r="G46" i="12"/>
  <c r="H46" i="12" s="1"/>
  <c r="K46" i="12" s="1"/>
  <c r="L46" i="12" s="1"/>
  <c r="G47" i="12"/>
  <c r="H47" i="12" s="1"/>
  <c r="K47" i="12" s="1"/>
  <c r="L47" i="12" s="1"/>
  <c r="G48" i="12"/>
  <c r="H48" i="12" s="1"/>
  <c r="K48" i="12" s="1"/>
  <c r="L48" i="12" s="1"/>
  <c r="G49" i="12"/>
  <c r="H49" i="12" s="1"/>
  <c r="K49" i="12" s="1"/>
  <c r="L49" i="12" s="1"/>
  <c r="G50" i="12"/>
  <c r="H50" i="12" s="1"/>
  <c r="K50" i="12" s="1"/>
  <c r="L50" i="12" s="1"/>
  <c r="G51" i="12"/>
  <c r="H51" i="12" s="1"/>
  <c r="K51" i="12" s="1"/>
  <c r="L51" i="12" s="1"/>
  <c r="G52" i="12"/>
  <c r="H52" i="12" s="1"/>
  <c r="K52" i="12" s="1"/>
  <c r="L52" i="12" s="1"/>
  <c r="G53" i="12"/>
  <c r="H53" i="12" s="1"/>
  <c r="K53" i="12" s="1"/>
  <c r="L53" i="12" s="1"/>
  <c r="G54" i="12"/>
  <c r="H54" i="12" s="1"/>
  <c r="K54" i="12" s="1"/>
  <c r="L54" i="12" s="1"/>
  <c r="G55" i="12"/>
  <c r="H55" i="12" s="1"/>
  <c r="K55" i="12" s="1"/>
  <c r="L55" i="12" s="1"/>
  <c r="G56" i="12"/>
  <c r="H56" i="12" s="1"/>
  <c r="K56" i="12" s="1"/>
  <c r="L56" i="12" s="1"/>
  <c r="G57" i="12"/>
  <c r="H57" i="12" s="1"/>
  <c r="K57" i="12" s="1"/>
  <c r="L57" i="12" s="1"/>
  <c r="G58" i="12"/>
  <c r="H58" i="12" s="1"/>
  <c r="K58" i="12" s="1"/>
  <c r="L58" i="12" s="1"/>
  <c r="G59" i="12"/>
  <c r="H59" i="12" s="1"/>
  <c r="K59" i="12" s="1"/>
  <c r="L59" i="12" s="1"/>
  <c r="G60" i="12"/>
  <c r="H60" i="12" s="1"/>
  <c r="K60" i="12" s="1"/>
  <c r="L60" i="12" s="1"/>
  <c r="G61" i="12"/>
  <c r="H61" i="12" s="1"/>
  <c r="K61" i="12" s="1"/>
  <c r="L61" i="12" s="1"/>
  <c r="G62" i="12"/>
  <c r="H62" i="12" s="1"/>
  <c r="K62" i="12" s="1"/>
  <c r="L62" i="12" s="1"/>
  <c r="G63" i="12"/>
  <c r="H63" i="12" s="1"/>
  <c r="K63" i="12" s="1"/>
  <c r="L63" i="12" s="1"/>
  <c r="G64" i="12"/>
  <c r="H64" i="12" s="1"/>
  <c r="K64" i="12" s="1"/>
  <c r="L64" i="12" s="1"/>
  <c r="G65" i="12"/>
  <c r="H65" i="12" s="1"/>
  <c r="K65" i="12" s="1"/>
  <c r="L65" i="12" s="1"/>
  <c r="G66" i="12"/>
  <c r="H66" i="12" s="1"/>
  <c r="K66" i="12" s="1"/>
  <c r="L66" i="12" s="1"/>
  <c r="G67" i="12"/>
  <c r="H67" i="12" s="1"/>
  <c r="K67" i="12" s="1"/>
  <c r="L67" i="12" s="1"/>
  <c r="G68" i="12"/>
  <c r="H68" i="12" s="1"/>
  <c r="K68" i="12" s="1"/>
  <c r="L68" i="12" s="1"/>
  <c r="G69" i="12"/>
  <c r="H69" i="12" s="1"/>
  <c r="K69" i="12" s="1"/>
  <c r="L69" i="12" s="1"/>
  <c r="G70" i="12"/>
  <c r="H70" i="12" s="1"/>
  <c r="K70" i="12" s="1"/>
  <c r="L70" i="12" s="1"/>
  <c r="G71" i="12"/>
  <c r="H71" i="12" s="1"/>
  <c r="K71" i="12" s="1"/>
  <c r="L71" i="12" s="1"/>
  <c r="G72" i="12"/>
  <c r="H72" i="12" s="1"/>
  <c r="K72" i="12" s="1"/>
  <c r="L72" i="12" s="1"/>
  <c r="G73" i="12"/>
  <c r="H73" i="12" s="1"/>
  <c r="K73" i="12" s="1"/>
  <c r="L73" i="12" s="1"/>
  <c r="G74" i="12"/>
  <c r="H74" i="12" s="1"/>
  <c r="K74" i="12" s="1"/>
  <c r="L74" i="12" s="1"/>
  <c r="G75" i="12"/>
  <c r="H75" i="12" s="1"/>
  <c r="K75" i="12" s="1"/>
  <c r="L75" i="12" s="1"/>
  <c r="G76" i="12"/>
  <c r="H76" i="12" s="1"/>
  <c r="K76" i="12" s="1"/>
  <c r="L76" i="12" s="1"/>
  <c r="G77" i="12"/>
  <c r="H77" i="12" s="1"/>
  <c r="K77" i="12" s="1"/>
  <c r="L77" i="12" s="1"/>
  <c r="G78" i="12"/>
  <c r="H78" i="12" s="1"/>
  <c r="K78" i="12" s="1"/>
  <c r="L78" i="12" s="1"/>
  <c r="G79" i="12"/>
  <c r="H79" i="12" s="1"/>
  <c r="K79" i="12" s="1"/>
  <c r="L79" i="12" s="1"/>
  <c r="G80" i="12"/>
  <c r="H80" i="12" s="1"/>
  <c r="K80" i="12" s="1"/>
  <c r="L80" i="12" s="1"/>
  <c r="G81" i="12"/>
  <c r="H81" i="12" s="1"/>
  <c r="K81" i="12" s="1"/>
  <c r="L81" i="12" s="1"/>
  <c r="G82" i="12"/>
  <c r="H82" i="12" s="1"/>
  <c r="K82" i="12" s="1"/>
  <c r="L82" i="12" s="1"/>
  <c r="G83" i="12"/>
  <c r="H83" i="12" s="1"/>
  <c r="K83" i="12" s="1"/>
  <c r="L83" i="12" s="1"/>
  <c r="G84" i="12"/>
  <c r="H84" i="12" s="1"/>
  <c r="K84" i="12" s="1"/>
  <c r="L84" i="12" s="1"/>
  <c r="G85" i="12"/>
  <c r="H85" i="12" s="1"/>
  <c r="K85" i="12" s="1"/>
  <c r="L85" i="12" s="1"/>
  <c r="G86" i="12"/>
  <c r="H86" i="12" s="1"/>
  <c r="K86" i="12" s="1"/>
  <c r="L86" i="12" s="1"/>
  <c r="G87" i="12"/>
  <c r="H87" i="12" s="1"/>
  <c r="K87" i="12" s="1"/>
  <c r="L87" i="12" s="1"/>
  <c r="G88" i="12"/>
  <c r="H88" i="12" s="1"/>
  <c r="K88" i="12" s="1"/>
  <c r="L88" i="12" s="1"/>
  <c r="G89" i="12"/>
  <c r="H89" i="12" s="1"/>
  <c r="K89" i="12" s="1"/>
  <c r="L89" i="12" s="1"/>
  <c r="G90" i="12"/>
  <c r="H90" i="12" s="1"/>
  <c r="K90" i="12" s="1"/>
  <c r="L90" i="12" s="1"/>
  <c r="G91" i="12"/>
  <c r="H91" i="12" s="1"/>
  <c r="K91" i="12" s="1"/>
  <c r="L91" i="12" s="1"/>
  <c r="G92" i="12"/>
  <c r="H92" i="12" s="1"/>
  <c r="K92" i="12" s="1"/>
  <c r="L92" i="12" s="1"/>
  <c r="G93" i="12"/>
  <c r="H93" i="12" s="1"/>
  <c r="K93" i="12" s="1"/>
  <c r="L93" i="12" s="1"/>
  <c r="G94" i="12"/>
  <c r="H94" i="12" s="1"/>
  <c r="K94" i="12" s="1"/>
  <c r="L94" i="12" s="1"/>
  <c r="G95" i="12"/>
  <c r="H95" i="12" s="1"/>
  <c r="K95" i="12" s="1"/>
  <c r="L95" i="12" s="1"/>
  <c r="G96" i="12"/>
  <c r="H96" i="12" s="1"/>
  <c r="K96" i="12" s="1"/>
  <c r="L96" i="12" s="1"/>
  <c r="G97" i="12"/>
  <c r="H97" i="12" s="1"/>
  <c r="K97" i="12" s="1"/>
  <c r="L97" i="12" s="1"/>
  <c r="G98" i="12"/>
  <c r="H98" i="12" s="1"/>
  <c r="K98" i="12" s="1"/>
  <c r="L98" i="12" s="1"/>
  <c r="G99" i="12"/>
  <c r="H99" i="12" s="1"/>
  <c r="K99" i="12" s="1"/>
  <c r="L99" i="12" s="1"/>
  <c r="G100" i="12"/>
  <c r="H100" i="12" s="1"/>
  <c r="K100" i="12" s="1"/>
  <c r="L100" i="12" s="1"/>
  <c r="G101" i="12"/>
  <c r="H101" i="12" s="1"/>
  <c r="K101" i="12" s="1"/>
  <c r="L101" i="12" s="1"/>
  <c r="G102" i="12"/>
  <c r="H102" i="12" s="1"/>
  <c r="K102" i="12" s="1"/>
  <c r="L102" i="12" s="1"/>
  <c r="G103" i="12"/>
  <c r="H103" i="12" s="1"/>
  <c r="K103" i="12" s="1"/>
  <c r="L103" i="12" s="1"/>
  <c r="G104" i="12"/>
  <c r="H104" i="12" s="1"/>
  <c r="K104" i="12" s="1"/>
  <c r="L104" i="12" s="1"/>
  <c r="G105" i="12"/>
  <c r="H105" i="12" s="1"/>
  <c r="K105" i="12" s="1"/>
  <c r="L105" i="12" s="1"/>
  <c r="G106" i="12"/>
  <c r="H106" i="12" s="1"/>
  <c r="K106" i="12" s="1"/>
  <c r="L106" i="12" s="1"/>
  <c r="G107" i="12"/>
  <c r="H107" i="12" s="1"/>
  <c r="K107" i="12" s="1"/>
  <c r="L107" i="12" s="1"/>
  <c r="G108" i="12"/>
  <c r="H108" i="12" s="1"/>
  <c r="K108" i="12" s="1"/>
  <c r="L108" i="12" s="1"/>
  <c r="G109" i="12"/>
  <c r="H109" i="12" s="1"/>
  <c r="K109" i="12" s="1"/>
  <c r="L109" i="12" s="1"/>
  <c r="G110" i="12"/>
  <c r="H110" i="12" s="1"/>
  <c r="K110" i="12" s="1"/>
  <c r="L110" i="12" s="1"/>
  <c r="G111" i="12"/>
  <c r="H111" i="12" s="1"/>
  <c r="K111" i="12" s="1"/>
  <c r="L111" i="12" s="1"/>
  <c r="G112" i="12"/>
  <c r="H112" i="12" s="1"/>
  <c r="K112" i="12" s="1"/>
  <c r="L112" i="12" s="1"/>
  <c r="G113" i="12"/>
  <c r="H113" i="12" s="1"/>
  <c r="K113" i="12" s="1"/>
  <c r="L113" i="12" s="1"/>
  <c r="G114" i="12"/>
  <c r="H114" i="12" s="1"/>
  <c r="K114" i="12" s="1"/>
  <c r="L114" i="12" s="1"/>
  <c r="G115" i="12"/>
  <c r="H115" i="12" s="1"/>
  <c r="K115" i="12" s="1"/>
  <c r="L115" i="12" s="1"/>
  <c r="G116" i="12"/>
  <c r="H116" i="12" s="1"/>
  <c r="K116" i="12" s="1"/>
  <c r="L116" i="12" s="1"/>
  <c r="G117" i="12"/>
  <c r="H117" i="12" s="1"/>
  <c r="K117" i="12" s="1"/>
  <c r="L117" i="12" s="1"/>
  <c r="G118" i="12"/>
  <c r="H118" i="12" s="1"/>
  <c r="K118" i="12" s="1"/>
  <c r="L118" i="12" s="1"/>
  <c r="G119" i="12"/>
  <c r="H119" i="12" s="1"/>
  <c r="K119" i="12" s="1"/>
  <c r="L119" i="12" s="1"/>
  <c r="G120" i="12"/>
  <c r="H120" i="12" s="1"/>
  <c r="K120" i="12" s="1"/>
  <c r="L120" i="12" s="1"/>
  <c r="G121" i="12"/>
  <c r="H121" i="12" s="1"/>
  <c r="K121" i="12" s="1"/>
  <c r="L121" i="12" s="1"/>
  <c r="G122" i="12"/>
  <c r="H122" i="12" s="1"/>
  <c r="K122" i="12" s="1"/>
  <c r="L122" i="12" s="1"/>
  <c r="G123" i="12"/>
  <c r="H123" i="12" s="1"/>
  <c r="K123" i="12" s="1"/>
  <c r="L123" i="12" s="1"/>
  <c r="G124" i="12"/>
  <c r="H124" i="12" s="1"/>
  <c r="K124" i="12" s="1"/>
  <c r="L124" i="12" s="1"/>
  <c r="G125" i="12"/>
  <c r="H125" i="12" s="1"/>
  <c r="K125" i="12" s="1"/>
  <c r="L125" i="12" s="1"/>
  <c r="G126" i="12"/>
  <c r="H126" i="12" s="1"/>
  <c r="K126" i="12" s="1"/>
  <c r="L126" i="12" s="1"/>
  <c r="G127" i="12"/>
  <c r="H127" i="12" s="1"/>
  <c r="K127" i="12" s="1"/>
  <c r="L127" i="12" s="1"/>
  <c r="G128" i="12"/>
  <c r="H128" i="12" s="1"/>
  <c r="K128" i="12" s="1"/>
  <c r="L128" i="12" s="1"/>
  <c r="G129" i="12"/>
  <c r="H129" i="12" s="1"/>
  <c r="K129" i="12" s="1"/>
  <c r="L129" i="12" s="1"/>
  <c r="G130" i="12"/>
  <c r="H130" i="12" s="1"/>
  <c r="K130" i="12" s="1"/>
  <c r="L130" i="12" s="1"/>
  <c r="G131" i="12"/>
  <c r="H131" i="12" s="1"/>
  <c r="K131" i="12" s="1"/>
  <c r="L131" i="12" s="1"/>
  <c r="G132" i="12"/>
  <c r="H132" i="12" s="1"/>
  <c r="K132" i="12" s="1"/>
  <c r="L132" i="12" s="1"/>
  <c r="G133" i="12"/>
  <c r="H133" i="12" s="1"/>
  <c r="K133" i="12" s="1"/>
  <c r="L133" i="12" s="1"/>
  <c r="G134" i="12"/>
  <c r="H134" i="12" s="1"/>
  <c r="K134" i="12" s="1"/>
  <c r="L134" i="12" s="1"/>
  <c r="G135" i="12"/>
  <c r="H135" i="12" s="1"/>
  <c r="K135" i="12" s="1"/>
  <c r="L135" i="12" s="1"/>
  <c r="G136" i="12"/>
  <c r="H136" i="12" s="1"/>
  <c r="K136" i="12" s="1"/>
  <c r="L136" i="12" s="1"/>
  <c r="G137" i="12"/>
  <c r="H137" i="12" s="1"/>
  <c r="K137" i="12" s="1"/>
  <c r="L137" i="12" s="1"/>
  <c r="G138" i="12"/>
  <c r="H138" i="12" s="1"/>
  <c r="K138" i="12" s="1"/>
  <c r="L138" i="12" s="1"/>
  <c r="G139" i="12"/>
  <c r="H139" i="12" s="1"/>
  <c r="K139" i="12" s="1"/>
  <c r="L139" i="12" s="1"/>
  <c r="G140" i="12"/>
  <c r="H140" i="12" s="1"/>
  <c r="K140" i="12" s="1"/>
  <c r="L140" i="12" s="1"/>
  <c r="G141" i="12"/>
  <c r="H141" i="12" s="1"/>
  <c r="K141" i="12" s="1"/>
  <c r="L141" i="12" s="1"/>
  <c r="G142" i="12"/>
  <c r="H142" i="12" s="1"/>
  <c r="K142" i="12" s="1"/>
  <c r="L142" i="12" s="1"/>
  <c r="G143" i="12"/>
  <c r="H143" i="12" s="1"/>
  <c r="K143" i="12" s="1"/>
  <c r="L143" i="12" s="1"/>
  <c r="G144" i="12"/>
  <c r="H144" i="12" s="1"/>
  <c r="K144" i="12" s="1"/>
  <c r="L144" i="12" s="1"/>
  <c r="G145" i="12"/>
  <c r="H145" i="12" s="1"/>
  <c r="K145" i="12" s="1"/>
  <c r="L145" i="12" s="1"/>
  <c r="G146" i="12"/>
  <c r="H146" i="12" s="1"/>
  <c r="K146" i="12" s="1"/>
  <c r="L146" i="12" s="1"/>
  <c r="G147" i="12"/>
  <c r="H147" i="12" s="1"/>
  <c r="K147" i="12" s="1"/>
  <c r="L147" i="12" s="1"/>
  <c r="G148" i="12"/>
  <c r="H148" i="12" s="1"/>
  <c r="K148" i="12" s="1"/>
  <c r="L148" i="12" s="1"/>
  <c r="G149" i="12"/>
  <c r="H149" i="12" s="1"/>
  <c r="K149" i="12" s="1"/>
  <c r="L149" i="12" s="1"/>
  <c r="G150" i="12"/>
  <c r="H150" i="12" s="1"/>
  <c r="K150" i="12" s="1"/>
  <c r="L150" i="12" s="1"/>
  <c r="G151" i="12"/>
  <c r="H151" i="12" s="1"/>
  <c r="K151" i="12" s="1"/>
  <c r="L151" i="12" s="1"/>
  <c r="G152" i="12"/>
  <c r="H152" i="12" s="1"/>
  <c r="K152" i="12" s="1"/>
  <c r="L152" i="12" s="1"/>
  <c r="G153" i="12"/>
  <c r="H153" i="12" s="1"/>
  <c r="K153" i="12" s="1"/>
  <c r="L153" i="12" s="1"/>
  <c r="G154" i="12"/>
  <c r="H154" i="12" s="1"/>
  <c r="K154" i="12" s="1"/>
  <c r="L154" i="12" s="1"/>
  <c r="G155" i="12"/>
  <c r="H155" i="12" s="1"/>
  <c r="K155" i="12" s="1"/>
  <c r="L155" i="12" s="1"/>
  <c r="G156" i="12"/>
  <c r="H156" i="12" s="1"/>
  <c r="K156" i="12" s="1"/>
  <c r="L156" i="12" s="1"/>
  <c r="G157" i="12"/>
  <c r="H157" i="12" s="1"/>
  <c r="K157" i="12" s="1"/>
  <c r="L157" i="12" s="1"/>
  <c r="G158" i="12"/>
  <c r="H158" i="12" s="1"/>
  <c r="K158" i="12" s="1"/>
  <c r="L158" i="12" s="1"/>
  <c r="G159" i="12"/>
  <c r="H159" i="12" s="1"/>
  <c r="K159" i="12" s="1"/>
  <c r="L159" i="12" s="1"/>
  <c r="G160" i="12"/>
  <c r="H160" i="12" s="1"/>
  <c r="K160" i="12" s="1"/>
  <c r="L160" i="12" s="1"/>
  <c r="G161" i="12"/>
  <c r="H161" i="12" s="1"/>
  <c r="K161" i="12" s="1"/>
  <c r="L161" i="12" s="1"/>
  <c r="G162" i="12"/>
  <c r="H162" i="12" s="1"/>
  <c r="K162" i="12" s="1"/>
  <c r="L162" i="12" s="1"/>
  <c r="G163" i="12"/>
  <c r="H163" i="12" s="1"/>
  <c r="K163" i="12" s="1"/>
  <c r="L163" i="12" s="1"/>
  <c r="G164" i="12"/>
  <c r="H164" i="12" s="1"/>
  <c r="K164" i="12" s="1"/>
  <c r="L164" i="12" s="1"/>
  <c r="G165" i="12"/>
  <c r="H165" i="12" s="1"/>
  <c r="K165" i="12" s="1"/>
  <c r="L165" i="12" s="1"/>
  <c r="G166" i="12"/>
  <c r="H166" i="12" s="1"/>
  <c r="K166" i="12" s="1"/>
  <c r="L166" i="12" s="1"/>
  <c r="G167" i="12"/>
  <c r="H167" i="12" s="1"/>
  <c r="K167" i="12" s="1"/>
  <c r="L167" i="12" s="1"/>
  <c r="G168" i="12"/>
  <c r="H168" i="12" s="1"/>
  <c r="K168" i="12" s="1"/>
  <c r="L168" i="12" s="1"/>
  <c r="G169" i="12"/>
  <c r="H169" i="12" s="1"/>
  <c r="K169" i="12" s="1"/>
  <c r="L169" i="12" s="1"/>
  <c r="G170" i="12"/>
  <c r="H170" i="12" s="1"/>
  <c r="K170" i="12" s="1"/>
  <c r="L170" i="12" s="1"/>
  <c r="G171" i="12"/>
  <c r="H171" i="12" s="1"/>
  <c r="K171" i="12" s="1"/>
  <c r="L171" i="12" s="1"/>
  <c r="G172" i="12"/>
  <c r="H172" i="12" s="1"/>
  <c r="K172" i="12" s="1"/>
  <c r="L172" i="12" s="1"/>
  <c r="G173" i="12"/>
  <c r="H173" i="12" s="1"/>
  <c r="K173" i="12" s="1"/>
  <c r="L173" i="12" s="1"/>
  <c r="G174" i="12"/>
  <c r="H174" i="12" s="1"/>
  <c r="K174" i="12" s="1"/>
  <c r="L174" i="12" s="1"/>
  <c r="G175" i="12"/>
  <c r="H175" i="12" s="1"/>
  <c r="K175" i="12" s="1"/>
  <c r="L175" i="12" s="1"/>
  <c r="G176" i="12"/>
  <c r="H176" i="12" s="1"/>
  <c r="K176" i="12" s="1"/>
  <c r="L176" i="12" s="1"/>
  <c r="G177" i="12"/>
  <c r="H177" i="12" s="1"/>
  <c r="K177" i="12" s="1"/>
  <c r="L177" i="12" s="1"/>
  <c r="G178" i="12"/>
  <c r="H178" i="12" s="1"/>
  <c r="K178" i="12" s="1"/>
  <c r="L178" i="12" s="1"/>
  <c r="G179" i="12"/>
  <c r="H179" i="12" s="1"/>
  <c r="K179" i="12" s="1"/>
  <c r="L179" i="12" s="1"/>
  <c r="G180" i="12"/>
  <c r="H180" i="12" s="1"/>
  <c r="K180" i="12" s="1"/>
  <c r="L180" i="12" s="1"/>
  <c r="G181" i="12"/>
  <c r="H181" i="12" s="1"/>
  <c r="K181" i="12" s="1"/>
  <c r="L181" i="12" s="1"/>
  <c r="G182" i="12"/>
  <c r="H182" i="12" s="1"/>
  <c r="K182" i="12" s="1"/>
  <c r="L182" i="12" s="1"/>
  <c r="G183" i="12"/>
  <c r="H183" i="12" s="1"/>
  <c r="K183" i="12" s="1"/>
  <c r="L183" i="12" s="1"/>
  <c r="G184" i="12"/>
  <c r="H184" i="12" s="1"/>
  <c r="K184" i="12" s="1"/>
  <c r="L184" i="12" s="1"/>
  <c r="G185" i="12"/>
  <c r="H185" i="12" s="1"/>
  <c r="K185" i="12" s="1"/>
  <c r="L185" i="12" s="1"/>
  <c r="G186" i="12"/>
  <c r="H186" i="12" s="1"/>
  <c r="K186" i="12" s="1"/>
  <c r="L186" i="12" s="1"/>
  <c r="G187" i="12"/>
  <c r="H187" i="12" s="1"/>
  <c r="K187" i="12" s="1"/>
  <c r="L187" i="12" s="1"/>
  <c r="G188" i="12"/>
  <c r="H188" i="12" s="1"/>
  <c r="K188" i="12" s="1"/>
  <c r="L188" i="12" s="1"/>
  <c r="G189" i="12"/>
  <c r="H189" i="12" s="1"/>
  <c r="K189" i="12" s="1"/>
  <c r="L189" i="12" s="1"/>
  <c r="G190" i="12"/>
  <c r="H190" i="12" s="1"/>
  <c r="K190" i="12" s="1"/>
  <c r="L190" i="12" s="1"/>
  <c r="G191" i="12"/>
  <c r="H191" i="12" s="1"/>
  <c r="K191" i="12" s="1"/>
  <c r="L191" i="12" s="1"/>
  <c r="G192" i="12"/>
  <c r="H192" i="12" s="1"/>
  <c r="K192" i="12" s="1"/>
  <c r="L192" i="12" s="1"/>
  <c r="G193" i="12"/>
  <c r="H193" i="12" s="1"/>
  <c r="K193" i="12" s="1"/>
  <c r="L193" i="12" s="1"/>
  <c r="G194" i="12"/>
  <c r="H194" i="12" s="1"/>
  <c r="K194" i="12" s="1"/>
  <c r="L194" i="12" s="1"/>
  <c r="G195" i="12"/>
  <c r="H195" i="12" s="1"/>
  <c r="K195" i="12" s="1"/>
  <c r="L195" i="12" s="1"/>
  <c r="G196" i="12"/>
  <c r="H196" i="12" s="1"/>
  <c r="K196" i="12" s="1"/>
  <c r="L196" i="12" s="1"/>
  <c r="G197" i="12"/>
  <c r="H197" i="12" s="1"/>
  <c r="K197" i="12" s="1"/>
  <c r="L197" i="12" s="1"/>
  <c r="G198" i="12"/>
  <c r="H198" i="12" s="1"/>
  <c r="K198" i="12" s="1"/>
  <c r="L198" i="12" s="1"/>
  <c r="G199" i="12"/>
  <c r="H199" i="12" s="1"/>
  <c r="K199" i="12" s="1"/>
  <c r="L199" i="12" s="1"/>
  <c r="G200" i="12"/>
  <c r="H200" i="12" s="1"/>
  <c r="K200" i="12" s="1"/>
  <c r="L200" i="12" s="1"/>
  <c r="G201" i="12"/>
  <c r="H201" i="12" s="1"/>
  <c r="K201" i="12" s="1"/>
  <c r="L201" i="12" s="1"/>
  <c r="G202" i="12"/>
  <c r="H202" i="12" s="1"/>
  <c r="K202" i="12" s="1"/>
  <c r="L202" i="12" s="1"/>
  <c r="G203" i="12"/>
  <c r="H203" i="12" s="1"/>
  <c r="K203" i="12" s="1"/>
  <c r="L203" i="12" s="1"/>
  <c r="G204" i="12"/>
  <c r="H204" i="12" s="1"/>
  <c r="K204" i="12" s="1"/>
  <c r="L204" i="12" s="1"/>
  <c r="G205" i="12"/>
  <c r="H205" i="12" s="1"/>
  <c r="K205" i="12" s="1"/>
  <c r="L205" i="12" s="1"/>
  <c r="G206" i="12"/>
  <c r="H206" i="12" s="1"/>
  <c r="K206" i="12" s="1"/>
  <c r="L206" i="12" s="1"/>
  <c r="G207" i="12"/>
  <c r="H207" i="12" s="1"/>
  <c r="K207" i="12" s="1"/>
  <c r="L207" i="12" s="1"/>
  <c r="G208" i="12"/>
  <c r="H208" i="12" s="1"/>
  <c r="K208" i="12" s="1"/>
  <c r="L208" i="12" s="1"/>
  <c r="G209" i="12"/>
  <c r="H209" i="12" s="1"/>
  <c r="K209" i="12" s="1"/>
  <c r="L209" i="12" s="1"/>
  <c r="G210" i="12"/>
  <c r="H210" i="12" s="1"/>
  <c r="K210" i="12" s="1"/>
  <c r="L210" i="12" s="1"/>
  <c r="G211" i="12"/>
  <c r="H211" i="12" s="1"/>
  <c r="K211" i="12" s="1"/>
  <c r="L211" i="12" s="1"/>
  <c r="G212" i="12"/>
  <c r="H212" i="12" s="1"/>
  <c r="K212" i="12" s="1"/>
  <c r="L212" i="12" s="1"/>
  <c r="G213" i="12"/>
  <c r="H213" i="12" s="1"/>
  <c r="K213" i="12" s="1"/>
  <c r="L213" i="12" s="1"/>
  <c r="G214" i="12"/>
  <c r="H214" i="12" s="1"/>
  <c r="K214" i="12" s="1"/>
  <c r="L214" i="12" s="1"/>
  <c r="G215" i="12"/>
  <c r="H215" i="12" s="1"/>
  <c r="K215" i="12" s="1"/>
  <c r="L215" i="12" s="1"/>
  <c r="G216" i="12"/>
  <c r="H216" i="12" s="1"/>
  <c r="K216" i="12" s="1"/>
  <c r="L216" i="12" s="1"/>
  <c r="G217" i="12"/>
  <c r="H217" i="12" s="1"/>
  <c r="K217" i="12" s="1"/>
  <c r="L217" i="12" s="1"/>
  <c r="G218" i="12"/>
  <c r="H218" i="12" s="1"/>
  <c r="K218" i="12" s="1"/>
  <c r="L218" i="12" s="1"/>
  <c r="G219" i="12"/>
  <c r="H219" i="12" s="1"/>
  <c r="K219" i="12" s="1"/>
  <c r="L219" i="12" s="1"/>
  <c r="G220" i="12"/>
  <c r="H220" i="12" s="1"/>
  <c r="K220" i="12" s="1"/>
  <c r="L220" i="12" s="1"/>
  <c r="G221" i="12"/>
  <c r="H221" i="12" s="1"/>
  <c r="K221" i="12" s="1"/>
  <c r="L221" i="12" s="1"/>
  <c r="G222" i="12"/>
  <c r="H222" i="12" s="1"/>
  <c r="K222" i="12" s="1"/>
  <c r="L222" i="12" s="1"/>
  <c r="G223" i="12"/>
  <c r="H223" i="12" s="1"/>
  <c r="K223" i="12" s="1"/>
  <c r="L223" i="12" s="1"/>
  <c r="G224" i="12"/>
  <c r="H224" i="12" s="1"/>
  <c r="K224" i="12" s="1"/>
  <c r="L224" i="12" s="1"/>
  <c r="G225" i="12"/>
  <c r="H225" i="12" s="1"/>
  <c r="K225" i="12" s="1"/>
  <c r="L225" i="12" s="1"/>
  <c r="G226" i="12"/>
  <c r="H226" i="12" s="1"/>
  <c r="K226" i="12" s="1"/>
  <c r="L226" i="12" s="1"/>
  <c r="G227" i="12"/>
  <c r="H227" i="12" s="1"/>
  <c r="K227" i="12" s="1"/>
  <c r="L227" i="12" s="1"/>
  <c r="G228" i="12"/>
  <c r="H228" i="12" s="1"/>
  <c r="K228" i="12" s="1"/>
  <c r="L228" i="12" s="1"/>
  <c r="G229" i="12"/>
  <c r="H229" i="12" s="1"/>
  <c r="K229" i="12" s="1"/>
  <c r="L229" i="12" s="1"/>
  <c r="G230" i="12"/>
  <c r="H230" i="12" s="1"/>
  <c r="K230" i="12" s="1"/>
  <c r="L230" i="12" s="1"/>
  <c r="G231" i="12"/>
  <c r="H231" i="12" s="1"/>
  <c r="K231" i="12" s="1"/>
  <c r="L231" i="12" s="1"/>
  <c r="G232" i="12"/>
  <c r="H232" i="12" s="1"/>
  <c r="K232" i="12" s="1"/>
  <c r="L232" i="12" s="1"/>
  <c r="G233" i="12"/>
  <c r="H233" i="12" s="1"/>
  <c r="K233" i="12" s="1"/>
  <c r="L233" i="12" s="1"/>
  <c r="G234" i="12"/>
  <c r="H234" i="12" s="1"/>
  <c r="K234" i="12" s="1"/>
  <c r="L234" i="12" s="1"/>
  <c r="G235" i="12"/>
  <c r="H235" i="12" s="1"/>
  <c r="K235" i="12" s="1"/>
  <c r="L235" i="12" s="1"/>
  <c r="G236" i="12"/>
  <c r="H236" i="12" s="1"/>
  <c r="K236" i="12" s="1"/>
  <c r="L236" i="12" s="1"/>
  <c r="G237" i="12"/>
  <c r="H237" i="12" s="1"/>
  <c r="K237" i="12" s="1"/>
  <c r="L237" i="12" s="1"/>
  <c r="G238" i="12"/>
  <c r="H238" i="12" s="1"/>
  <c r="K238" i="12" s="1"/>
  <c r="L238" i="12" s="1"/>
  <c r="G239" i="12"/>
  <c r="H239" i="12" s="1"/>
  <c r="K239" i="12" s="1"/>
  <c r="L239" i="12" s="1"/>
  <c r="G240" i="12"/>
  <c r="H240" i="12" s="1"/>
  <c r="K240" i="12" s="1"/>
  <c r="L240" i="12" s="1"/>
  <c r="G241" i="12"/>
  <c r="H241" i="12" s="1"/>
  <c r="K241" i="12" s="1"/>
  <c r="L241" i="12" s="1"/>
  <c r="G242" i="12"/>
  <c r="H242" i="12" s="1"/>
  <c r="K242" i="12" s="1"/>
  <c r="L242" i="12" s="1"/>
  <c r="G243" i="12"/>
  <c r="H243" i="12" s="1"/>
  <c r="K243" i="12" s="1"/>
  <c r="L243" i="12" s="1"/>
  <c r="G244" i="12"/>
  <c r="H244" i="12" s="1"/>
  <c r="K244" i="12" s="1"/>
  <c r="L244" i="12" s="1"/>
  <c r="G245" i="12"/>
  <c r="H245" i="12" s="1"/>
  <c r="K245" i="12" s="1"/>
  <c r="L245" i="12" s="1"/>
  <c r="G246" i="12"/>
  <c r="H246" i="12" s="1"/>
  <c r="K246" i="12" s="1"/>
  <c r="L246" i="12" s="1"/>
  <c r="G247" i="12"/>
  <c r="H247" i="12" s="1"/>
  <c r="K247" i="12" s="1"/>
  <c r="L247" i="12" s="1"/>
  <c r="G248" i="12"/>
  <c r="H248" i="12" s="1"/>
  <c r="K248" i="12" s="1"/>
  <c r="L248" i="12" s="1"/>
  <c r="G249" i="12"/>
  <c r="H249" i="12" s="1"/>
  <c r="K249" i="12" s="1"/>
  <c r="L249" i="12" s="1"/>
  <c r="G250" i="12"/>
  <c r="H250" i="12" s="1"/>
  <c r="K250" i="12" s="1"/>
  <c r="L250" i="12" s="1"/>
  <c r="G251" i="12"/>
  <c r="H251" i="12" s="1"/>
  <c r="K251" i="12" s="1"/>
  <c r="L251" i="12" s="1"/>
  <c r="G252" i="12"/>
  <c r="H252" i="12" s="1"/>
  <c r="K252" i="12" s="1"/>
  <c r="L252" i="12" s="1"/>
  <c r="G253" i="12"/>
  <c r="H253" i="12" s="1"/>
  <c r="K253" i="12" s="1"/>
  <c r="L253" i="12" s="1"/>
  <c r="G254" i="12"/>
  <c r="H254" i="12" s="1"/>
  <c r="K254" i="12" s="1"/>
  <c r="L254" i="12" s="1"/>
  <c r="G255" i="12"/>
  <c r="H255" i="12" s="1"/>
  <c r="K255" i="12" s="1"/>
  <c r="L255" i="12" s="1"/>
  <c r="G256" i="12"/>
  <c r="H256" i="12" s="1"/>
  <c r="K256" i="12" s="1"/>
  <c r="L256" i="12" s="1"/>
  <c r="G257" i="12"/>
  <c r="H257" i="12" s="1"/>
  <c r="K257" i="12" s="1"/>
  <c r="L257" i="12" s="1"/>
  <c r="G258" i="12"/>
  <c r="H258" i="12" s="1"/>
  <c r="K258" i="12" s="1"/>
  <c r="L258" i="12" s="1"/>
  <c r="G259" i="12"/>
  <c r="H259" i="12" s="1"/>
  <c r="K259" i="12" s="1"/>
  <c r="L259" i="12" s="1"/>
  <c r="G260" i="12"/>
  <c r="H260" i="12" s="1"/>
  <c r="K260" i="12" s="1"/>
  <c r="L260" i="12" s="1"/>
  <c r="G261" i="12"/>
  <c r="H261" i="12" s="1"/>
  <c r="K261" i="12" s="1"/>
  <c r="L261" i="12" s="1"/>
  <c r="G262" i="12"/>
  <c r="H262" i="12" s="1"/>
  <c r="K262" i="12" s="1"/>
  <c r="L262" i="12" s="1"/>
  <c r="G263" i="12"/>
  <c r="H263" i="12" s="1"/>
  <c r="K263" i="12" s="1"/>
  <c r="L263" i="12" s="1"/>
  <c r="G264" i="12"/>
  <c r="H264" i="12" s="1"/>
  <c r="K264" i="12" s="1"/>
  <c r="L264" i="12" s="1"/>
  <c r="G265" i="12"/>
  <c r="H265" i="12" s="1"/>
  <c r="K265" i="12" s="1"/>
  <c r="L265" i="12" s="1"/>
  <c r="G266" i="12"/>
  <c r="H266" i="12" s="1"/>
  <c r="K266" i="12" s="1"/>
  <c r="L266" i="12" s="1"/>
  <c r="G267" i="12"/>
  <c r="H267" i="12" s="1"/>
  <c r="K267" i="12" s="1"/>
  <c r="L267" i="12" s="1"/>
  <c r="G268" i="12"/>
  <c r="H268" i="12" s="1"/>
  <c r="K268" i="12" s="1"/>
  <c r="L268" i="12" s="1"/>
  <c r="G269" i="12"/>
  <c r="H269" i="12" s="1"/>
  <c r="K269" i="12" s="1"/>
  <c r="L269" i="12" s="1"/>
  <c r="G270" i="12"/>
  <c r="H270" i="12" s="1"/>
  <c r="K270" i="12" s="1"/>
  <c r="L270" i="12" s="1"/>
  <c r="G271" i="12"/>
  <c r="H271" i="12" s="1"/>
  <c r="K271" i="12" s="1"/>
  <c r="L271" i="12" s="1"/>
  <c r="G272" i="12"/>
  <c r="H272" i="12" s="1"/>
  <c r="K272" i="12" s="1"/>
  <c r="L272" i="12" s="1"/>
  <c r="G273" i="12"/>
  <c r="H273" i="12" s="1"/>
  <c r="K273" i="12" s="1"/>
  <c r="L273" i="12" s="1"/>
  <c r="G274" i="12"/>
  <c r="H274" i="12" s="1"/>
  <c r="K274" i="12" s="1"/>
  <c r="L274" i="12" s="1"/>
  <c r="G275" i="12"/>
  <c r="H275" i="12" s="1"/>
  <c r="K275" i="12" s="1"/>
  <c r="L275" i="12" s="1"/>
  <c r="G276" i="12"/>
  <c r="H276" i="12" s="1"/>
  <c r="K276" i="12" s="1"/>
  <c r="L276" i="12" s="1"/>
  <c r="G277" i="12"/>
  <c r="H277" i="12" s="1"/>
  <c r="K277" i="12" s="1"/>
  <c r="L277" i="12" s="1"/>
  <c r="G278" i="12"/>
  <c r="H278" i="12" s="1"/>
  <c r="K278" i="12" s="1"/>
  <c r="L278" i="12" s="1"/>
  <c r="G279" i="12"/>
  <c r="H279" i="12" s="1"/>
  <c r="K279" i="12" s="1"/>
  <c r="L279" i="12" s="1"/>
  <c r="G280" i="12"/>
  <c r="H280" i="12" s="1"/>
  <c r="K280" i="12" s="1"/>
  <c r="L280" i="12" s="1"/>
  <c r="G281" i="12"/>
  <c r="H281" i="12" s="1"/>
  <c r="K281" i="12" s="1"/>
  <c r="L281" i="12" s="1"/>
  <c r="G282" i="12"/>
  <c r="H282" i="12" s="1"/>
  <c r="K282" i="12" s="1"/>
  <c r="L282" i="12" s="1"/>
  <c r="G283" i="12"/>
  <c r="H283" i="12" s="1"/>
  <c r="K283" i="12" s="1"/>
  <c r="L283" i="12" s="1"/>
  <c r="G284" i="12"/>
  <c r="H284" i="12" s="1"/>
  <c r="K284" i="12" s="1"/>
  <c r="L284" i="12" s="1"/>
  <c r="G285" i="12"/>
  <c r="H285" i="12" s="1"/>
  <c r="K285" i="12" s="1"/>
  <c r="L285" i="12" s="1"/>
  <c r="G286" i="12"/>
  <c r="H286" i="12" s="1"/>
  <c r="K286" i="12" s="1"/>
  <c r="L286" i="12" s="1"/>
  <c r="G287" i="12"/>
  <c r="H287" i="12" s="1"/>
  <c r="K287" i="12" s="1"/>
  <c r="L287" i="12" s="1"/>
  <c r="G288" i="12"/>
  <c r="H288" i="12" s="1"/>
  <c r="K288" i="12" s="1"/>
  <c r="L288" i="12" s="1"/>
  <c r="G289" i="12"/>
  <c r="H289" i="12" s="1"/>
  <c r="K289" i="12" s="1"/>
  <c r="L289" i="12" s="1"/>
  <c r="G290" i="12"/>
  <c r="H290" i="12" s="1"/>
  <c r="K290" i="12" s="1"/>
  <c r="L290" i="12" s="1"/>
  <c r="G291" i="12"/>
  <c r="H291" i="12" s="1"/>
  <c r="K291" i="12" s="1"/>
  <c r="L291" i="12" s="1"/>
  <c r="G292" i="12"/>
  <c r="H292" i="12" s="1"/>
  <c r="K292" i="12" s="1"/>
  <c r="L292" i="12" s="1"/>
  <c r="G293" i="12"/>
  <c r="H293" i="12" s="1"/>
  <c r="K293" i="12" s="1"/>
  <c r="L293" i="12" s="1"/>
  <c r="G294" i="12"/>
  <c r="H294" i="12" s="1"/>
  <c r="K294" i="12" s="1"/>
  <c r="L294" i="12" s="1"/>
  <c r="G295" i="12"/>
  <c r="H295" i="12" s="1"/>
  <c r="K295" i="12" s="1"/>
  <c r="L295" i="12" s="1"/>
  <c r="G296" i="12"/>
  <c r="H296" i="12" s="1"/>
  <c r="K296" i="12" s="1"/>
  <c r="L296" i="12" s="1"/>
  <c r="G297" i="12"/>
  <c r="H297" i="12" s="1"/>
  <c r="K297" i="12" s="1"/>
  <c r="L297" i="12" s="1"/>
  <c r="G298" i="12"/>
  <c r="H298" i="12" s="1"/>
  <c r="K298" i="12" s="1"/>
  <c r="L298" i="12" s="1"/>
  <c r="G299" i="12"/>
  <c r="H299" i="12" s="1"/>
  <c r="K299" i="12" s="1"/>
  <c r="L299" i="12" s="1"/>
  <c r="G300" i="12"/>
  <c r="H300" i="12" s="1"/>
  <c r="K300" i="12" s="1"/>
  <c r="L300" i="12" s="1"/>
  <c r="G301" i="12"/>
  <c r="H301" i="12" s="1"/>
  <c r="K301" i="12" s="1"/>
  <c r="L301" i="12" s="1"/>
  <c r="G302" i="12"/>
  <c r="H302" i="12" s="1"/>
  <c r="K302" i="12" s="1"/>
  <c r="L302" i="12" s="1"/>
  <c r="G303" i="12"/>
  <c r="H303" i="12" s="1"/>
  <c r="K303" i="12" s="1"/>
  <c r="L303" i="12" s="1"/>
  <c r="K12" i="12"/>
  <c r="L12" i="12" s="1"/>
  <c r="U10" i="10" l="1"/>
  <c r="U11" i="10"/>
  <c r="U12" i="10"/>
  <c r="U13" i="10"/>
  <c r="U14" i="10"/>
  <c r="U15" i="10"/>
  <c r="U16" i="10"/>
  <c r="U17" i="10"/>
  <c r="U18" i="10"/>
  <c r="U19" i="10"/>
  <c r="U20" i="10"/>
  <c r="U21" i="10"/>
  <c r="U22" i="10"/>
  <c r="U23" i="10"/>
  <c r="U24" i="10"/>
  <c r="U25" i="10"/>
  <c r="U26" i="10"/>
  <c r="U27" i="10"/>
  <c r="U28" i="10"/>
  <c r="U29" i="10"/>
  <c r="U30" i="10"/>
  <c r="U31" i="10"/>
  <c r="U32" i="10"/>
  <c r="U33" i="10"/>
  <c r="U34" i="10"/>
  <c r="U35" i="10"/>
  <c r="U36" i="10"/>
  <c r="U37" i="10"/>
  <c r="U38" i="10"/>
  <c r="U39" i="10"/>
  <c r="U40" i="10"/>
  <c r="U41" i="10"/>
  <c r="U42" i="10"/>
  <c r="U43" i="10"/>
  <c r="U44" i="10"/>
  <c r="U45" i="10"/>
  <c r="U46" i="10"/>
  <c r="U47" i="10"/>
  <c r="U48" i="10"/>
  <c r="U49" i="10"/>
  <c r="U50" i="10"/>
  <c r="U51" i="10"/>
  <c r="U52" i="10"/>
  <c r="U53" i="10"/>
  <c r="U54" i="10"/>
  <c r="U55" i="10"/>
  <c r="U56" i="10"/>
  <c r="U57" i="10"/>
  <c r="U58" i="10"/>
  <c r="U59" i="10"/>
  <c r="U60" i="10"/>
  <c r="U61" i="10"/>
  <c r="U62" i="10"/>
  <c r="U63" i="10"/>
  <c r="U64" i="10"/>
  <c r="U65" i="10"/>
  <c r="U66" i="10"/>
  <c r="U67" i="10"/>
  <c r="U68" i="10"/>
  <c r="U69" i="10"/>
  <c r="U70" i="10"/>
  <c r="U71" i="10"/>
  <c r="U72" i="10"/>
  <c r="U73" i="10"/>
  <c r="U74" i="10"/>
  <c r="U75" i="10"/>
  <c r="U76" i="10"/>
  <c r="U77" i="10"/>
  <c r="U78" i="10"/>
  <c r="U79" i="10"/>
  <c r="U80" i="10"/>
  <c r="U81" i="10"/>
  <c r="U82" i="10"/>
  <c r="U83" i="10"/>
  <c r="U84" i="10"/>
  <c r="U85" i="10"/>
  <c r="U86" i="10"/>
  <c r="U87" i="10"/>
  <c r="U88" i="10"/>
  <c r="U89" i="10"/>
  <c r="U90" i="10"/>
  <c r="U91" i="10"/>
  <c r="U92" i="10"/>
  <c r="U93" i="10"/>
  <c r="U94" i="10"/>
  <c r="U95" i="10"/>
  <c r="U96" i="10"/>
  <c r="U97" i="10"/>
  <c r="U98" i="10"/>
  <c r="U99" i="10"/>
  <c r="U100" i="10"/>
  <c r="U101" i="10"/>
  <c r="U102" i="10"/>
  <c r="U103" i="10"/>
  <c r="U104" i="10"/>
  <c r="U105" i="10"/>
  <c r="U106" i="10"/>
  <c r="U107" i="10"/>
  <c r="U108" i="10"/>
  <c r="U109" i="10"/>
  <c r="U110" i="10"/>
  <c r="U111" i="10"/>
  <c r="U112" i="10"/>
  <c r="U113" i="10"/>
  <c r="U114" i="10"/>
  <c r="U115" i="10"/>
  <c r="U116" i="10"/>
  <c r="U117" i="10"/>
  <c r="U118" i="10"/>
  <c r="U119" i="10"/>
  <c r="U120" i="10"/>
  <c r="U121" i="10"/>
  <c r="U122" i="10"/>
  <c r="U123" i="10"/>
  <c r="U124" i="10"/>
  <c r="U125" i="10"/>
  <c r="U126" i="10"/>
  <c r="U127" i="10"/>
  <c r="U128" i="10"/>
  <c r="U129" i="10"/>
  <c r="U130" i="10"/>
  <c r="U131" i="10"/>
  <c r="U132" i="10"/>
  <c r="U133" i="10"/>
  <c r="U134" i="10"/>
  <c r="U135" i="10"/>
  <c r="U136" i="10"/>
  <c r="U137" i="10"/>
  <c r="U138" i="10"/>
  <c r="U139" i="10"/>
  <c r="U140" i="10"/>
  <c r="U141" i="10"/>
  <c r="U142" i="10"/>
  <c r="U143" i="10"/>
  <c r="U144" i="10"/>
  <c r="U145" i="10"/>
  <c r="U146" i="10"/>
  <c r="U147" i="10"/>
  <c r="U148" i="10"/>
  <c r="U149" i="10"/>
  <c r="U150" i="10"/>
  <c r="U151" i="10"/>
  <c r="U152" i="10"/>
  <c r="U153" i="10"/>
  <c r="U154" i="10"/>
  <c r="U155" i="10"/>
  <c r="U156" i="10"/>
  <c r="U157" i="10"/>
  <c r="U158" i="10"/>
  <c r="U159" i="10"/>
  <c r="U160" i="10"/>
  <c r="U161" i="10"/>
  <c r="U162" i="10"/>
  <c r="U163" i="10"/>
  <c r="U164" i="10"/>
  <c r="U165" i="10"/>
  <c r="U166" i="10"/>
  <c r="U167" i="10"/>
  <c r="U168" i="10"/>
  <c r="U169" i="10"/>
  <c r="U170" i="10"/>
  <c r="U171" i="10"/>
  <c r="U172" i="10"/>
  <c r="U173" i="10"/>
  <c r="U174" i="10"/>
  <c r="U175" i="10"/>
  <c r="U176" i="10"/>
  <c r="U177" i="10"/>
  <c r="U178" i="10"/>
  <c r="U179" i="10"/>
  <c r="U180" i="10"/>
  <c r="U181" i="10"/>
  <c r="U182" i="10"/>
  <c r="U183" i="10"/>
  <c r="U184" i="10"/>
  <c r="U185" i="10"/>
  <c r="U186" i="10"/>
  <c r="U187" i="10"/>
  <c r="U188" i="10"/>
  <c r="U189" i="10"/>
  <c r="U190" i="10"/>
  <c r="U191" i="10"/>
  <c r="U192" i="10"/>
  <c r="U193" i="10"/>
  <c r="U194" i="10"/>
  <c r="U195" i="10"/>
  <c r="U196" i="10"/>
  <c r="U197" i="10"/>
  <c r="U198" i="10"/>
  <c r="U199" i="10"/>
  <c r="U200" i="10"/>
  <c r="U201" i="10"/>
  <c r="U202" i="10"/>
  <c r="U203" i="10"/>
  <c r="U204" i="10"/>
  <c r="U205" i="10"/>
  <c r="U206" i="10"/>
  <c r="U207" i="10"/>
  <c r="U208" i="10"/>
  <c r="U209" i="10"/>
  <c r="U210" i="10"/>
  <c r="U211" i="10"/>
  <c r="U212" i="10"/>
  <c r="U213" i="10"/>
  <c r="U214" i="10"/>
  <c r="U215" i="10"/>
  <c r="U216" i="10"/>
  <c r="U217" i="10"/>
  <c r="U218" i="10"/>
  <c r="U219" i="10"/>
  <c r="U220" i="10"/>
  <c r="U221" i="10"/>
  <c r="U222" i="10"/>
  <c r="U223" i="10"/>
  <c r="U224" i="10"/>
  <c r="U225" i="10"/>
  <c r="U226" i="10"/>
  <c r="U227" i="10"/>
  <c r="U228" i="10"/>
  <c r="U229" i="10"/>
  <c r="U230" i="10"/>
  <c r="U231" i="10"/>
  <c r="U232" i="10"/>
  <c r="U233" i="10"/>
  <c r="U234" i="10"/>
  <c r="U235" i="10"/>
  <c r="U236" i="10"/>
  <c r="U237" i="10"/>
  <c r="U238" i="10"/>
  <c r="U239" i="10"/>
  <c r="U240" i="10"/>
  <c r="U241" i="10"/>
  <c r="U242" i="10"/>
  <c r="U243" i="10"/>
  <c r="U244" i="10"/>
  <c r="U245" i="10"/>
  <c r="U246" i="10"/>
  <c r="U247" i="10"/>
  <c r="U248" i="10"/>
  <c r="U249" i="10"/>
  <c r="U250" i="10"/>
  <c r="U251" i="10"/>
  <c r="U252" i="10"/>
  <c r="U253" i="10"/>
  <c r="U254" i="10"/>
  <c r="U255" i="10"/>
  <c r="U256" i="10"/>
  <c r="U257" i="10"/>
  <c r="U258" i="10"/>
  <c r="U259" i="10"/>
  <c r="U260" i="10"/>
  <c r="U261" i="10"/>
  <c r="U262" i="10"/>
  <c r="U263" i="10"/>
  <c r="U264" i="10"/>
  <c r="U265" i="10"/>
  <c r="U266" i="10"/>
  <c r="U267" i="10"/>
  <c r="U268" i="10"/>
  <c r="U269" i="10"/>
  <c r="U270" i="10"/>
  <c r="U271" i="10"/>
  <c r="U272" i="10"/>
  <c r="U273" i="10"/>
  <c r="U274" i="10"/>
  <c r="U275" i="10"/>
  <c r="U276" i="10"/>
  <c r="U277" i="10"/>
  <c r="U278" i="10"/>
  <c r="U279" i="10"/>
  <c r="U280" i="10"/>
  <c r="U281" i="10"/>
  <c r="U282" i="10"/>
  <c r="U283" i="10"/>
  <c r="U284" i="10"/>
  <c r="U285" i="10"/>
  <c r="U286" i="10"/>
  <c r="U287" i="10"/>
  <c r="U288" i="10"/>
  <c r="U289" i="10"/>
  <c r="U290" i="10"/>
  <c r="U291" i="10"/>
  <c r="U292" i="10"/>
  <c r="U293" i="10"/>
  <c r="U294" i="10"/>
  <c r="U295" i="10"/>
  <c r="U296" i="10"/>
  <c r="U297" i="10"/>
  <c r="U298" i="10"/>
  <c r="U299" i="10"/>
  <c r="U300" i="10"/>
  <c r="S7" i="10"/>
  <c r="T7" i="10"/>
  <c r="U7" i="10" l="1"/>
  <c r="AB14" i="9"/>
  <c r="AB15" i="9"/>
  <c r="AB16" i="9"/>
  <c r="AB17" i="9"/>
  <c r="AB18" i="9"/>
  <c r="AB19" i="9"/>
  <c r="AB20" i="9"/>
  <c r="AB21" i="9"/>
  <c r="AB22" i="9"/>
  <c r="AB23" i="9"/>
  <c r="AB24" i="9"/>
  <c r="AB25" i="9"/>
  <c r="AB26" i="9"/>
  <c r="AB27" i="9"/>
  <c r="AB28" i="9"/>
  <c r="AB29" i="9"/>
  <c r="AB30" i="9"/>
  <c r="AB31" i="9"/>
  <c r="AB32" i="9"/>
  <c r="AB33" i="9"/>
  <c r="AB34" i="9"/>
  <c r="AB35" i="9"/>
  <c r="AB36" i="9"/>
  <c r="AB37" i="9"/>
  <c r="AB38" i="9"/>
  <c r="AB39" i="9"/>
  <c r="AB40" i="9"/>
  <c r="AB41" i="9"/>
  <c r="AB42" i="9"/>
  <c r="AB43" i="9"/>
  <c r="AB44" i="9"/>
  <c r="AB45" i="9"/>
  <c r="AB46" i="9"/>
  <c r="AB47" i="9"/>
  <c r="AB48" i="9"/>
  <c r="AB49" i="9"/>
  <c r="AB50" i="9"/>
  <c r="AB51" i="9"/>
  <c r="AB52" i="9"/>
  <c r="AB53" i="9"/>
  <c r="AB54" i="9"/>
  <c r="AB55" i="9"/>
  <c r="AB56" i="9"/>
  <c r="AB57" i="9"/>
  <c r="AB58" i="9"/>
  <c r="AB59" i="9"/>
  <c r="AB60" i="9"/>
  <c r="AB61" i="9"/>
  <c r="AB62" i="9"/>
  <c r="AB63" i="9"/>
  <c r="AB64" i="9"/>
  <c r="AB65" i="9"/>
  <c r="AB66" i="9"/>
  <c r="AB67" i="9"/>
  <c r="AB68" i="9"/>
  <c r="AB69" i="9"/>
  <c r="AB70" i="9"/>
  <c r="AB71" i="9"/>
  <c r="AB72" i="9"/>
  <c r="AB73" i="9"/>
  <c r="AB74" i="9"/>
  <c r="AB75" i="9"/>
  <c r="AB76" i="9"/>
  <c r="AB77" i="9"/>
  <c r="AB78" i="9"/>
  <c r="AB79" i="9"/>
  <c r="AB80" i="9"/>
  <c r="AB81" i="9"/>
  <c r="AB82" i="9"/>
  <c r="AB83" i="9"/>
  <c r="AB84" i="9"/>
  <c r="AB85" i="9"/>
  <c r="AB86" i="9"/>
  <c r="AB87" i="9"/>
  <c r="AB88" i="9"/>
  <c r="AB89" i="9"/>
  <c r="AB90" i="9"/>
  <c r="AB91" i="9"/>
  <c r="AB92" i="9"/>
  <c r="AB93" i="9"/>
  <c r="AB94" i="9"/>
  <c r="AB95" i="9"/>
  <c r="AB96" i="9"/>
  <c r="AB97" i="9"/>
  <c r="AB98" i="9"/>
  <c r="AB99" i="9"/>
  <c r="AB100" i="9"/>
  <c r="AB101" i="9"/>
  <c r="AB102" i="9"/>
  <c r="AB103" i="9"/>
  <c r="AB104" i="9"/>
  <c r="AB105" i="9"/>
  <c r="AB106" i="9"/>
  <c r="AB107" i="9"/>
  <c r="AB108" i="9"/>
  <c r="AB109" i="9"/>
  <c r="AB110" i="9"/>
  <c r="AB111" i="9"/>
  <c r="AB112" i="9"/>
  <c r="AB113" i="9"/>
  <c r="AB114" i="9"/>
  <c r="AB115" i="9"/>
  <c r="AB116" i="9"/>
  <c r="AB117" i="9"/>
  <c r="AB118" i="9"/>
  <c r="AB119" i="9"/>
  <c r="AB120" i="9"/>
  <c r="AB121" i="9"/>
  <c r="AB122" i="9"/>
  <c r="AB123" i="9"/>
  <c r="AB124" i="9"/>
  <c r="AB125" i="9"/>
  <c r="AB126" i="9"/>
  <c r="AB127" i="9"/>
  <c r="AB128" i="9"/>
  <c r="AB129" i="9"/>
  <c r="AB130" i="9"/>
  <c r="AB131" i="9"/>
  <c r="AB132" i="9"/>
  <c r="AB133" i="9"/>
  <c r="AB134" i="9"/>
  <c r="AB135" i="9"/>
  <c r="AB136" i="9"/>
  <c r="AB137" i="9"/>
  <c r="AB138" i="9"/>
  <c r="AB139" i="9"/>
  <c r="AB140" i="9"/>
  <c r="AB141" i="9"/>
  <c r="AB142" i="9"/>
  <c r="AB143" i="9"/>
  <c r="AB144" i="9"/>
  <c r="AB145" i="9"/>
  <c r="AB146" i="9"/>
  <c r="AB147" i="9"/>
  <c r="AB148" i="9"/>
  <c r="AB149" i="9"/>
  <c r="AB150" i="9"/>
  <c r="AB151" i="9"/>
  <c r="AB152" i="9"/>
  <c r="AB153" i="9"/>
  <c r="AB154" i="9"/>
  <c r="AB155" i="9"/>
  <c r="AB156" i="9"/>
  <c r="AB157" i="9"/>
  <c r="AB158" i="9"/>
  <c r="AB159" i="9"/>
  <c r="AB160" i="9"/>
  <c r="AB161" i="9"/>
  <c r="AB162" i="9"/>
  <c r="AB163" i="9"/>
  <c r="AB164" i="9"/>
  <c r="AB165" i="9"/>
  <c r="AB166" i="9"/>
  <c r="AB167" i="9"/>
  <c r="AB168" i="9"/>
  <c r="AB169" i="9"/>
  <c r="AB170" i="9"/>
  <c r="AB171" i="9"/>
  <c r="AB172" i="9"/>
  <c r="AB173" i="9"/>
  <c r="AB174" i="9"/>
  <c r="AB175" i="9"/>
  <c r="AB176" i="9"/>
  <c r="AB177" i="9"/>
  <c r="AB178" i="9"/>
  <c r="AB179" i="9"/>
  <c r="AB180" i="9"/>
  <c r="AB181" i="9"/>
  <c r="AB182" i="9"/>
  <c r="AB183" i="9"/>
  <c r="AB184" i="9"/>
  <c r="AB185" i="9"/>
  <c r="AB186" i="9"/>
  <c r="AB187" i="9"/>
  <c r="AB188" i="9"/>
  <c r="AB189" i="9"/>
  <c r="AB190" i="9"/>
  <c r="AB191" i="9"/>
  <c r="AB192" i="9"/>
  <c r="AB193" i="9"/>
  <c r="AB194" i="9"/>
  <c r="AB195" i="9"/>
  <c r="AB196" i="9"/>
  <c r="AB197" i="9"/>
  <c r="AB198" i="9"/>
  <c r="AB199" i="9"/>
  <c r="AB200" i="9"/>
  <c r="AB201" i="9"/>
  <c r="AB202" i="9"/>
  <c r="AB203" i="9"/>
  <c r="AB204" i="9"/>
  <c r="AB205" i="9"/>
  <c r="AB206" i="9"/>
  <c r="AB207" i="9"/>
  <c r="AB208" i="9"/>
  <c r="AB209" i="9"/>
  <c r="AB210" i="9"/>
  <c r="AB211" i="9"/>
  <c r="AB212" i="9"/>
  <c r="AB213" i="9"/>
  <c r="AB214" i="9"/>
  <c r="AB215" i="9"/>
  <c r="AB216" i="9"/>
  <c r="AB217" i="9"/>
  <c r="AB218" i="9"/>
  <c r="AB219" i="9"/>
  <c r="AB220" i="9"/>
  <c r="AB221" i="9"/>
  <c r="AB222" i="9"/>
  <c r="AB223" i="9"/>
  <c r="AB224" i="9"/>
  <c r="AB225" i="9"/>
  <c r="AB226" i="9"/>
  <c r="AB227" i="9"/>
  <c r="AB228" i="9"/>
  <c r="AB229" i="9"/>
  <c r="AB230" i="9"/>
  <c r="AB231" i="9"/>
  <c r="AB232" i="9"/>
  <c r="AB233" i="9"/>
  <c r="AB234" i="9"/>
  <c r="AB235" i="9"/>
  <c r="AB236" i="9"/>
  <c r="AB237" i="9"/>
  <c r="AB238" i="9"/>
  <c r="AB239" i="9"/>
  <c r="AB240" i="9"/>
  <c r="AB241" i="9"/>
  <c r="AB242" i="9"/>
  <c r="AB243" i="9"/>
  <c r="AB244" i="9"/>
  <c r="AB245" i="9"/>
  <c r="AB246" i="9"/>
  <c r="AB247" i="9"/>
  <c r="AB248" i="9"/>
  <c r="AB249" i="9"/>
  <c r="AB250" i="9"/>
  <c r="AB251" i="9"/>
  <c r="AB252" i="9"/>
  <c r="AB253" i="9"/>
  <c r="AB254" i="9"/>
  <c r="AB255" i="9"/>
  <c r="AB256" i="9"/>
  <c r="AB257" i="9"/>
  <c r="AB258" i="9"/>
  <c r="AB259" i="9"/>
  <c r="AB260" i="9"/>
  <c r="AB261" i="9"/>
  <c r="AB262" i="9"/>
  <c r="AB263" i="9"/>
  <c r="AB264" i="9"/>
  <c r="AB265" i="9"/>
  <c r="AB266" i="9"/>
  <c r="AB267" i="9"/>
  <c r="AB268" i="9"/>
  <c r="AB269" i="9"/>
  <c r="AB270" i="9"/>
  <c r="AB271" i="9"/>
  <c r="AB272" i="9"/>
  <c r="AB273" i="9"/>
  <c r="AB274" i="9"/>
  <c r="AB275" i="9"/>
  <c r="AB276" i="9"/>
  <c r="AB277" i="9"/>
  <c r="AB278" i="9"/>
  <c r="AB279" i="9"/>
  <c r="AB280" i="9"/>
  <c r="AB281" i="9"/>
  <c r="AB282" i="9"/>
  <c r="AB283" i="9"/>
  <c r="AB284" i="9"/>
  <c r="AB285" i="9"/>
  <c r="AB286" i="9"/>
  <c r="AB287" i="9"/>
  <c r="AB288" i="9"/>
  <c r="AB289" i="9"/>
  <c r="AB290" i="9"/>
  <c r="AB291" i="9"/>
  <c r="AB292" i="9"/>
  <c r="AB293" i="9"/>
  <c r="AB294" i="9"/>
  <c r="AB295" i="9"/>
  <c r="AB296" i="9"/>
  <c r="AB297" i="9"/>
  <c r="AB298" i="9"/>
  <c r="AB299" i="9"/>
  <c r="AB300" i="9"/>
  <c r="AB301" i="9"/>
  <c r="AB302" i="9"/>
  <c r="AB303" i="9"/>
  <c r="AB304" i="9"/>
  <c r="AB305" i="9"/>
  <c r="N8" i="8" l="1"/>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79" i="8"/>
  <c r="N80" i="8"/>
  <c r="N81" i="8"/>
  <c r="N82" i="8"/>
  <c r="N83" i="8"/>
  <c r="N84" i="8"/>
  <c r="N85" i="8"/>
  <c r="N86" i="8"/>
  <c r="N87" i="8"/>
  <c r="N88" i="8"/>
  <c r="N89" i="8"/>
  <c r="N90" i="8"/>
  <c r="N91" i="8"/>
  <c r="N92" i="8"/>
  <c r="N93" i="8"/>
  <c r="N94" i="8"/>
  <c r="N95" i="8"/>
  <c r="N96" i="8"/>
  <c r="N97" i="8"/>
  <c r="N98" i="8"/>
  <c r="N99" i="8"/>
  <c r="N100" i="8"/>
  <c r="N101" i="8"/>
  <c r="N102" i="8"/>
  <c r="N103" i="8"/>
  <c r="N104" i="8"/>
  <c r="N105" i="8"/>
  <c r="N106" i="8"/>
  <c r="N107" i="8"/>
  <c r="N108" i="8"/>
  <c r="N109" i="8"/>
  <c r="N110" i="8"/>
  <c r="N111" i="8"/>
  <c r="N112" i="8"/>
  <c r="N113" i="8"/>
  <c r="N114" i="8"/>
  <c r="N115" i="8"/>
  <c r="N116" i="8"/>
  <c r="N117" i="8"/>
  <c r="N118" i="8"/>
  <c r="N119" i="8"/>
  <c r="N120" i="8"/>
  <c r="N121" i="8"/>
  <c r="N122" i="8"/>
  <c r="N123" i="8"/>
  <c r="N124" i="8"/>
  <c r="N125" i="8"/>
  <c r="N126" i="8"/>
  <c r="N127" i="8"/>
  <c r="N128" i="8"/>
  <c r="N129" i="8"/>
  <c r="N130" i="8"/>
  <c r="N131" i="8"/>
  <c r="N132" i="8"/>
  <c r="N133" i="8"/>
  <c r="N134" i="8"/>
  <c r="N135" i="8"/>
  <c r="N136" i="8"/>
  <c r="N137" i="8"/>
  <c r="N138" i="8"/>
  <c r="N139" i="8"/>
  <c r="N140" i="8"/>
  <c r="N141" i="8"/>
  <c r="N142" i="8"/>
  <c r="N143" i="8"/>
  <c r="N144" i="8"/>
  <c r="N145" i="8"/>
  <c r="N146" i="8"/>
  <c r="N147" i="8"/>
  <c r="N148" i="8"/>
  <c r="N149" i="8"/>
  <c r="N150" i="8"/>
  <c r="N151" i="8"/>
  <c r="N152" i="8"/>
  <c r="N153" i="8"/>
  <c r="N154" i="8"/>
  <c r="N155" i="8"/>
  <c r="N156" i="8"/>
  <c r="N157" i="8"/>
  <c r="N158" i="8"/>
  <c r="N159" i="8"/>
  <c r="N160" i="8"/>
  <c r="N161" i="8"/>
  <c r="N162" i="8"/>
  <c r="N163" i="8"/>
  <c r="N164" i="8"/>
  <c r="N165" i="8"/>
  <c r="N166" i="8"/>
  <c r="N167" i="8"/>
  <c r="N168" i="8"/>
  <c r="N169" i="8"/>
  <c r="N170" i="8"/>
  <c r="N171" i="8"/>
  <c r="N172" i="8"/>
  <c r="N173" i="8"/>
  <c r="N174" i="8"/>
  <c r="N175" i="8"/>
  <c r="N176" i="8"/>
  <c r="N177" i="8"/>
  <c r="N178" i="8"/>
  <c r="N179" i="8"/>
  <c r="N180" i="8"/>
  <c r="N181" i="8"/>
  <c r="N182" i="8"/>
  <c r="N183" i="8"/>
  <c r="N184" i="8"/>
  <c r="N185" i="8"/>
  <c r="N186" i="8"/>
  <c r="N187" i="8"/>
  <c r="N188" i="8"/>
  <c r="N189" i="8"/>
  <c r="N190" i="8"/>
  <c r="N191" i="8"/>
  <c r="N192" i="8"/>
  <c r="N193" i="8"/>
  <c r="N194" i="8"/>
  <c r="N195" i="8"/>
  <c r="N196" i="8"/>
  <c r="N197" i="8"/>
  <c r="N198" i="8"/>
  <c r="N199" i="8"/>
  <c r="N200" i="8"/>
  <c r="N201" i="8"/>
  <c r="N202" i="8"/>
  <c r="N203" i="8"/>
  <c r="N204" i="8"/>
  <c r="N205" i="8"/>
  <c r="N206" i="8"/>
  <c r="N207" i="8"/>
  <c r="N208" i="8"/>
  <c r="N209" i="8"/>
  <c r="N210" i="8"/>
  <c r="N211" i="8"/>
  <c r="N212" i="8"/>
  <c r="N213" i="8"/>
  <c r="N214" i="8"/>
  <c r="N215" i="8"/>
  <c r="N216" i="8"/>
  <c r="N217" i="8"/>
  <c r="N218" i="8"/>
  <c r="N219" i="8"/>
  <c r="N220" i="8"/>
  <c r="N221" i="8"/>
  <c r="N222" i="8"/>
  <c r="N223" i="8"/>
  <c r="N224" i="8"/>
  <c r="N225" i="8"/>
  <c r="N226" i="8"/>
  <c r="N227" i="8"/>
  <c r="N228" i="8"/>
  <c r="N229" i="8"/>
  <c r="N230" i="8"/>
  <c r="N231" i="8"/>
  <c r="N232" i="8"/>
  <c r="N233" i="8"/>
  <c r="N234" i="8"/>
  <c r="N235" i="8"/>
  <c r="N236" i="8"/>
  <c r="N237" i="8"/>
  <c r="N238" i="8"/>
  <c r="N239" i="8"/>
  <c r="N240" i="8"/>
  <c r="N241" i="8"/>
  <c r="N242" i="8"/>
  <c r="N243" i="8"/>
  <c r="N244" i="8"/>
  <c r="N245" i="8"/>
  <c r="N246" i="8"/>
  <c r="N247" i="8"/>
  <c r="N248" i="8"/>
  <c r="N249" i="8"/>
  <c r="N250" i="8"/>
  <c r="N251" i="8"/>
  <c r="N252" i="8"/>
  <c r="N253" i="8"/>
  <c r="N254" i="8"/>
  <c r="N255" i="8"/>
  <c r="N256" i="8"/>
  <c r="N257" i="8"/>
  <c r="N258" i="8"/>
  <c r="N259" i="8"/>
  <c r="N260" i="8"/>
  <c r="N261" i="8"/>
  <c r="N262" i="8"/>
  <c r="N263" i="8"/>
  <c r="N264" i="8"/>
  <c r="N265" i="8"/>
  <c r="N266" i="8"/>
  <c r="N267" i="8"/>
  <c r="N268" i="8"/>
  <c r="N269" i="8"/>
  <c r="N270" i="8"/>
  <c r="N271" i="8"/>
  <c r="N272" i="8"/>
  <c r="N273" i="8"/>
  <c r="N274" i="8"/>
  <c r="N275" i="8"/>
  <c r="N276" i="8"/>
  <c r="N277" i="8"/>
  <c r="N278" i="8"/>
  <c r="N279" i="8"/>
  <c r="N280" i="8"/>
  <c r="N281" i="8"/>
  <c r="N282" i="8"/>
  <c r="N283" i="8"/>
  <c r="N284" i="8"/>
  <c r="N285" i="8"/>
  <c r="N286" i="8"/>
  <c r="N287" i="8"/>
  <c r="N288" i="8"/>
  <c r="N289" i="8"/>
  <c r="N290" i="8"/>
  <c r="N291" i="8"/>
  <c r="N292" i="8"/>
  <c r="N293" i="8"/>
  <c r="N294" i="8"/>
  <c r="N295" i="8"/>
  <c r="N296" i="8"/>
  <c r="N297" i="8"/>
  <c r="N298" i="8"/>
  <c r="N299" i="8"/>
  <c r="N7" i="8"/>
  <c r="G7" i="14" l="1"/>
  <c r="G8" i="14"/>
  <c r="G9"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8" i="14"/>
  <c r="G49" i="14"/>
  <c r="G50" i="14"/>
  <c r="G51" i="14"/>
  <c r="G52" i="14"/>
  <c r="G53" i="14"/>
  <c r="G54" i="14"/>
  <c r="G55" i="14"/>
  <c r="G56" i="14"/>
  <c r="G57" i="14"/>
  <c r="G58" i="14"/>
  <c r="G59" i="14"/>
  <c r="G60" i="14"/>
  <c r="G61" i="14"/>
  <c r="G62" i="14"/>
  <c r="G63" i="14"/>
  <c r="G64" i="14"/>
  <c r="G65" i="14"/>
  <c r="G66" i="14"/>
  <c r="G67" i="14"/>
  <c r="G68" i="14"/>
  <c r="G69" i="14"/>
  <c r="G70" i="14"/>
  <c r="G71" i="14"/>
  <c r="G72" i="14"/>
  <c r="G73" i="14"/>
  <c r="G74" i="14"/>
  <c r="G75" i="14"/>
  <c r="G76" i="14"/>
  <c r="G77" i="14"/>
  <c r="G78" i="14"/>
  <c r="G79" i="14"/>
  <c r="G80" i="14"/>
  <c r="G81" i="14"/>
  <c r="G82" i="14"/>
  <c r="G83" i="14"/>
  <c r="G84" i="14"/>
  <c r="G85" i="14"/>
  <c r="G86" i="14"/>
  <c r="G87" i="14"/>
  <c r="G88" i="14"/>
  <c r="G89" i="14"/>
  <c r="G90" i="14"/>
  <c r="G91" i="14"/>
  <c r="G92" i="14"/>
  <c r="G93" i="14"/>
  <c r="G94" i="14"/>
  <c r="G95" i="14"/>
  <c r="G96" i="14"/>
  <c r="G97" i="14"/>
  <c r="G98" i="14"/>
  <c r="G99" i="14"/>
  <c r="G100" i="14"/>
  <c r="G101" i="14"/>
  <c r="G102" i="14"/>
  <c r="G103" i="14"/>
  <c r="G104" i="14"/>
  <c r="G105" i="14"/>
  <c r="G106" i="14"/>
  <c r="G107" i="14"/>
  <c r="G108" i="14"/>
  <c r="G109" i="14"/>
  <c r="G110" i="14"/>
  <c r="G111" i="14"/>
  <c r="G112" i="14"/>
  <c r="G113" i="14"/>
  <c r="G114" i="14"/>
  <c r="G115" i="14"/>
  <c r="G116" i="14"/>
  <c r="G117" i="14"/>
  <c r="G118" i="14"/>
  <c r="G119" i="14"/>
  <c r="G120" i="14"/>
  <c r="G121" i="14"/>
  <c r="G122" i="14"/>
  <c r="G123" i="14"/>
  <c r="G124" i="14"/>
  <c r="G125" i="14"/>
  <c r="G126" i="14"/>
  <c r="G127" i="14"/>
  <c r="G128" i="14"/>
  <c r="G129" i="14"/>
  <c r="G130" i="14"/>
  <c r="G131" i="14"/>
  <c r="G132" i="14"/>
  <c r="G133" i="14"/>
  <c r="G134" i="14"/>
  <c r="G135" i="14"/>
  <c r="G136" i="14"/>
  <c r="G137" i="14"/>
  <c r="G138" i="14"/>
  <c r="G139" i="14"/>
  <c r="G140" i="14"/>
  <c r="G141" i="14"/>
  <c r="G142" i="14"/>
  <c r="G143" i="14"/>
  <c r="G144" i="14"/>
  <c r="G145" i="14"/>
  <c r="G146" i="14"/>
  <c r="G147" i="14"/>
  <c r="G148" i="14"/>
  <c r="G149" i="14"/>
  <c r="G150" i="14"/>
  <c r="G151" i="14"/>
  <c r="G152" i="14"/>
  <c r="G153" i="14"/>
  <c r="G154" i="14"/>
  <c r="G155" i="14"/>
  <c r="G156" i="14"/>
  <c r="G157" i="14"/>
  <c r="G158" i="14"/>
  <c r="G159" i="14"/>
  <c r="G160" i="14"/>
  <c r="G161" i="14"/>
  <c r="G162" i="14"/>
  <c r="G163" i="14"/>
  <c r="G164" i="14"/>
  <c r="G165" i="14"/>
  <c r="G166" i="14"/>
  <c r="G167" i="14"/>
  <c r="G168" i="14"/>
  <c r="G169" i="14"/>
  <c r="G170" i="14"/>
  <c r="G171" i="14"/>
  <c r="G172" i="14"/>
  <c r="G173" i="14"/>
  <c r="G174" i="14"/>
  <c r="G175" i="14"/>
  <c r="G176" i="14"/>
  <c r="G177" i="14"/>
  <c r="G178" i="14"/>
  <c r="G179" i="14"/>
  <c r="G180" i="14"/>
  <c r="G181" i="14"/>
  <c r="G182" i="14"/>
  <c r="G183" i="14"/>
  <c r="G184" i="14"/>
  <c r="G185" i="14"/>
  <c r="G186" i="14"/>
  <c r="G187" i="14"/>
  <c r="G188" i="14"/>
  <c r="G189" i="14"/>
  <c r="G190" i="14"/>
  <c r="G191" i="14"/>
  <c r="G192" i="14"/>
  <c r="G193" i="14"/>
  <c r="G194" i="14"/>
  <c r="G195" i="14"/>
  <c r="G196" i="14"/>
  <c r="G197" i="14"/>
  <c r="G198" i="14"/>
  <c r="G199" i="14"/>
  <c r="G200" i="14"/>
  <c r="G201" i="14"/>
  <c r="G202" i="14"/>
  <c r="G203" i="14"/>
  <c r="G204" i="14"/>
  <c r="G205" i="14"/>
  <c r="G206" i="14"/>
  <c r="G207" i="14"/>
  <c r="G208" i="14"/>
  <c r="G209" i="14"/>
  <c r="G210" i="14"/>
  <c r="G211" i="14"/>
  <c r="G212" i="14"/>
  <c r="G213" i="14"/>
  <c r="G214" i="14"/>
  <c r="G215" i="14"/>
  <c r="G216" i="14"/>
  <c r="G217" i="14"/>
  <c r="G218" i="14"/>
  <c r="G219" i="14"/>
  <c r="G220" i="14"/>
  <c r="G221" i="14"/>
  <c r="G222" i="14"/>
  <c r="G223" i="14"/>
  <c r="G224" i="14"/>
  <c r="G225" i="14"/>
  <c r="G226" i="14"/>
  <c r="G227" i="14"/>
  <c r="G228" i="14"/>
  <c r="G229" i="14"/>
  <c r="G230" i="14"/>
  <c r="G231" i="14"/>
  <c r="G232" i="14"/>
  <c r="G233" i="14"/>
  <c r="G234" i="14"/>
  <c r="G235" i="14"/>
  <c r="G236" i="14"/>
  <c r="G237" i="14"/>
  <c r="G238" i="14"/>
  <c r="G239" i="14"/>
  <c r="G240" i="14"/>
  <c r="G241" i="14"/>
  <c r="G242" i="14"/>
  <c r="G243" i="14"/>
  <c r="G244" i="14"/>
  <c r="G245" i="14"/>
  <c r="G246" i="14"/>
  <c r="G247" i="14"/>
  <c r="G248" i="14"/>
  <c r="G249" i="14"/>
  <c r="G250" i="14"/>
  <c r="G251" i="14"/>
  <c r="G252" i="14"/>
  <c r="G253" i="14"/>
  <c r="G254" i="14"/>
  <c r="G255" i="14"/>
  <c r="G256" i="14"/>
  <c r="G257" i="14"/>
  <c r="G258" i="14"/>
  <c r="G259" i="14"/>
  <c r="G260" i="14"/>
  <c r="G261" i="14"/>
  <c r="G262" i="14"/>
  <c r="G263" i="14"/>
  <c r="G264" i="14"/>
  <c r="G265" i="14"/>
  <c r="G266" i="14"/>
  <c r="G267" i="14"/>
  <c r="G268" i="14"/>
  <c r="G269" i="14"/>
  <c r="G270" i="14"/>
  <c r="G271" i="14"/>
  <c r="G272" i="14"/>
  <c r="G273" i="14"/>
  <c r="G274" i="14"/>
  <c r="G275" i="14"/>
  <c r="G276" i="14"/>
  <c r="G277" i="14"/>
  <c r="G278" i="14"/>
  <c r="G279" i="14"/>
  <c r="G280" i="14"/>
  <c r="G281" i="14"/>
  <c r="G282" i="14"/>
  <c r="G283" i="14"/>
  <c r="G284" i="14"/>
  <c r="G285" i="14"/>
  <c r="G286" i="14"/>
  <c r="G287" i="14"/>
  <c r="G288" i="14"/>
  <c r="G289" i="14"/>
  <c r="G290" i="14"/>
  <c r="G291" i="14"/>
  <c r="G292" i="14"/>
  <c r="G293" i="14"/>
  <c r="G294" i="14"/>
  <c r="G295" i="14"/>
  <c r="G296" i="14"/>
  <c r="G297" i="14"/>
  <c r="G298" i="14"/>
  <c r="F5" i="14"/>
  <c r="E5" i="14" l="1"/>
  <c r="G5" i="14" s="1"/>
  <c r="D5" i="14"/>
  <c r="C5" i="14" l="1"/>
  <c r="D12" i="9" l="1"/>
  <c r="I7" i="10" l="1"/>
  <c r="H7" i="10"/>
  <c r="Q12" i="9" l="1"/>
  <c r="F7" i="7" l="1"/>
  <c r="M7" i="7" l="1"/>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59" i="7"/>
  <c r="N60" i="7"/>
  <c r="N61" i="7"/>
  <c r="N62" i="7"/>
  <c r="N63" i="7"/>
  <c r="N64" i="7"/>
  <c r="N65" i="7"/>
  <c r="N66" i="7"/>
  <c r="N67" i="7"/>
  <c r="N68" i="7"/>
  <c r="N69" i="7"/>
  <c r="N70" i="7"/>
  <c r="N71" i="7"/>
  <c r="N72" i="7"/>
  <c r="N73" i="7"/>
  <c r="N74" i="7"/>
  <c r="N75" i="7"/>
  <c r="N76" i="7"/>
  <c r="N77" i="7"/>
  <c r="N78" i="7"/>
  <c r="N79" i="7"/>
  <c r="N80" i="7"/>
  <c r="N81" i="7"/>
  <c r="N82" i="7"/>
  <c r="N83" i="7"/>
  <c r="N84" i="7"/>
  <c r="N85" i="7"/>
  <c r="N86" i="7"/>
  <c r="N87" i="7"/>
  <c r="N88" i="7"/>
  <c r="N89" i="7"/>
  <c r="N90" i="7"/>
  <c r="N91" i="7"/>
  <c r="N92" i="7"/>
  <c r="N93" i="7"/>
  <c r="N94" i="7"/>
  <c r="N95" i="7"/>
  <c r="N96" i="7"/>
  <c r="N97" i="7"/>
  <c r="N98" i="7"/>
  <c r="N99" i="7"/>
  <c r="N100" i="7"/>
  <c r="N101" i="7"/>
  <c r="N102" i="7"/>
  <c r="N103" i="7"/>
  <c r="N104" i="7"/>
  <c r="N105" i="7"/>
  <c r="N106" i="7"/>
  <c r="N107" i="7"/>
  <c r="N108" i="7"/>
  <c r="N109" i="7"/>
  <c r="N110" i="7"/>
  <c r="N111" i="7"/>
  <c r="N112" i="7"/>
  <c r="N113" i="7"/>
  <c r="N114" i="7"/>
  <c r="N115" i="7"/>
  <c r="N116" i="7"/>
  <c r="N117" i="7"/>
  <c r="N118" i="7"/>
  <c r="N119" i="7"/>
  <c r="N120" i="7"/>
  <c r="N121" i="7"/>
  <c r="N122" i="7"/>
  <c r="N123" i="7"/>
  <c r="N124" i="7"/>
  <c r="N125" i="7"/>
  <c r="N126" i="7"/>
  <c r="N127" i="7"/>
  <c r="N128" i="7"/>
  <c r="N129" i="7"/>
  <c r="N130" i="7"/>
  <c r="N131" i="7"/>
  <c r="N132" i="7"/>
  <c r="N133" i="7"/>
  <c r="N134" i="7"/>
  <c r="N135" i="7"/>
  <c r="N136" i="7"/>
  <c r="N137" i="7"/>
  <c r="N138" i="7"/>
  <c r="N139" i="7"/>
  <c r="N140" i="7"/>
  <c r="N141" i="7"/>
  <c r="N142" i="7"/>
  <c r="N143" i="7"/>
  <c r="N144" i="7"/>
  <c r="N145" i="7"/>
  <c r="N146" i="7"/>
  <c r="N147" i="7"/>
  <c r="N148" i="7"/>
  <c r="N149" i="7"/>
  <c r="N150" i="7"/>
  <c r="N151" i="7"/>
  <c r="N152" i="7"/>
  <c r="N153" i="7"/>
  <c r="N154" i="7"/>
  <c r="N155" i="7"/>
  <c r="N156" i="7"/>
  <c r="N157" i="7"/>
  <c r="N158" i="7"/>
  <c r="N159" i="7"/>
  <c r="N160" i="7"/>
  <c r="N161" i="7"/>
  <c r="N162" i="7"/>
  <c r="N163" i="7"/>
  <c r="N164" i="7"/>
  <c r="N165" i="7"/>
  <c r="N166" i="7"/>
  <c r="N167" i="7"/>
  <c r="N168" i="7"/>
  <c r="N169" i="7"/>
  <c r="N170" i="7"/>
  <c r="N171" i="7"/>
  <c r="N172" i="7"/>
  <c r="N173" i="7"/>
  <c r="N174" i="7"/>
  <c r="N175" i="7"/>
  <c r="N176" i="7"/>
  <c r="N177" i="7"/>
  <c r="N178" i="7"/>
  <c r="N179" i="7"/>
  <c r="N180" i="7"/>
  <c r="N181" i="7"/>
  <c r="N182" i="7"/>
  <c r="N183" i="7"/>
  <c r="N184" i="7"/>
  <c r="N185" i="7"/>
  <c r="N186" i="7"/>
  <c r="N187" i="7"/>
  <c r="N188" i="7"/>
  <c r="N189" i="7"/>
  <c r="N190" i="7"/>
  <c r="N191" i="7"/>
  <c r="N192" i="7"/>
  <c r="N193" i="7"/>
  <c r="N194" i="7"/>
  <c r="N195" i="7"/>
  <c r="N196" i="7"/>
  <c r="N197" i="7"/>
  <c r="N198" i="7"/>
  <c r="N199" i="7"/>
  <c r="N200" i="7"/>
  <c r="N201" i="7"/>
  <c r="N202" i="7"/>
  <c r="N203" i="7"/>
  <c r="N204" i="7"/>
  <c r="N205" i="7"/>
  <c r="N206" i="7"/>
  <c r="N207" i="7"/>
  <c r="N208" i="7"/>
  <c r="N209" i="7"/>
  <c r="N210" i="7"/>
  <c r="N211" i="7"/>
  <c r="N212" i="7"/>
  <c r="N213" i="7"/>
  <c r="N214" i="7"/>
  <c r="N215" i="7"/>
  <c r="N216" i="7"/>
  <c r="N217" i="7"/>
  <c r="N218" i="7"/>
  <c r="N219" i="7"/>
  <c r="N220" i="7"/>
  <c r="N221" i="7"/>
  <c r="N222" i="7"/>
  <c r="N223" i="7"/>
  <c r="N224" i="7"/>
  <c r="N225" i="7"/>
  <c r="N226" i="7"/>
  <c r="N227" i="7"/>
  <c r="N228" i="7"/>
  <c r="N229" i="7"/>
  <c r="N230" i="7"/>
  <c r="N231" i="7"/>
  <c r="N232" i="7"/>
  <c r="N233" i="7"/>
  <c r="N234" i="7"/>
  <c r="N235" i="7"/>
  <c r="N236" i="7"/>
  <c r="N237" i="7"/>
  <c r="N238" i="7"/>
  <c r="N239" i="7"/>
  <c r="N240" i="7"/>
  <c r="N241" i="7"/>
  <c r="N242" i="7"/>
  <c r="N243" i="7"/>
  <c r="N244" i="7"/>
  <c r="N245" i="7"/>
  <c r="N246" i="7"/>
  <c r="N247" i="7"/>
  <c r="N248" i="7"/>
  <c r="N249" i="7"/>
  <c r="N250" i="7"/>
  <c r="N251" i="7"/>
  <c r="N252" i="7"/>
  <c r="N253" i="7"/>
  <c r="N254" i="7"/>
  <c r="N255" i="7"/>
  <c r="N256" i="7"/>
  <c r="N257" i="7"/>
  <c r="N258" i="7"/>
  <c r="N259" i="7"/>
  <c r="N260" i="7"/>
  <c r="N261" i="7"/>
  <c r="N262" i="7"/>
  <c r="N263" i="7"/>
  <c r="N264" i="7"/>
  <c r="N265" i="7"/>
  <c r="N266" i="7"/>
  <c r="N267" i="7"/>
  <c r="N268" i="7"/>
  <c r="N269" i="7"/>
  <c r="N270" i="7"/>
  <c r="N271" i="7"/>
  <c r="N272" i="7"/>
  <c r="N273" i="7"/>
  <c r="N274" i="7"/>
  <c r="N275" i="7"/>
  <c r="N276" i="7"/>
  <c r="N277" i="7"/>
  <c r="N278" i="7"/>
  <c r="N279" i="7"/>
  <c r="N280" i="7"/>
  <c r="N281" i="7"/>
  <c r="N282" i="7"/>
  <c r="N283" i="7"/>
  <c r="N284" i="7"/>
  <c r="N285" i="7"/>
  <c r="N286" i="7"/>
  <c r="N287" i="7"/>
  <c r="N288" i="7"/>
  <c r="N289" i="7"/>
  <c r="N290" i="7"/>
  <c r="N291" i="7"/>
  <c r="N292" i="7"/>
  <c r="N293" i="7"/>
  <c r="N294" i="7"/>
  <c r="N295" i="7"/>
  <c r="N296" i="7"/>
  <c r="N297" i="7"/>
  <c r="N298" i="7"/>
  <c r="N299" i="7"/>
  <c r="N300" i="7"/>
  <c r="K11" i="12"/>
  <c r="L11" i="12" s="1"/>
  <c r="J11" i="12"/>
  <c r="I11" i="12"/>
  <c r="H11" i="12"/>
  <c r="C11" i="12"/>
  <c r="G11" i="12"/>
  <c r="F11" i="12"/>
  <c r="P254" i="7" l="1"/>
  <c r="R254" i="7"/>
  <c r="P295" i="7"/>
  <c r="R295" i="7"/>
  <c r="P287" i="7"/>
  <c r="R287" i="7"/>
  <c r="P279" i="7"/>
  <c r="R279" i="7"/>
  <c r="P271" i="7"/>
  <c r="R271" i="7"/>
  <c r="P263" i="7"/>
  <c r="R263" i="7"/>
  <c r="P255" i="7"/>
  <c r="R255" i="7"/>
  <c r="P247" i="7"/>
  <c r="R247" i="7"/>
  <c r="P239" i="7"/>
  <c r="R239" i="7"/>
  <c r="P231" i="7"/>
  <c r="R231" i="7"/>
  <c r="P223" i="7"/>
  <c r="R223" i="7"/>
  <c r="P215" i="7"/>
  <c r="R215" i="7"/>
  <c r="P207" i="7"/>
  <c r="R207" i="7"/>
  <c r="P199" i="7"/>
  <c r="R199" i="7"/>
  <c r="P191" i="7"/>
  <c r="R191" i="7"/>
  <c r="P183" i="7"/>
  <c r="R183" i="7"/>
  <c r="P175" i="7"/>
  <c r="R175" i="7"/>
  <c r="P167" i="7"/>
  <c r="R167" i="7"/>
  <c r="P159" i="7"/>
  <c r="R159" i="7"/>
  <c r="P151" i="7"/>
  <c r="R151" i="7"/>
  <c r="P143" i="7"/>
  <c r="R143" i="7"/>
  <c r="P135" i="7"/>
  <c r="R135" i="7"/>
  <c r="P127" i="7"/>
  <c r="R127" i="7"/>
  <c r="P119" i="7"/>
  <c r="R119" i="7"/>
  <c r="P111" i="7"/>
  <c r="R111" i="7"/>
  <c r="P103" i="7"/>
  <c r="R103" i="7"/>
  <c r="P95" i="7"/>
  <c r="R95" i="7"/>
  <c r="P87" i="7"/>
  <c r="R87" i="7"/>
  <c r="P79" i="7"/>
  <c r="R79" i="7"/>
  <c r="P71" i="7"/>
  <c r="R71" i="7"/>
  <c r="P63" i="7"/>
  <c r="R63" i="7"/>
  <c r="P55" i="7"/>
  <c r="R55" i="7"/>
  <c r="P47" i="7"/>
  <c r="R47" i="7"/>
  <c r="P39" i="7"/>
  <c r="R39" i="7"/>
  <c r="P31" i="7"/>
  <c r="R31" i="7"/>
  <c r="P23" i="7"/>
  <c r="R23" i="7"/>
  <c r="P15" i="7"/>
  <c r="R15" i="7"/>
  <c r="P134" i="7"/>
  <c r="R134" i="7"/>
  <c r="P126" i="7"/>
  <c r="R126" i="7"/>
  <c r="P118" i="7"/>
  <c r="R118" i="7"/>
  <c r="P110" i="7"/>
  <c r="R110" i="7"/>
  <c r="P102" i="7"/>
  <c r="R102" i="7"/>
  <c r="P94" i="7"/>
  <c r="R94" i="7"/>
  <c r="P86" i="7"/>
  <c r="R86" i="7"/>
  <c r="P78" i="7"/>
  <c r="R78" i="7"/>
  <c r="P70" i="7"/>
  <c r="R70" i="7"/>
  <c r="P62" i="7"/>
  <c r="R62" i="7"/>
  <c r="P54" i="7"/>
  <c r="R54" i="7"/>
  <c r="R46" i="7"/>
  <c r="P46" i="7"/>
  <c r="P38" i="7"/>
  <c r="R38" i="7"/>
  <c r="P30" i="7"/>
  <c r="R30" i="7"/>
  <c r="P22" i="7"/>
  <c r="R22" i="7"/>
  <c r="P14" i="7"/>
  <c r="R14" i="7"/>
  <c r="P270" i="7"/>
  <c r="R270" i="7"/>
  <c r="P222" i="7"/>
  <c r="R222" i="7"/>
  <c r="P190" i="7"/>
  <c r="R190" i="7"/>
  <c r="P150" i="7"/>
  <c r="R150" i="7"/>
  <c r="P269" i="7"/>
  <c r="R269" i="7"/>
  <c r="P229" i="7"/>
  <c r="R229" i="7"/>
  <c r="P189" i="7"/>
  <c r="R189" i="7"/>
  <c r="P149" i="7"/>
  <c r="R149" i="7"/>
  <c r="P133" i="7"/>
  <c r="R133" i="7"/>
  <c r="P101" i="7"/>
  <c r="R101" i="7"/>
  <c r="P85" i="7"/>
  <c r="R85" i="7"/>
  <c r="P69" i="7"/>
  <c r="R69" i="7"/>
  <c r="P53" i="7"/>
  <c r="R53" i="7"/>
  <c r="P37" i="7"/>
  <c r="R37" i="7"/>
  <c r="P29" i="7"/>
  <c r="R29" i="7"/>
  <c r="P13" i="7"/>
  <c r="R13" i="7"/>
  <c r="R300" i="7"/>
  <c r="P300" i="7"/>
  <c r="R292" i="7"/>
  <c r="P292" i="7"/>
  <c r="R284" i="7"/>
  <c r="P284" i="7"/>
  <c r="R276" i="7"/>
  <c r="P276" i="7"/>
  <c r="R268" i="7"/>
  <c r="P268" i="7"/>
  <c r="R260" i="7"/>
  <c r="P260" i="7"/>
  <c r="R252" i="7"/>
  <c r="P252" i="7"/>
  <c r="R244" i="7"/>
  <c r="P244" i="7"/>
  <c r="R236" i="7"/>
  <c r="P236" i="7"/>
  <c r="R228" i="7"/>
  <c r="P228" i="7"/>
  <c r="R220" i="7"/>
  <c r="P220" i="7"/>
  <c r="R212" i="7"/>
  <c r="P212" i="7"/>
  <c r="R204" i="7"/>
  <c r="P204" i="7"/>
  <c r="R196" i="7"/>
  <c r="P196" i="7"/>
  <c r="R188" i="7"/>
  <c r="P188" i="7"/>
  <c r="R180" i="7"/>
  <c r="P180" i="7"/>
  <c r="R172" i="7"/>
  <c r="P172" i="7"/>
  <c r="R164" i="7"/>
  <c r="P164" i="7"/>
  <c r="R156" i="7"/>
  <c r="P156" i="7"/>
  <c r="R148" i="7"/>
  <c r="P148" i="7"/>
  <c r="R140" i="7"/>
  <c r="P140" i="7"/>
  <c r="R132" i="7"/>
  <c r="P132" i="7"/>
  <c r="R124" i="7"/>
  <c r="P124" i="7"/>
  <c r="R116" i="7"/>
  <c r="P116" i="7"/>
  <c r="R108" i="7"/>
  <c r="P108" i="7"/>
  <c r="R100" i="7"/>
  <c r="P100" i="7"/>
  <c r="R92" i="7"/>
  <c r="P92" i="7"/>
  <c r="R84" i="7"/>
  <c r="P84" i="7"/>
  <c r="R76" i="7"/>
  <c r="P76" i="7"/>
  <c r="R68" i="7"/>
  <c r="P68" i="7"/>
  <c r="R60" i="7"/>
  <c r="P60" i="7"/>
  <c r="R52" i="7"/>
  <c r="P52" i="7"/>
  <c r="R44" i="7"/>
  <c r="P44" i="7"/>
  <c r="R36" i="7"/>
  <c r="P36" i="7"/>
  <c r="R28" i="7"/>
  <c r="P28" i="7"/>
  <c r="R20" i="7"/>
  <c r="P20" i="7"/>
  <c r="R12" i="7"/>
  <c r="P12" i="7"/>
  <c r="P262" i="7"/>
  <c r="R262" i="7"/>
  <c r="P214" i="7"/>
  <c r="R214" i="7"/>
  <c r="P174" i="7"/>
  <c r="R174" i="7"/>
  <c r="P293" i="7"/>
  <c r="R293" i="7"/>
  <c r="P245" i="7"/>
  <c r="R245" i="7"/>
  <c r="P205" i="7"/>
  <c r="R205" i="7"/>
  <c r="P165" i="7"/>
  <c r="R165" i="7"/>
  <c r="P141" i="7"/>
  <c r="R141" i="7"/>
  <c r="P109" i="7"/>
  <c r="R109" i="7"/>
  <c r="P77" i="7"/>
  <c r="R77" i="7"/>
  <c r="P61" i="7"/>
  <c r="R61" i="7"/>
  <c r="P45" i="7"/>
  <c r="R45" i="7"/>
  <c r="P21" i="7"/>
  <c r="R21" i="7"/>
  <c r="R299" i="7"/>
  <c r="P299" i="7"/>
  <c r="R291" i="7"/>
  <c r="P291" i="7"/>
  <c r="R283" i="7"/>
  <c r="P283" i="7"/>
  <c r="R275" i="7"/>
  <c r="P275" i="7"/>
  <c r="R267" i="7"/>
  <c r="P267" i="7"/>
  <c r="R259" i="7"/>
  <c r="P259" i="7"/>
  <c r="R251" i="7"/>
  <c r="P251" i="7"/>
  <c r="R243" i="7"/>
  <c r="P243" i="7"/>
  <c r="R235" i="7"/>
  <c r="P235" i="7"/>
  <c r="R227" i="7"/>
  <c r="P227" i="7"/>
  <c r="R219" i="7"/>
  <c r="P219" i="7"/>
  <c r="R211" i="7"/>
  <c r="P211" i="7"/>
  <c r="R203" i="7"/>
  <c r="P203" i="7"/>
  <c r="R195" i="7"/>
  <c r="P195" i="7"/>
  <c r="R187" i="7"/>
  <c r="P187" i="7"/>
  <c r="R179" i="7"/>
  <c r="P179" i="7"/>
  <c r="R171" i="7"/>
  <c r="P171" i="7"/>
  <c r="R163" i="7"/>
  <c r="P163" i="7"/>
  <c r="R155" i="7"/>
  <c r="P155" i="7"/>
  <c r="R147" i="7"/>
  <c r="P147" i="7"/>
  <c r="R139" i="7"/>
  <c r="P139" i="7"/>
  <c r="R131" i="7"/>
  <c r="P131" i="7"/>
  <c r="R123" i="7"/>
  <c r="P123" i="7"/>
  <c r="R115" i="7"/>
  <c r="P115" i="7"/>
  <c r="R107" i="7"/>
  <c r="P107" i="7"/>
  <c r="R99" i="7"/>
  <c r="P99" i="7"/>
  <c r="R91" i="7"/>
  <c r="P91" i="7"/>
  <c r="R83" i="7"/>
  <c r="P83" i="7"/>
  <c r="R75" i="7"/>
  <c r="P75" i="7"/>
  <c r="R67" i="7"/>
  <c r="P67" i="7"/>
  <c r="R59" i="7"/>
  <c r="P59" i="7"/>
  <c r="R51" i="7"/>
  <c r="P51" i="7"/>
  <c r="R43" i="7"/>
  <c r="P43" i="7"/>
  <c r="R35" i="7"/>
  <c r="P35" i="7"/>
  <c r="R27" i="7"/>
  <c r="P27" i="7"/>
  <c r="R19" i="7"/>
  <c r="P19" i="7"/>
  <c r="R11" i="7"/>
  <c r="P11" i="7"/>
  <c r="P294" i="7"/>
  <c r="R294" i="7"/>
  <c r="P246" i="7"/>
  <c r="R246" i="7"/>
  <c r="P206" i="7"/>
  <c r="R206" i="7"/>
  <c r="P166" i="7"/>
  <c r="R166" i="7"/>
  <c r="P285" i="7"/>
  <c r="R285" i="7"/>
  <c r="P253" i="7"/>
  <c r="R253" i="7"/>
  <c r="P213" i="7"/>
  <c r="R213" i="7"/>
  <c r="P173" i="7"/>
  <c r="R173" i="7"/>
  <c r="P93" i="7"/>
  <c r="R93" i="7"/>
  <c r="R282" i="7"/>
  <c r="P282" i="7"/>
  <c r="R242" i="7"/>
  <c r="P242" i="7"/>
  <c r="R138" i="7"/>
  <c r="P138" i="7"/>
  <c r="R130" i="7"/>
  <c r="P130" i="7"/>
  <c r="R122" i="7"/>
  <c r="P122" i="7"/>
  <c r="P114" i="7"/>
  <c r="R114" i="7"/>
  <c r="R106" i="7"/>
  <c r="P106" i="7"/>
  <c r="R98" i="7"/>
  <c r="P98" i="7"/>
  <c r="R90" i="7"/>
  <c r="P90" i="7"/>
  <c r="R82" i="7"/>
  <c r="P82" i="7"/>
  <c r="R74" i="7"/>
  <c r="P74" i="7"/>
  <c r="R66" i="7"/>
  <c r="P66" i="7"/>
  <c r="P58" i="7"/>
  <c r="R58" i="7"/>
  <c r="R50" i="7"/>
  <c r="P50" i="7"/>
  <c r="R42" i="7"/>
  <c r="P42" i="7"/>
  <c r="R34" i="7"/>
  <c r="P34" i="7"/>
  <c r="R26" i="7"/>
  <c r="P26" i="7"/>
  <c r="R18" i="7"/>
  <c r="P18" i="7"/>
  <c r="R10" i="7"/>
  <c r="P10" i="7"/>
  <c r="P278" i="7"/>
  <c r="R278" i="7"/>
  <c r="R230" i="7"/>
  <c r="P230" i="7"/>
  <c r="P182" i="7"/>
  <c r="R182" i="7"/>
  <c r="R158" i="7"/>
  <c r="P158" i="7"/>
  <c r="P261" i="7"/>
  <c r="R261" i="7"/>
  <c r="P221" i="7"/>
  <c r="R221" i="7"/>
  <c r="P181" i="7"/>
  <c r="R181" i="7"/>
  <c r="P117" i="7"/>
  <c r="R117" i="7"/>
  <c r="R290" i="7"/>
  <c r="P290" i="7"/>
  <c r="R266" i="7"/>
  <c r="P266" i="7"/>
  <c r="R250" i="7"/>
  <c r="P250" i="7"/>
  <c r="R226" i="7"/>
  <c r="P226" i="7"/>
  <c r="P210" i="7"/>
  <c r="R210" i="7"/>
  <c r="R194" i="7"/>
  <c r="P194" i="7"/>
  <c r="R186" i="7"/>
  <c r="P186" i="7"/>
  <c r="R170" i="7"/>
  <c r="P170" i="7"/>
  <c r="R162" i="7"/>
  <c r="P162" i="7"/>
  <c r="P154" i="7"/>
  <c r="R154" i="7"/>
  <c r="R146" i="7"/>
  <c r="P146" i="7"/>
  <c r="R297" i="7"/>
  <c r="P297" i="7"/>
  <c r="R289" i="7"/>
  <c r="P289" i="7"/>
  <c r="R281" i="7"/>
  <c r="P281" i="7"/>
  <c r="R273" i="7"/>
  <c r="P273" i="7"/>
  <c r="R265" i="7"/>
  <c r="P265" i="7"/>
  <c r="R257" i="7"/>
  <c r="P257" i="7"/>
  <c r="R249" i="7"/>
  <c r="P249" i="7"/>
  <c r="R241" i="7"/>
  <c r="P241" i="7"/>
  <c r="R233" i="7"/>
  <c r="P233" i="7"/>
  <c r="R225" i="7"/>
  <c r="P225" i="7"/>
  <c r="R217" i="7"/>
  <c r="P217" i="7"/>
  <c r="R209" i="7"/>
  <c r="P209" i="7"/>
  <c r="R201" i="7"/>
  <c r="P201" i="7"/>
  <c r="R193" i="7"/>
  <c r="P193" i="7"/>
  <c r="R185" i="7"/>
  <c r="P185" i="7"/>
  <c r="R177" i="7"/>
  <c r="P177" i="7"/>
  <c r="R169" i="7"/>
  <c r="P169" i="7"/>
  <c r="R161" i="7"/>
  <c r="P161" i="7"/>
  <c r="R153" i="7"/>
  <c r="P153" i="7"/>
  <c r="R145" i="7"/>
  <c r="P145" i="7"/>
  <c r="R137" i="7"/>
  <c r="P137" i="7"/>
  <c r="R129" i="7"/>
  <c r="P129" i="7"/>
  <c r="R121" i="7"/>
  <c r="P121" i="7"/>
  <c r="R113" i="7"/>
  <c r="P113" i="7"/>
  <c r="R105" i="7"/>
  <c r="P105" i="7"/>
  <c r="R97" i="7"/>
  <c r="P97" i="7"/>
  <c r="R89" i="7"/>
  <c r="P89" i="7"/>
  <c r="R81" i="7"/>
  <c r="P81" i="7"/>
  <c r="R73" i="7"/>
  <c r="P73" i="7"/>
  <c r="R65" i="7"/>
  <c r="P65" i="7"/>
  <c r="R57" i="7"/>
  <c r="P57" i="7"/>
  <c r="R49" i="7"/>
  <c r="P49" i="7"/>
  <c r="R41" i="7"/>
  <c r="P41" i="7"/>
  <c r="R33" i="7"/>
  <c r="P33" i="7"/>
  <c r="R25" i="7"/>
  <c r="P25" i="7"/>
  <c r="R17" i="7"/>
  <c r="P17" i="7"/>
  <c r="R9" i="7"/>
  <c r="P9" i="7"/>
  <c r="R286" i="7"/>
  <c r="P286" i="7"/>
  <c r="P238" i="7"/>
  <c r="R238" i="7"/>
  <c r="P198" i="7"/>
  <c r="R198" i="7"/>
  <c r="P142" i="7"/>
  <c r="R142" i="7"/>
  <c r="P277" i="7"/>
  <c r="R277" i="7"/>
  <c r="P237" i="7"/>
  <c r="R237" i="7"/>
  <c r="P197" i="7"/>
  <c r="R197" i="7"/>
  <c r="P157" i="7"/>
  <c r="R157" i="7"/>
  <c r="P125" i="7"/>
  <c r="R125" i="7"/>
  <c r="R298" i="7"/>
  <c r="P298" i="7"/>
  <c r="R274" i="7"/>
  <c r="P274" i="7"/>
  <c r="R258" i="7"/>
  <c r="P258" i="7"/>
  <c r="R234" i="7"/>
  <c r="P234" i="7"/>
  <c r="R218" i="7"/>
  <c r="P218" i="7"/>
  <c r="R202" i="7"/>
  <c r="P202" i="7"/>
  <c r="R178" i="7"/>
  <c r="P178" i="7"/>
  <c r="P296" i="7"/>
  <c r="R296" i="7"/>
  <c r="P288" i="7"/>
  <c r="R288" i="7"/>
  <c r="P280" i="7"/>
  <c r="R280" i="7"/>
  <c r="P272" i="7"/>
  <c r="R272" i="7"/>
  <c r="P264" i="7"/>
  <c r="R264" i="7"/>
  <c r="P256" i="7"/>
  <c r="R256" i="7"/>
  <c r="P248" i="7"/>
  <c r="R248" i="7"/>
  <c r="P240" i="7"/>
  <c r="R240" i="7"/>
  <c r="P232" i="7"/>
  <c r="R232" i="7"/>
  <c r="P224" i="7"/>
  <c r="R224" i="7"/>
  <c r="P216" i="7"/>
  <c r="R216" i="7"/>
  <c r="P208" i="7"/>
  <c r="R208" i="7"/>
  <c r="P200" i="7"/>
  <c r="R200" i="7"/>
  <c r="P192" i="7"/>
  <c r="R192" i="7"/>
  <c r="P184" i="7"/>
  <c r="R184" i="7"/>
  <c r="P176" i="7"/>
  <c r="R176" i="7"/>
  <c r="P168" i="7"/>
  <c r="R168" i="7"/>
  <c r="P160" i="7"/>
  <c r="R160" i="7"/>
  <c r="P152" i="7"/>
  <c r="R152" i="7"/>
  <c r="P144" i="7"/>
  <c r="R144" i="7"/>
  <c r="P136" i="7"/>
  <c r="R136" i="7"/>
  <c r="P128" i="7"/>
  <c r="R128" i="7"/>
  <c r="P120" i="7"/>
  <c r="R120" i="7"/>
  <c r="P112" i="7"/>
  <c r="R112" i="7"/>
  <c r="P104" i="7"/>
  <c r="R104" i="7"/>
  <c r="P96" i="7"/>
  <c r="R96" i="7"/>
  <c r="P88" i="7"/>
  <c r="R88" i="7"/>
  <c r="P80" i="7"/>
  <c r="R80" i="7"/>
  <c r="P72" i="7"/>
  <c r="R72" i="7"/>
  <c r="P64" i="7"/>
  <c r="R64" i="7"/>
  <c r="P56" i="7"/>
  <c r="R56" i="7"/>
  <c r="P48" i="7"/>
  <c r="R48" i="7"/>
  <c r="P40" i="7"/>
  <c r="R40" i="7"/>
  <c r="P32" i="7"/>
  <c r="R32" i="7"/>
  <c r="P24" i="7"/>
  <c r="R24" i="7"/>
  <c r="P16" i="7"/>
  <c r="R16" i="7"/>
  <c r="M12" i="12"/>
  <c r="N12" i="12" s="1"/>
  <c r="O12" i="12" s="1"/>
  <c r="M13" i="12"/>
  <c r="N13" i="12" s="1"/>
  <c r="O13" i="12" s="1"/>
  <c r="M21" i="12"/>
  <c r="N21" i="12" s="1"/>
  <c r="O21" i="12" s="1"/>
  <c r="M29" i="12"/>
  <c r="N29" i="12" s="1"/>
  <c r="O29" i="12" s="1"/>
  <c r="M37" i="12"/>
  <c r="N37" i="12" s="1"/>
  <c r="O37" i="12" s="1"/>
  <c r="M45" i="12"/>
  <c r="N45" i="12" s="1"/>
  <c r="O45" i="12" s="1"/>
  <c r="M53" i="12"/>
  <c r="N53" i="12" s="1"/>
  <c r="O53" i="12" s="1"/>
  <c r="M61" i="12"/>
  <c r="N61" i="12" s="1"/>
  <c r="O61" i="12" s="1"/>
  <c r="M69" i="12"/>
  <c r="N69" i="12" s="1"/>
  <c r="O69" i="12" s="1"/>
  <c r="M77" i="12"/>
  <c r="N77" i="12" s="1"/>
  <c r="O77" i="12" s="1"/>
  <c r="M85" i="12"/>
  <c r="N85" i="12" s="1"/>
  <c r="O85" i="12" s="1"/>
  <c r="M93" i="12"/>
  <c r="N93" i="12" s="1"/>
  <c r="O93" i="12" s="1"/>
  <c r="M101" i="12"/>
  <c r="N101" i="12" s="1"/>
  <c r="O101" i="12" s="1"/>
  <c r="M109" i="12"/>
  <c r="N109" i="12" s="1"/>
  <c r="O109" i="12" s="1"/>
  <c r="M117" i="12"/>
  <c r="N117" i="12" s="1"/>
  <c r="O117" i="12" s="1"/>
  <c r="M125" i="12"/>
  <c r="N125" i="12" s="1"/>
  <c r="O125" i="12" s="1"/>
  <c r="M133" i="12"/>
  <c r="N133" i="12" s="1"/>
  <c r="O133" i="12" s="1"/>
  <c r="M141" i="12"/>
  <c r="N141" i="12" s="1"/>
  <c r="O141" i="12" s="1"/>
  <c r="M149" i="12"/>
  <c r="N149" i="12" s="1"/>
  <c r="O149" i="12" s="1"/>
  <c r="M157" i="12"/>
  <c r="N157" i="12" s="1"/>
  <c r="O157" i="12" s="1"/>
  <c r="M165" i="12"/>
  <c r="N165" i="12" s="1"/>
  <c r="O165" i="12" s="1"/>
  <c r="M173" i="12"/>
  <c r="N173" i="12" s="1"/>
  <c r="O173" i="12" s="1"/>
  <c r="M181" i="12"/>
  <c r="N181" i="12" s="1"/>
  <c r="O181" i="12" s="1"/>
  <c r="M189" i="12"/>
  <c r="N189" i="12" s="1"/>
  <c r="O189" i="12" s="1"/>
  <c r="M197" i="12"/>
  <c r="N197" i="12" s="1"/>
  <c r="O197" i="12" s="1"/>
  <c r="M205" i="12"/>
  <c r="N205" i="12" s="1"/>
  <c r="O205" i="12" s="1"/>
  <c r="M213" i="12"/>
  <c r="N213" i="12" s="1"/>
  <c r="O213" i="12" s="1"/>
  <c r="M221" i="12"/>
  <c r="N221" i="12" s="1"/>
  <c r="O221" i="12" s="1"/>
  <c r="M229" i="12"/>
  <c r="N229" i="12" s="1"/>
  <c r="O229" i="12" s="1"/>
  <c r="M237" i="12"/>
  <c r="N237" i="12" s="1"/>
  <c r="O237" i="12" s="1"/>
  <c r="M245" i="12"/>
  <c r="N245" i="12" s="1"/>
  <c r="O245" i="12" s="1"/>
  <c r="M253" i="12"/>
  <c r="N253" i="12" s="1"/>
  <c r="O253" i="12" s="1"/>
  <c r="M261" i="12"/>
  <c r="N261" i="12" s="1"/>
  <c r="O261" i="12" s="1"/>
  <c r="M269" i="12"/>
  <c r="N269" i="12" s="1"/>
  <c r="O269" i="12" s="1"/>
  <c r="M277" i="12"/>
  <c r="N277" i="12" s="1"/>
  <c r="O277" i="12" s="1"/>
  <c r="M285" i="12"/>
  <c r="N285" i="12" s="1"/>
  <c r="O285" i="12" s="1"/>
  <c r="M293" i="12"/>
  <c r="N293" i="12" s="1"/>
  <c r="O293" i="12" s="1"/>
  <c r="M301" i="12"/>
  <c r="N301" i="12" s="1"/>
  <c r="O301" i="12" s="1"/>
  <c r="M14" i="12"/>
  <c r="N14" i="12" s="1"/>
  <c r="O14" i="12" s="1"/>
  <c r="M22" i="12"/>
  <c r="N22" i="12" s="1"/>
  <c r="O22" i="12" s="1"/>
  <c r="M30" i="12"/>
  <c r="N30" i="12" s="1"/>
  <c r="O30" i="12" s="1"/>
  <c r="M38" i="12"/>
  <c r="N38" i="12" s="1"/>
  <c r="O38" i="12" s="1"/>
  <c r="M46" i="12"/>
  <c r="N46" i="12" s="1"/>
  <c r="O46" i="12" s="1"/>
  <c r="M54" i="12"/>
  <c r="N54" i="12" s="1"/>
  <c r="O54" i="12" s="1"/>
  <c r="M62" i="12"/>
  <c r="N62" i="12" s="1"/>
  <c r="O62" i="12" s="1"/>
  <c r="M70" i="12"/>
  <c r="N70" i="12" s="1"/>
  <c r="O70" i="12" s="1"/>
  <c r="M78" i="12"/>
  <c r="N78" i="12" s="1"/>
  <c r="O78" i="12" s="1"/>
  <c r="M86" i="12"/>
  <c r="N86" i="12" s="1"/>
  <c r="O86" i="12" s="1"/>
  <c r="M94" i="12"/>
  <c r="N94" i="12" s="1"/>
  <c r="O94" i="12" s="1"/>
  <c r="M102" i="12"/>
  <c r="N102" i="12" s="1"/>
  <c r="O102" i="12" s="1"/>
  <c r="M110" i="12"/>
  <c r="N110" i="12" s="1"/>
  <c r="O110" i="12" s="1"/>
  <c r="M118" i="12"/>
  <c r="N118" i="12" s="1"/>
  <c r="O118" i="12" s="1"/>
  <c r="M126" i="12"/>
  <c r="N126" i="12" s="1"/>
  <c r="O126" i="12" s="1"/>
  <c r="M134" i="12"/>
  <c r="N134" i="12" s="1"/>
  <c r="O134" i="12" s="1"/>
  <c r="M142" i="12"/>
  <c r="N142" i="12" s="1"/>
  <c r="O142" i="12" s="1"/>
  <c r="M150" i="12"/>
  <c r="N150" i="12" s="1"/>
  <c r="O150" i="12" s="1"/>
  <c r="M158" i="12"/>
  <c r="N158" i="12" s="1"/>
  <c r="O158" i="12" s="1"/>
  <c r="M166" i="12"/>
  <c r="N166" i="12" s="1"/>
  <c r="O166" i="12" s="1"/>
  <c r="M174" i="12"/>
  <c r="N174" i="12" s="1"/>
  <c r="O174" i="12" s="1"/>
  <c r="M182" i="12"/>
  <c r="N182" i="12" s="1"/>
  <c r="O182" i="12" s="1"/>
  <c r="M190" i="12"/>
  <c r="N190" i="12" s="1"/>
  <c r="O190" i="12" s="1"/>
  <c r="M198" i="12"/>
  <c r="N198" i="12" s="1"/>
  <c r="O198" i="12" s="1"/>
  <c r="M206" i="12"/>
  <c r="N206" i="12" s="1"/>
  <c r="O206" i="12" s="1"/>
  <c r="M214" i="12"/>
  <c r="N214" i="12" s="1"/>
  <c r="O214" i="12" s="1"/>
  <c r="M222" i="12"/>
  <c r="N222" i="12" s="1"/>
  <c r="O222" i="12" s="1"/>
  <c r="M230" i="12"/>
  <c r="N230" i="12" s="1"/>
  <c r="O230" i="12" s="1"/>
  <c r="M238" i="12"/>
  <c r="N238" i="12" s="1"/>
  <c r="O238" i="12" s="1"/>
  <c r="M246" i="12"/>
  <c r="N246" i="12" s="1"/>
  <c r="O246" i="12" s="1"/>
  <c r="M254" i="12"/>
  <c r="N254" i="12" s="1"/>
  <c r="O254" i="12" s="1"/>
  <c r="M262" i="12"/>
  <c r="N262" i="12" s="1"/>
  <c r="O262" i="12" s="1"/>
  <c r="M270" i="12"/>
  <c r="N270" i="12" s="1"/>
  <c r="O270" i="12" s="1"/>
  <c r="M278" i="12"/>
  <c r="N278" i="12" s="1"/>
  <c r="O278" i="12" s="1"/>
  <c r="M286" i="12"/>
  <c r="N286" i="12" s="1"/>
  <c r="O286" i="12" s="1"/>
  <c r="M294" i="12"/>
  <c r="N294" i="12" s="1"/>
  <c r="O294" i="12" s="1"/>
  <c r="M302" i="12"/>
  <c r="N302" i="12" s="1"/>
  <c r="O302" i="12" s="1"/>
  <c r="M15" i="12"/>
  <c r="N15" i="12" s="1"/>
  <c r="O15" i="12" s="1"/>
  <c r="M23" i="12"/>
  <c r="N23" i="12" s="1"/>
  <c r="O23" i="12" s="1"/>
  <c r="M31" i="12"/>
  <c r="N31" i="12" s="1"/>
  <c r="O31" i="12" s="1"/>
  <c r="M39" i="12"/>
  <c r="N39" i="12" s="1"/>
  <c r="O39" i="12" s="1"/>
  <c r="M47" i="12"/>
  <c r="N47" i="12" s="1"/>
  <c r="O47" i="12" s="1"/>
  <c r="M55" i="12"/>
  <c r="N55" i="12" s="1"/>
  <c r="O55" i="12" s="1"/>
  <c r="M63" i="12"/>
  <c r="N63" i="12" s="1"/>
  <c r="O63" i="12" s="1"/>
  <c r="M71" i="12"/>
  <c r="N71" i="12" s="1"/>
  <c r="O71" i="12" s="1"/>
  <c r="M79" i="12"/>
  <c r="N79" i="12" s="1"/>
  <c r="O79" i="12" s="1"/>
  <c r="M87" i="12"/>
  <c r="N87" i="12" s="1"/>
  <c r="O87" i="12" s="1"/>
  <c r="M95" i="12"/>
  <c r="N95" i="12" s="1"/>
  <c r="O95" i="12" s="1"/>
  <c r="M103" i="12"/>
  <c r="N103" i="12" s="1"/>
  <c r="O103" i="12" s="1"/>
  <c r="M111" i="12"/>
  <c r="N111" i="12" s="1"/>
  <c r="O111" i="12" s="1"/>
  <c r="M119" i="12"/>
  <c r="N119" i="12" s="1"/>
  <c r="O119" i="12" s="1"/>
  <c r="M127" i="12"/>
  <c r="N127" i="12" s="1"/>
  <c r="O127" i="12" s="1"/>
  <c r="M135" i="12"/>
  <c r="N135" i="12" s="1"/>
  <c r="O135" i="12" s="1"/>
  <c r="M143" i="12"/>
  <c r="N143" i="12" s="1"/>
  <c r="O143" i="12" s="1"/>
  <c r="M151" i="12"/>
  <c r="N151" i="12" s="1"/>
  <c r="O151" i="12" s="1"/>
  <c r="M159" i="12"/>
  <c r="N159" i="12" s="1"/>
  <c r="O159" i="12" s="1"/>
  <c r="M167" i="12"/>
  <c r="N167" i="12" s="1"/>
  <c r="O167" i="12" s="1"/>
  <c r="M175" i="12"/>
  <c r="N175" i="12" s="1"/>
  <c r="O175" i="12" s="1"/>
  <c r="M183" i="12"/>
  <c r="N183" i="12" s="1"/>
  <c r="O183" i="12" s="1"/>
  <c r="M191" i="12"/>
  <c r="N191" i="12" s="1"/>
  <c r="O191" i="12" s="1"/>
  <c r="M199" i="12"/>
  <c r="N199" i="12" s="1"/>
  <c r="O199" i="12" s="1"/>
  <c r="M207" i="12"/>
  <c r="N207" i="12" s="1"/>
  <c r="O207" i="12" s="1"/>
  <c r="M215" i="12"/>
  <c r="N215" i="12" s="1"/>
  <c r="O215" i="12" s="1"/>
  <c r="M223" i="12"/>
  <c r="N223" i="12" s="1"/>
  <c r="O223" i="12" s="1"/>
  <c r="M231" i="12"/>
  <c r="N231" i="12" s="1"/>
  <c r="O231" i="12" s="1"/>
  <c r="M239" i="12"/>
  <c r="N239" i="12" s="1"/>
  <c r="O239" i="12" s="1"/>
  <c r="M247" i="12"/>
  <c r="N247" i="12" s="1"/>
  <c r="O247" i="12" s="1"/>
  <c r="M255" i="12"/>
  <c r="N255" i="12" s="1"/>
  <c r="O255" i="12" s="1"/>
  <c r="M263" i="12"/>
  <c r="N263" i="12" s="1"/>
  <c r="O263" i="12" s="1"/>
  <c r="M271" i="12"/>
  <c r="N271" i="12" s="1"/>
  <c r="O271" i="12" s="1"/>
  <c r="M279" i="12"/>
  <c r="N279" i="12" s="1"/>
  <c r="O279" i="12" s="1"/>
  <c r="M287" i="12"/>
  <c r="N287" i="12" s="1"/>
  <c r="O287" i="12" s="1"/>
  <c r="M295" i="12"/>
  <c r="N295" i="12" s="1"/>
  <c r="O295" i="12" s="1"/>
  <c r="M303" i="12"/>
  <c r="N303" i="12" s="1"/>
  <c r="O303" i="12" s="1"/>
  <c r="M17" i="12"/>
  <c r="N17" i="12" s="1"/>
  <c r="O17" i="12" s="1"/>
  <c r="M25" i="12"/>
  <c r="N25" i="12" s="1"/>
  <c r="O25" i="12" s="1"/>
  <c r="M33" i="12"/>
  <c r="N33" i="12" s="1"/>
  <c r="O33" i="12" s="1"/>
  <c r="M41" i="12"/>
  <c r="N41" i="12" s="1"/>
  <c r="O41" i="12" s="1"/>
  <c r="M49" i="12"/>
  <c r="N49" i="12" s="1"/>
  <c r="O49" i="12" s="1"/>
  <c r="M57" i="12"/>
  <c r="N57" i="12" s="1"/>
  <c r="O57" i="12" s="1"/>
  <c r="M65" i="12"/>
  <c r="N65" i="12" s="1"/>
  <c r="O65" i="12" s="1"/>
  <c r="M73" i="12"/>
  <c r="N73" i="12" s="1"/>
  <c r="O73" i="12" s="1"/>
  <c r="M81" i="12"/>
  <c r="N81" i="12" s="1"/>
  <c r="O81" i="12" s="1"/>
  <c r="M89" i="12"/>
  <c r="N89" i="12" s="1"/>
  <c r="O89" i="12" s="1"/>
  <c r="M97" i="12"/>
  <c r="N97" i="12" s="1"/>
  <c r="O97" i="12" s="1"/>
  <c r="M105" i="12"/>
  <c r="N105" i="12" s="1"/>
  <c r="O105" i="12" s="1"/>
  <c r="M113" i="12"/>
  <c r="N113" i="12" s="1"/>
  <c r="O113" i="12" s="1"/>
  <c r="M121" i="12"/>
  <c r="N121" i="12" s="1"/>
  <c r="O121" i="12" s="1"/>
  <c r="M129" i="12"/>
  <c r="N129" i="12" s="1"/>
  <c r="O129" i="12" s="1"/>
  <c r="M137" i="12"/>
  <c r="N137" i="12" s="1"/>
  <c r="O137" i="12" s="1"/>
  <c r="M145" i="12"/>
  <c r="N145" i="12" s="1"/>
  <c r="O145" i="12" s="1"/>
  <c r="M153" i="12"/>
  <c r="N153" i="12" s="1"/>
  <c r="O153" i="12" s="1"/>
  <c r="M161" i="12"/>
  <c r="N161" i="12" s="1"/>
  <c r="O161" i="12" s="1"/>
  <c r="M169" i="12"/>
  <c r="N169" i="12" s="1"/>
  <c r="O169" i="12" s="1"/>
  <c r="M177" i="12"/>
  <c r="N177" i="12" s="1"/>
  <c r="O177" i="12" s="1"/>
  <c r="M185" i="12"/>
  <c r="N185" i="12" s="1"/>
  <c r="O185" i="12" s="1"/>
  <c r="M193" i="12"/>
  <c r="N193" i="12" s="1"/>
  <c r="O193" i="12" s="1"/>
  <c r="M201" i="12"/>
  <c r="N201" i="12" s="1"/>
  <c r="O201" i="12" s="1"/>
  <c r="M209" i="12"/>
  <c r="N209" i="12" s="1"/>
  <c r="O209" i="12" s="1"/>
  <c r="M217" i="12"/>
  <c r="N217" i="12" s="1"/>
  <c r="O217" i="12" s="1"/>
  <c r="M225" i="12"/>
  <c r="N225" i="12" s="1"/>
  <c r="O225" i="12" s="1"/>
  <c r="M233" i="12"/>
  <c r="N233" i="12" s="1"/>
  <c r="O233" i="12" s="1"/>
  <c r="M241" i="12"/>
  <c r="N241" i="12" s="1"/>
  <c r="O241" i="12" s="1"/>
  <c r="M249" i="12"/>
  <c r="N249" i="12" s="1"/>
  <c r="O249" i="12" s="1"/>
  <c r="M257" i="12"/>
  <c r="N257" i="12" s="1"/>
  <c r="O257" i="12" s="1"/>
  <c r="M265" i="12"/>
  <c r="N265" i="12" s="1"/>
  <c r="O265" i="12" s="1"/>
  <c r="M273" i="12"/>
  <c r="N273" i="12" s="1"/>
  <c r="O273" i="12" s="1"/>
  <c r="M281" i="12"/>
  <c r="N281" i="12" s="1"/>
  <c r="O281" i="12" s="1"/>
  <c r="M289" i="12"/>
  <c r="N289" i="12" s="1"/>
  <c r="O289" i="12" s="1"/>
  <c r="M297" i="12"/>
  <c r="N297" i="12" s="1"/>
  <c r="O297" i="12" s="1"/>
  <c r="M18" i="12"/>
  <c r="N18" i="12" s="1"/>
  <c r="O18" i="12" s="1"/>
  <c r="M26" i="12"/>
  <c r="N26" i="12" s="1"/>
  <c r="O26" i="12" s="1"/>
  <c r="M34" i="12"/>
  <c r="N34" i="12" s="1"/>
  <c r="O34" i="12" s="1"/>
  <c r="M42" i="12"/>
  <c r="N42" i="12" s="1"/>
  <c r="O42" i="12" s="1"/>
  <c r="M50" i="12"/>
  <c r="N50" i="12" s="1"/>
  <c r="O50" i="12" s="1"/>
  <c r="M58" i="12"/>
  <c r="N58" i="12" s="1"/>
  <c r="O58" i="12" s="1"/>
  <c r="M66" i="12"/>
  <c r="N66" i="12" s="1"/>
  <c r="O66" i="12" s="1"/>
  <c r="M74" i="12"/>
  <c r="N74" i="12" s="1"/>
  <c r="O74" i="12" s="1"/>
  <c r="M82" i="12"/>
  <c r="N82" i="12" s="1"/>
  <c r="O82" i="12" s="1"/>
  <c r="M90" i="12"/>
  <c r="N90" i="12" s="1"/>
  <c r="O90" i="12" s="1"/>
  <c r="M98" i="12"/>
  <c r="N98" i="12" s="1"/>
  <c r="O98" i="12" s="1"/>
  <c r="M106" i="12"/>
  <c r="N106" i="12" s="1"/>
  <c r="O106" i="12" s="1"/>
  <c r="M114" i="12"/>
  <c r="N114" i="12" s="1"/>
  <c r="O114" i="12" s="1"/>
  <c r="M122" i="12"/>
  <c r="N122" i="12" s="1"/>
  <c r="O122" i="12" s="1"/>
  <c r="M130" i="12"/>
  <c r="N130" i="12" s="1"/>
  <c r="O130" i="12" s="1"/>
  <c r="M138" i="12"/>
  <c r="N138" i="12" s="1"/>
  <c r="O138" i="12" s="1"/>
  <c r="M146" i="12"/>
  <c r="N146" i="12" s="1"/>
  <c r="O146" i="12" s="1"/>
  <c r="M154" i="12"/>
  <c r="N154" i="12" s="1"/>
  <c r="O154" i="12" s="1"/>
  <c r="M162" i="12"/>
  <c r="N162" i="12" s="1"/>
  <c r="O162" i="12" s="1"/>
  <c r="M170" i="12"/>
  <c r="N170" i="12" s="1"/>
  <c r="O170" i="12" s="1"/>
  <c r="M178" i="12"/>
  <c r="N178" i="12" s="1"/>
  <c r="O178" i="12" s="1"/>
  <c r="M186" i="12"/>
  <c r="N186" i="12" s="1"/>
  <c r="O186" i="12" s="1"/>
  <c r="M194" i="12"/>
  <c r="N194" i="12" s="1"/>
  <c r="O194" i="12" s="1"/>
  <c r="M202" i="12"/>
  <c r="N202" i="12" s="1"/>
  <c r="O202" i="12" s="1"/>
  <c r="M210" i="12"/>
  <c r="N210" i="12" s="1"/>
  <c r="O210" i="12" s="1"/>
  <c r="M218" i="12"/>
  <c r="N218" i="12" s="1"/>
  <c r="O218" i="12" s="1"/>
  <c r="M226" i="12"/>
  <c r="N226" i="12" s="1"/>
  <c r="O226" i="12" s="1"/>
  <c r="M234" i="12"/>
  <c r="N234" i="12" s="1"/>
  <c r="O234" i="12" s="1"/>
  <c r="M242" i="12"/>
  <c r="N242" i="12" s="1"/>
  <c r="O242" i="12" s="1"/>
  <c r="M250" i="12"/>
  <c r="N250" i="12" s="1"/>
  <c r="O250" i="12" s="1"/>
  <c r="M258" i="12"/>
  <c r="N258" i="12" s="1"/>
  <c r="O258" i="12" s="1"/>
  <c r="M266" i="12"/>
  <c r="N266" i="12" s="1"/>
  <c r="O266" i="12" s="1"/>
  <c r="M274" i="12"/>
  <c r="N274" i="12" s="1"/>
  <c r="O274" i="12" s="1"/>
  <c r="M282" i="12"/>
  <c r="N282" i="12" s="1"/>
  <c r="O282" i="12" s="1"/>
  <c r="M290" i="12"/>
  <c r="N290" i="12" s="1"/>
  <c r="O290" i="12" s="1"/>
  <c r="M298" i="12"/>
  <c r="N298" i="12" s="1"/>
  <c r="O298" i="12" s="1"/>
  <c r="M19" i="12"/>
  <c r="N19" i="12" s="1"/>
  <c r="O19" i="12" s="1"/>
  <c r="M27" i="12"/>
  <c r="N27" i="12" s="1"/>
  <c r="O27" i="12" s="1"/>
  <c r="M35" i="12"/>
  <c r="N35" i="12" s="1"/>
  <c r="O35" i="12" s="1"/>
  <c r="M43" i="12"/>
  <c r="N43" i="12" s="1"/>
  <c r="O43" i="12" s="1"/>
  <c r="M51" i="12"/>
  <c r="N51" i="12" s="1"/>
  <c r="O51" i="12" s="1"/>
  <c r="M59" i="12"/>
  <c r="N59" i="12" s="1"/>
  <c r="O59" i="12" s="1"/>
  <c r="M67" i="12"/>
  <c r="N67" i="12" s="1"/>
  <c r="O67" i="12" s="1"/>
  <c r="M75" i="12"/>
  <c r="N75" i="12" s="1"/>
  <c r="O75" i="12" s="1"/>
  <c r="M83" i="12"/>
  <c r="N83" i="12" s="1"/>
  <c r="O83" i="12" s="1"/>
  <c r="M91" i="12"/>
  <c r="N91" i="12" s="1"/>
  <c r="O91" i="12" s="1"/>
  <c r="M99" i="12"/>
  <c r="N99" i="12" s="1"/>
  <c r="O99" i="12" s="1"/>
  <c r="M107" i="12"/>
  <c r="N107" i="12" s="1"/>
  <c r="O107" i="12" s="1"/>
  <c r="M115" i="12"/>
  <c r="N115" i="12" s="1"/>
  <c r="O115" i="12" s="1"/>
  <c r="M123" i="12"/>
  <c r="N123" i="12" s="1"/>
  <c r="O123" i="12" s="1"/>
  <c r="M131" i="12"/>
  <c r="N131" i="12" s="1"/>
  <c r="O131" i="12" s="1"/>
  <c r="M139" i="12"/>
  <c r="N139" i="12" s="1"/>
  <c r="O139" i="12" s="1"/>
  <c r="M147" i="12"/>
  <c r="N147" i="12" s="1"/>
  <c r="O147" i="12" s="1"/>
  <c r="M155" i="12"/>
  <c r="N155" i="12" s="1"/>
  <c r="O155" i="12" s="1"/>
  <c r="M163" i="12"/>
  <c r="N163" i="12" s="1"/>
  <c r="O163" i="12" s="1"/>
  <c r="M171" i="12"/>
  <c r="N171" i="12" s="1"/>
  <c r="O171" i="12" s="1"/>
  <c r="M179" i="12"/>
  <c r="N179" i="12" s="1"/>
  <c r="O179" i="12" s="1"/>
  <c r="M187" i="12"/>
  <c r="N187" i="12" s="1"/>
  <c r="O187" i="12" s="1"/>
  <c r="M195" i="12"/>
  <c r="N195" i="12" s="1"/>
  <c r="O195" i="12" s="1"/>
  <c r="M203" i="12"/>
  <c r="N203" i="12" s="1"/>
  <c r="O203" i="12" s="1"/>
  <c r="M211" i="12"/>
  <c r="N211" i="12" s="1"/>
  <c r="O211" i="12" s="1"/>
  <c r="M219" i="12"/>
  <c r="N219" i="12" s="1"/>
  <c r="O219" i="12" s="1"/>
  <c r="M227" i="12"/>
  <c r="N227" i="12" s="1"/>
  <c r="O227" i="12" s="1"/>
  <c r="M235" i="12"/>
  <c r="N235" i="12" s="1"/>
  <c r="O235" i="12" s="1"/>
  <c r="M243" i="12"/>
  <c r="N243" i="12" s="1"/>
  <c r="O243" i="12" s="1"/>
  <c r="M251" i="12"/>
  <c r="N251" i="12" s="1"/>
  <c r="O251" i="12" s="1"/>
  <c r="M259" i="12"/>
  <c r="N259" i="12" s="1"/>
  <c r="O259" i="12" s="1"/>
  <c r="M267" i="12"/>
  <c r="N267" i="12" s="1"/>
  <c r="O267" i="12" s="1"/>
  <c r="M275" i="12"/>
  <c r="N275" i="12" s="1"/>
  <c r="O275" i="12" s="1"/>
  <c r="M283" i="12"/>
  <c r="N283" i="12" s="1"/>
  <c r="O283" i="12" s="1"/>
  <c r="M291" i="12"/>
  <c r="N291" i="12" s="1"/>
  <c r="O291" i="12" s="1"/>
  <c r="M16" i="12"/>
  <c r="N16" i="12" s="1"/>
  <c r="O16" i="12" s="1"/>
  <c r="M48" i="12"/>
  <c r="N48" i="12" s="1"/>
  <c r="O48" i="12" s="1"/>
  <c r="M80" i="12"/>
  <c r="N80" i="12" s="1"/>
  <c r="O80" i="12" s="1"/>
  <c r="M112" i="12"/>
  <c r="N112" i="12" s="1"/>
  <c r="O112" i="12" s="1"/>
  <c r="M144" i="12"/>
  <c r="N144" i="12" s="1"/>
  <c r="O144" i="12" s="1"/>
  <c r="M176" i="12"/>
  <c r="N176" i="12" s="1"/>
  <c r="O176" i="12" s="1"/>
  <c r="M208" i="12"/>
  <c r="N208" i="12" s="1"/>
  <c r="O208" i="12" s="1"/>
  <c r="M240" i="12"/>
  <c r="N240" i="12" s="1"/>
  <c r="O240" i="12" s="1"/>
  <c r="M272" i="12"/>
  <c r="N272" i="12" s="1"/>
  <c r="O272" i="12" s="1"/>
  <c r="M300" i="12"/>
  <c r="N300" i="12" s="1"/>
  <c r="O300" i="12" s="1"/>
  <c r="M60" i="12"/>
  <c r="N60" i="12" s="1"/>
  <c r="O60" i="12" s="1"/>
  <c r="M124" i="12"/>
  <c r="N124" i="12" s="1"/>
  <c r="O124" i="12" s="1"/>
  <c r="M188" i="12"/>
  <c r="N188" i="12" s="1"/>
  <c r="O188" i="12" s="1"/>
  <c r="M220" i="12"/>
  <c r="N220" i="12" s="1"/>
  <c r="O220" i="12" s="1"/>
  <c r="M284" i="12"/>
  <c r="N284" i="12" s="1"/>
  <c r="O284" i="12" s="1"/>
  <c r="M20" i="12"/>
  <c r="N20" i="12" s="1"/>
  <c r="O20" i="12" s="1"/>
  <c r="M52" i="12"/>
  <c r="N52" i="12" s="1"/>
  <c r="O52" i="12" s="1"/>
  <c r="M84" i="12"/>
  <c r="N84" i="12" s="1"/>
  <c r="O84" i="12" s="1"/>
  <c r="M116" i="12"/>
  <c r="N116" i="12" s="1"/>
  <c r="O116" i="12" s="1"/>
  <c r="M148" i="12"/>
  <c r="N148" i="12" s="1"/>
  <c r="O148" i="12" s="1"/>
  <c r="M180" i="12"/>
  <c r="N180" i="12" s="1"/>
  <c r="O180" i="12" s="1"/>
  <c r="M212" i="12"/>
  <c r="N212" i="12" s="1"/>
  <c r="O212" i="12" s="1"/>
  <c r="M244" i="12"/>
  <c r="N244" i="12" s="1"/>
  <c r="O244" i="12" s="1"/>
  <c r="M276" i="12"/>
  <c r="N276" i="12" s="1"/>
  <c r="O276" i="12" s="1"/>
  <c r="M304" i="12"/>
  <c r="N304" i="12" s="1"/>
  <c r="O304" i="12" s="1"/>
  <c r="M92" i="12"/>
  <c r="N92" i="12" s="1"/>
  <c r="O92" i="12" s="1"/>
  <c r="M24" i="12"/>
  <c r="N24" i="12" s="1"/>
  <c r="O24" i="12" s="1"/>
  <c r="M56" i="12"/>
  <c r="N56" i="12" s="1"/>
  <c r="O56" i="12" s="1"/>
  <c r="M88" i="12"/>
  <c r="N88" i="12" s="1"/>
  <c r="O88" i="12" s="1"/>
  <c r="M120" i="12"/>
  <c r="N120" i="12" s="1"/>
  <c r="O120" i="12" s="1"/>
  <c r="M152" i="12"/>
  <c r="N152" i="12" s="1"/>
  <c r="O152" i="12" s="1"/>
  <c r="M184" i="12"/>
  <c r="N184" i="12" s="1"/>
  <c r="O184" i="12" s="1"/>
  <c r="M216" i="12"/>
  <c r="N216" i="12" s="1"/>
  <c r="O216" i="12" s="1"/>
  <c r="M248" i="12"/>
  <c r="N248" i="12" s="1"/>
  <c r="O248" i="12" s="1"/>
  <c r="M280" i="12"/>
  <c r="N280" i="12" s="1"/>
  <c r="O280" i="12" s="1"/>
  <c r="M28" i="12"/>
  <c r="N28" i="12" s="1"/>
  <c r="O28" i="12" s="1"/>
  <c r="M156" i="12"/>
  <c r="N156" i="12" s="1"/>
  <c r="O156" i="12" s="1"/>
  <c r="M252" i="12"/>
  <c r="N252" i="12" s="1"/>
  <c r="O252" i="12" s="1"/>
  <c r="M32" i="12"/>
  <c r="N32" i="12" s="1"/>
  <c r="O32" i="12" s="1"/>
  <c r="M64" i="12"/>
  <c r="N64" i="12" s="1"/>
  <c r="O64" i="12" s="1"/>
  <c r="M96" i="12"/>
  <c r="N96" i="12" s="1"/>
  <c r="O96" i="12" s="1"/>
  <c r="M128" i="12"/>
  <c r="N128" i="12" s="1"/>
  <c r="O128" i="12" s="1"/>
  <c r="M160" i="12"/>
  <c r="N160" i="12" s="1"/>
  <c r="O160" i="12" s="1"/>
  <c r="M192" i="12"/>
  <c r="N192" i="12" s="1"/>
  <c r="O192" i="12" s="1"/>
  <c r="M224" i="12"/>
  <c r="N224" i="12" s="1"/>
  <c r="O224" i="12" s="1"/>
  <c r="M256" i="12"/>
  <c r="N256" i="12" s="1"/>
  <c r="O256" i="12" s="1"/>
  <c r="M288" i="12"/>
  <c r="N288" i="12" s="1"/>
  <c r="O288" i="12" s="1"/>
  <c r="M72" i="12"/>
  <c r="N72" i="12" s="1"/>
  <c r="O72" i="12" s="1"/>
  <c r="M76" i="12"/>
  <c r="N76" i="12" s="1"/>
  <c r="O76" i="12" s="1"/>
  <c r="M140" i="12"/>
  <c r="N140" i="12" s="1"/>
  <c r="O140" i="12" s="1"/>
  <c r="M204" i="12"/>
  <c r="N204" i="12" s="1"/>
  <c r="O204" i="12" s="1"/>
  <c r="M299" i="12"/>
  <c r="N299" i="12" s="1"/>
  <c r="O299" i="12" s="1"/>
  <c r="M36" i="12"/>
  <c r="N36" i="12" s="1"/>
  <c r="O36" i="12" s="1"/>
  <c r="M68" i="12"/>
  <c r="N68" i="12" s="1"/>
  <c r="O68" i="12" s="1"/>
  <c r="M100" i="12"/>
  <c r="N100" i="12" s="1"/>
  <c r="O100" i="12" s="1"/>
  <c r="M132" i="12"/>
  <c r="N132" i="12" s="1"/>
  <c r="O132" i="12" s="1"/>
  <c r="M164" i="12"/>
  <c r="N164" i="12" s="1"/>
  <c r="O164" i="12" s="1"/>
  <c r="M196" i="12"/>
  <c r="N196" i="12" s="1"/>
  <c r="O196" i="12" s="1"/>
  <c r="M228" i="12"/>
  <c r="N228" i="12" s="1"/>
  <c r="O228" i="12" s="1"/>
  <c r="M260" i="12"/>
  <c r="N260" i="12" s="1"/>
  <c r="O260" i="12" s="1"/>
  <c r="M292" i="12"/>
  <c r="N292" i="12" s="1"/>
  <c r="O292" i="12" s="1"/>
  <c r="M40" i="12"/>
  <c r="N40" i="12" s="1"/>
  <c r="O40" i="12" s="1"/>
  <c r="M104" i="12"/>
  <c r="N104" i="12" s="1"/>
  <c r="O104" i="12" s="1"/>
  <c r="M136" i="12"/>
  <c r="N136" i="12" s="1"/>
  <c r="O136" i="12" s="1"/>
  <c r="M168" i="12"/>
  <c r="N168" i="12" s="1"/>
  <c r="O168" i="12" s="1"/>
  <c r="M200" i="12"/>
  <c r="N200" i="12" s="1"/>
  <c r="O200" i="12" s="1"/>
  <c r="M232" i="12"/>
  <c r="N232" i="12" s="1"/>
  <c r="O232" i="12" s="1"/>
  <c r="M264" i="12"/>
  <c r="N264" i="12" s="1"/>
  <c r="O264" i="12" s="1"/>
  <c r="M296" i="12"/>
  <c r="N296" i="12" s="1"/>
  <c r="O296" i="12" s="1"/>
  <c r="M44" i="12"/>
  <c r="N44" i="12" s="1"/>
  <c r="O44" i="12" s="1"/>
  <c r="M108" i="12"/>
  <c r="N108" i="12" s="1"/>
  <c r="O108" i="12" s="1"/>
  <c r="M172" i="12"/>
  <c r="N172" i="12" s="1"/>
  <c r="O172" i="12" s="1"/>
  <c r="M236" i="12"/>
  <c r="N236" i="12" s="1"/>
  <c r="O236" i="12" s="1"/>
  <c r="M268" i="12"/>
  <c r="N268" i="12" s="1"/>
  <c r="O268" i="12" s="1"/>
  <c r="L7" i="7"/>
  <c r="R7" i="7" l="1"/>
  <c r="P7" i="7"/>
  <c r="O11" i="12"/>
  <c r="N11" i="12" s="1"/>
  <c r="C4" i="11" l="1"/>
  <c r="F7" i="10"/>
  <c r="C7" i="10"/>
  <c r="N7" i="10" s="1"/>
  <c r="N8" i="10" l="1"/>
  <c r="N70" i="10"/>
  <c r="N134" i="10"/>
  <c r="N198" i="10"/>
  <c r="N262" i="10"/>
  <c r="N257" i="10"/>
  <c r="N187" i="10"/>
  <c r="N188" i="10"/>
  <c r="N173" i="10"/>
  <c r="N55" i="10"/>
  <c r="N119" i="10"/>
  <c r="N183" i="10"/>
  <c r="N247" i="10"/>
  <c r="N225" i="10"/>
  <c r="N44" i="10"/>
  <c r="N189" i="10"/>
  <c r="N56" i="10"/>
  <c r="N120" i="10"/>
  <c r="N184" i="10"/>
  <c r="N248" i="10"/>
  <c r="N233" i="10"/>
  <c r="N139" i="10"/>
  <c r="N116" i="10"/>
  <c r="N133" i="10"/>
  <c r="N41" i="10"/>
  <c r="N105" i="10"/>
  <c r="N169" i="10"/>
  <c r="N147" i="10"/>
  <c r="N180" i="10"/>
  <c r="N181" i="10"/>
  <c r="N42" i="10"/>
  <c r="N106" i="10"/>
  <c r="N170" i="10"/>
  <c r="N234" i="10"/>
  <c r="N163" i="10"/>
  <c r="N156" i="10"/>
  <c r="N165" i="10"/>
  <c r="N273" i="10"/>
  <c r="N172" i="10"/>
  <c r="N49" i="10"/>
  <c r="N201" i="10"/>
  <c r="N179" i="10"/>
  <c r="N205" i="10"/>
  <c r="N50" i="10"/>
  <c r="N178" i="10"/>
  <c r="N242" i="10"/>
  <c r="N203" i="10"/>
  <c r="N213" i="10"/>
  <c r="N250" i="10"/>
  <c r="N236" i="10"/>
  <c r="N272" i="10"/>
  <c r="N285" i="10"/>
  <c r="N251" i="10"/>
  <c r="N130" i="10"/>
  <c r="N275" i="10"/>
  <c r="N87" i="10"/>
  <c r="N24" i="10"/>
  <c r="N283" i="10"/>
  <c r="N137" i="10"/>
  <c r="N10" i="10"/>
  <c r="N37" i="10"/>
  <c r="N68" i="10"/>
  <c r="N159" i="10"/>
  <c r="N13" i="10"/>
  <c r="N288" i="10"/>
  <c r="N81" i="10"/>
  <c r="N69" i="10"/>
  <c r="N52" i="10"/>
  <c r="N91" i="10"/>
  <c r="N126" i="10"/>
  <c r="N148" i="10"/>
  <c r="N48" i="10"/>
  <c r="N92" i="10"/>
  <c r="N157" i="10"/>
  <c r="N124" i="10"/>
  <c r="N14" i="10"/>
  <c r="N78" i="10"/>
  <c r="N142" i="10"/>
  <c r="N206" i="10"/>
  <c r="N270" i="10"/>
  <c r="N281" i="10"/>
  <c r="N227" i="10"/>
  <c r="N228" i="10"/>
  <c r="N221" i="10"/>
  <c r="N63" i="10"/>
  <c r="N127" i="10"/>
  <c r="N191" i="10"/>
  <c r="N255" i="10"/>
  <c r="N265" i="10"/>
  <c r="N100" i="10"/>
  <c r="N229" i="10"/>
  <c r="N64" i="10"/>
  <c r="N128" i="10"/>
  <c r="N192" i="10"/>
  <c r="N256" i="10"/>
  <c r="N171" i="10"/>
  <c r="N197" i="10"/>
  <c r="N113" i="10"/>
  <c r="N212" i="10"/>
  <c r="N114" i="10"/>
  <c r="N196" i="10"/>
  <c r="N253" i="10"/>
  <c r="N282" i="10"/>
  <c r="N129" i="10"/>
  <c r="N284" i="10"/>
  <c r="N194" i="10"/>
  <c r="N277" i="10"/>
  <c r="N215" i="10"/>
  <c r="N268" i="10"/>
  <c r="N216" i="10"/>
  <c r="N9" i="10"/>
  <c r="N291" i="10"/>
  <c r="N138" i="10"/>
  <c r="N132" i="10"/>
  <c r="N83" i="10"/>
  <c r="N31" i="10"/>
  <c r="N287" i="10"/>
  <c r="N160" i="10"/>
  <c r="N17" i="10"/>
  <c r="N36" i="10"/>
  <c r="N59" i="10"/>
  <c r="N117" i="10"/>
  <c r="N93" i="10"/>
  <c r="N241" i="10"/>
  <c r="N175" i="10"/>
  <c r="N176" i="10"/>
  <c r="N33" i="10"/>
  <c r="N162" i="10"/>
  <c r="N22" i="10"/>
  <c r="N86" i="10"/>
  <c r="N150" i="10"/>
  <c r="N214" i="10"/>
  <c r="N278" i="10"/>
  <c r="N258" i="10"/>
  <c r="N259" i="10"/>
  <c r="N260" i="10"/>
  <c r="N261" i="10"/>
  <c r="N71" i="10"/>
  <c r="N135" i="10"/>
  <c r="N199" i="10"/>
  <c r="N263" i="10"/>
  <c r="N297" i="10"/>
  <c r="N164" i="10"/>
  <c r="N269" i="10"/>
  <c r="N72" i="10"/>
  <c r="N136" i="10"/>
  <c r="N200" i="10"/>
  <c r="N264" i="10"/>
  <c r="N266" i="10"/>
  <c r="N195" i="10"/>
  <c r="N204" i="10"/>
  <c r="N245" i="10"/>
  <c r="N57" i="10"/>
  <c r="N121" i="10"/>
  <c r="N217" i="10"/>
  <c r="N219" i="10"/>
  <c r="N252" i="10"/>
  <c r="N237" i="10"/>
  <c r="N58" i="10"/>
  <c r="N122" i="10"/>
  <c r="N186" i="10"/>
  <c r="N235" i="10"/>
  <c r="N208" i="10"/>
  <c r="N65" i="10"/>
  <c r="N293" i="10"/>
  <c r="N274" i="10"/>
  <c r="N23" i="10"/>
  <c r="N88" i="10"/>
  <c r="N292" i="10"/>
  <c r="N289" i="10"/>
  <c r="N74" i="10"/>
  <c r="N12" i="10"/>
  <c r="N177" i="10"/>
  <c r="N95" i="10"/>
  <c r="N131" i="10"/>
  <c r="N224" i="10"/>
  <c r="N21" i="10"/>
  <c r="N11" i="10"/>
  <c r="N146" i="10"/>
  <c r="N26" i="10"/>
  <c r="N76" i="10"/>
  <c r="N155" i="10"/>
  <c r="N47" i="10"/>
  <c r="N267" i="10"/>
  <c r="N240" i="10"/>
  <c r="N97" i="10"/>
  <c r="N34" i="10"/>
  <c r="N125" i="10"/>
  <c r="N30" i="10"/>
  <c r="N94" i="10"/>
  <c r="N158" i="10"/>
  <c r="N222" i="10"/>
  <c r="N286" i="10"/>
  <c r="N298" i="10"/>
  <c r="N299" i="10"/>
  <c r="N300" i="10"/>
  <c r="N15" i="10"/>
  <c r="N79" i="10"/>
  <c r="N143" i="10"/>
  <c r="N207" i="10"/>
  <c r="N271" i="10"/>
  <c r="N290" i="10"/>
  <c r="N220" i="10"/>
  <c r="N16" i="10"/>
  <c r="N80" i="10"/>
  <c r="N144" i="10"/>
  <c r="N243" i="10"/>
  <c r="N244" i="10"/>
  <c r="N249" i="10"/>
  <c r="N66" i="10"/>
  <c r="N276" i="10"/>
  <c r="N279" i="10"/>
  <c r="N152" i="10"/>
  <c r="N19" i="10"/>
  <c r="N73" i="10"/>
  <c r="N29" i="10"/>
  <c r="N27" i="10"/>
  <c r="N238" i="10"/>
  <c r="N223" i="10"/>
  <c r="N96" i="10"/>
  <c r="N20" i="10"/>
  <c r="N145" i="10"/>
  <c r="N82" i="10"/>
  <c r="N53" i="10"/>
  <c r="N218" i="10"/>
  <c r="N190" i="10"/>
  <c r="N149" i="10"/>
  <c r="N141" i="10"/>
  <c r="N107" i="10"/>
  <c r="N140" i="10"/>
  <c r="N123" i="10"/>
  <c r="N38" i="10"/>
  <c r="N102" i="10"/>
  <c r="N166" i="10"/>
  <c r="N230" i="10"/>
  <c r="N294" i="10"/>
  <c r="N43" i="10"/>
  <c r="N28" i="10"/>
  <c r="N45" i="10"/>
  <c r="N151" i="10"/>
  <c r="N35" i="10"/>
  <c r="N280" i="10"/>
  <c r="N202" i="10"/>
  <c r="N51" i="10"/>
  <c r="N18" i="10"/>
  <c r="N90" i="10"/>
  <c r="N62" i="10"/>
  <c r="N239" i="10"/>
  <c r="N193" i="10"/>
  <c r="N99" i="10"/>
  <c r="N226" i="10"/>
  <c r="N46" i="10"/>
  <c r="N110" i="10"/>
  <c r="N174" i="10"/>
  <c r="N77" i="10"/>
  <c r="N32" i="10"/>
  <c r="N210" i="10"/>
  <c r="N185" i="10"/>
  <c r="N161" i="10"/>
  <c r="N54" i="10"/>
  <c r="N118" i="10"/>
  <c r="N182" i="10"/>
  <c r="N246" i="10"/>
  <c r="N209" i="10"/>
  <c r="N115" i="10"/>
  <c r="N108" i="10"/>
  <c r="N109" i="10"/>
  <c r="N39" i="10"/>
  <c r="N103" i="10"/>
  <c r="N167" i="10"/>
  <c r="N231" i="10"/>
  <c r="N295" i="10"/>
  <c r="N211" i="10"/>
  <c r="N85" i="10"/>
  <c r="N40" i="10"/>
  <c r="N104" i="10"/>
  <c r="N168" i="10"/>
  <c r="N232" i="10"/>
  <c r="N296" i="10"/>
  <c r="N75" i="10"/>
  <c r="N60" i="10"/>
  <c r="N61" i="10"/>
  <c r="N25" i="10"/>
  <c r="N89" i="10"/>
  <c r="N153" i="10"/>
  <c r="N67" i="10"/>
  <c r="N84" i="10"/>
  <c r="N154" i="10"/>
  <c r="N254" i="10"/>
  <c r="N111" i="10"/>
  <c r="N112" i="10"/>
  <c r="N101" i="10"/>
  <c r="N98" i="10"/>
  <c r="G7" i="10"/>
  <c r="AB12" i="9"/>
  <c r="O12" i="9" l="1"/>
  <c r="N6" i="8"/>
  <c r="I4" i="11" l="1"/>
  <c r="J4" i="11"/>
  <c r="H4" i="11"/>
  <c r="G4" i="11"/>
  <c r="F4" i="11"/>
  <c r="E4" i="11"/>
  <c r="D4" i="11"/>
  <c r="R7" i="10" l="1"/>
  <c r="Q7" i="10"/>
  <c r="P7" i="10"/>
  <c r="AA12" i="9"/>
  <c r="Z12" i="9"/>
  <c r="Y12" i="9"/>
  <c r="X12" i="9"/>
  <c r="W12" i="9"/>
  <c r="V12" i="9"/>
  <c r="U12" i="9"/>
  <c r="T12" i="9"/>
  <c r="P12" i="9" l="1"/>
  <c r="M6" i="8" l="1"/>
  <c r="L6" i="8"/>
  <c r="K6" i="8"/>
  <c r="J6" i="8"/>
  <c r="I6" i="8"/>
  <c r="H6" i="8"/>
  <c r="G6" i="8"/>
  <c r="F6" i="8"/>
  <c r="E6" i="8"/>
  <c r="D6" i="8"/>
  <c r="C6" i="8"/>
  <c r="N7" i="7"/>
  <c r="K7" i="7"/>
  <c r="I7" i="7"/>
  <c r="H7" i="7"/>
  <c r="E7" i="7"/>
  <c r="D7" i="7"/>
  <c r="C7" i="7"/>
  <c r="K12" i="9" l="1"/>
  <c r="J12" i="9"/>
  <c r="I12" i="9"/>
  <c r="E12" i="9"/>
  <c r="F12" i="9" l="1"/>
  <c r="G12" i="9"/>
  <c r="B3" i="9" l="1"/>
  <c r="L12" i="9" l="1"/>
  <c r="M12" i="9" l="1"/>
</calcChain>
</file>

<file path=xl/sharedStrings.xml><?xml version="1.0" encoding="utf-8"?>
<sst xmlns="http://schemas.openxmlformats.org/spreadsheetml/2006/main" count="2329" uniqueCount="810">
  <si>
    <t>Valtionosuusprosentti:</t>
  </si>
  <si>
    <t>Kuntien lkm</t>
  </si>
  <si>
    <t>Kuntanumero</t>
  </si>
  <si>
    <t>Kunta</t>
  </si>
  <si>
    <t>Ikärakenne, laskennallinen kustannus</t>
  </si>
  <si>
    <t>Laskennalliset kustannukset yhteensä</t>
  </si>
  <si>
    <t>Omarahoitusosuus, €/as</t>
  </si>
  <si>
    <t>Omarahoitusosuus, €</t>
  </si>
  <si>
    <t>Valtionosuus omarahoitusosuuden jälkeen (välisumma)</t>
  </si>
  <si>
    <t>Lisäosat yhteensä</t>
  </si>
  <si>
    <t>Valtionosuuteen tehtävät vähennykset ja lisäykset, netto</t>
  </si>
  <si>
    <t>Valtionosuus ennen verotuloihin perustuvaa valtionosuuksien tasausta</t>
  </si>
  <si>
    <t>Verotuloihin perustuva valtionosuuksien tasaus</t>
  </si>
  <si>
    <t>YHTEENSÄ</t>
  </si>
  <si>
    <t>Alajärvi</t>
  </si>
  <si>
    <t>Alavieska</t>
  </si>
  <si>
    <t>Alavus</t>
  </si>
  <si>
    <t>Asikkala</t>
  </si>
  <si>
    <t>Askola</t>
  </si>
  <si>
    <t>Aura</t>
  </si>
  <si>
    <t>Akaa</t>
  </si>
  <si>
    <t>Enonkoski</t>
  </si>
  <si>
    <t>Enontekiö</t>
  </si>
  <si>
    <t>Espoo</t>
  </si>
  <si>
    <t>Eura</t>
  </si>
  <si>
    <t>Eurajoki</t>
  </si>
  <si>
    <t>Evijärvi</t>
  </si>
  <si>
    <t>Forssa</t>
  </si>
  <si>
    <t>Haapajärvi</t>
  </si>
  <si>
    <t>Haapavesi</t>
  </si>
  <si>
    <t>Hailuoto</t>
  </si>
  <si>
    <t>Halsua</t>
  </si>
  <si>
    <t>Hamina</t>
  </si>
  <si>
    <t>Hankasalmi</t>
  </si>
  <si>
    <t>Hanko</t>
  </si>
  <si>
    <t>Harjavalta</t>
  </si>
  <si>
    <t>Hartola</t>
  </si>
  <si>
    <t>Hattula</t>
  </si>
  <si>
    <t>Hausjärvi</t>
  </si>
  <si>
    <t>Heinävesi</t>
  </si>
  <si>
    <t>Helsinki</t>
  </si>
  <si>
    <t>Vantaa</t>
  </si>
  <si>
    <t>Hirvensalmi</t>
  </si>
  <si>
    <t>Hollola</t>
  </si>
  <si>
    <t>Huittinen</t>
  </si>
  <si>
    <t>Humppila</t>
  </si>
  <si>
    <t>Hyrynsalmi</t>
  </si>
  <si>
    <t>Hyvinkää</t>
  </si>
  <si>
    <t>Hämeenkyrö</t>
  </si>
  <si>
    <t>Hämeenlinna</t>
  </si>
  <si>
    <t>Heinola</t>
  </si>
  <si>
    <t>Ii</t>
  </si>
  <si>
    <t>Iisalmi</t>
  </si>
  <si>
    <t>Iitti</t>
  </si>
  <si>
    <t>Ikaalinen</t>
  </si>
  <si>
    <t>Ilmajoki</t>
  </si>
  <si>
    <t>Ilomantsi</t>
  </si>
  <si>
    <t>Inari</t>
  </si>
  <si>
    <t>Inkoo</t>
  </si>
  <si>
    <t>Isojoki</t>
  </si>
  <si>
    <t>Isokyrö</t>
  </si>
  <si>
    <t>Imatra</t>
  </si>
  <si>
    <t>Janakkala</t>
  </si>
  <si>
    <t>Joensuu</t>
  </si>
  <si>
    <t>Jokioinen</t>
  </si>
  <si>
    <t>Joroinen</t>
  </si>
  <si>
    <t>Joutsa</t>
  </si>
  <si>
    <t>Juuka</t>
  </si>
  <si>
    <t>Juupajoki</t>
  </si>
  <si>
    <t>Juva</t>
  </si>
  <si>
    <t>Jyväskylä</t>
  </si>
  <si>
    <t>Jämijärvi</t>
  </si>
  <si>
    <t>Jämsä</t>
  </si>
  <si>
    <t>Järvenpää</t>
  </si>
  <si>
    <t>Kaarina</t>
  </si>
  <si>
    <t>Kaavi</t>
  </si>
  <si>
    <t>Kajaani</t>
  </si>
  <si>
    <t>Kalajoki</t>
  </si>
  <si>
    <t>Kangasala</t>
  </si>
  <si>
    <t>Kangasniemi</t>
  </si>
  <si>
    <t>Kankaanpää</t>
  </si>
  <si>
    <t>Kannonkoski</t>
  </si>
  <si>
    <t>Kannus</t>
  </si>
  <si>
    <t>Karijoki</t>
  </si>
  <si>
    <t>Karkkila</t>
  </si>
  <si>
    <t>Karstula</t>
  </si>
  <si>
    <t>Karvia</t>
  </si>
  <si>
    <t>Kaskinen</t>
  </si>
  <si>
    <t>Kauhajoki</t>
  </si>
  <si>
    <t>Kauhava</t>
  </si>
  <si>
    <t>Kauniainen</t>
  </si>
  <si>
    <t>Kaustinen</t>
  </si>
  <si>
    <t>Keitele</t>
  </si>
  <si>
    <t>Kemi</t>
  </si>
  <si>
    <t>Keminmaa</t>
  </si>
  <si>
    <t>Kempele</t>
  </si>
  <si>
    <t>Kerava</t>
  </si>
  <si>
    <t>Keuruu</t>
  </si>
  <si>
    <t>Kihniö</t>
  </si>
  <si>
    <t>Kinnula</t>
  </si>
  <si>
    <t>Kirkkonummi</t>
  </si>
  <si>
    <t>Kitee</t>
  </si>
  <si>
    <t>Kittilä</t>
  </si>
  <si>
    <t>Kiuruvesi</t>
  </si>
  <si>
    <t>Kivijärvi</t>
  </si>
  <si>
    <t>Kokemäki</t>
  </si>
  <si>
    <t>Kokkola</t>
  </si>
  <si>
    <t>Kolari</t>
  </si>
  <si>
    <t>Konnevesi</t>
  </si>
  <si>
    <t>Kontiolahti</t>
  </si>
  <si>
    <t>Korsnäs</t>
  </si>
  <si>
    <t>Koski Tl</t>
  </si>
  <si>
    <t>Kotka</t>
  </si>
  <si>
    <t>Kouvola</t>
  </si>
  <si>
    <t>Kristiinankaupunki</t>
  </si>
  <si>
    <t>Kruunupyy</t>
  </si>
  <si>
    <t>Kuhmo</t>
  </si>
  <si>
    <t>Kuhmoinen</t>
  </si>
  <si>
    <t>Kuopio</t>
  </si>
  <si>
    <t>Kuortane</t>
  </si>
  <si>
    <t>Kurikka</t>
  </si>
  <si>
    <t>Kustavi</t>
  </si>
  <si>
    <t>Kuusamo</t>
  </si>
  <si>
    <t>Outokumpu</t>
  </si>
  <si>
    <t>Kyyjärvi</t>
  </si>
  <si>
    <t>Kärkölä</t>
  </si>
  <si>
    <t>Kärsämäki</t>
  </si>
  <si>
    <t>Kemijärvi</t>
  </si>
  <si>
    <t>Kemiönsaari</t>
  </si>
  <si>
    <t>Lahti</t>
  </si>
  <si>
    <t>Laihia</t>
  </si>
  <si>
    <t>Laitila</t>
  </si>
  <si>
    <t>Lapinlahti</t>
  </si>
  <si>
    <t>Lappajärvi</t>
  </si>
  <si>
    <t>Lappeenranta</t>
  </si>
  <si>
    <t>Lapinjärvi</t>
  </si>
  <si>
    <t>Lapua</t>
  </si>
  <si>
    <t>Laukaa</t>
  </si>
  <si>
    <t>Lemi</t>
  </si>
  <si>
    <t>Lempäälä</t>
  </si>
  <si>
    <t>Leppävirta</t>
  </si>
  <si>
    <t>Lestijärvi</t>
  </si>
  <si>
    <t>Lieksa</t>
  </si>
  <si>
    <t>Lieto</t>
  </si>
  <si>
    <t>Liminka</t>
  </si>
  <si>
    <t>Liperi</t>
  </si>
  <si>
    <t>Loimaa</t>
  </si>
  <si>
    <t>Loppi</t>
  </si>
  <si>
    <t>Loviisa</t>
  </si>
  <si>
    <t>Luhanka</t>
  </si>
  <si>
    <t>Lumijoki</t>
  </si>
  <si>
    <t>Luoto</t>
  </si>
  <si>
    <t>Luumäki</t>
  </si>
  <si>
    <t>Lohja</t>
  </si>
  <si>
    <t>Parainen</t>
  </si>
  <si>
    <t>Maalahti</t>
  </si>
  <si>
    <t>Marttila</t>
  </si>
  <si>
    <t>Masku</t>
  </si>
  <si>
    <t>Merijärvi</t>
  </si>
  <si>
    <t>Merikarvia</t>
  </si>
  <si>
    <t>Miehikkälä</t>
  </si>
  <si>
    <t>Mikkeli</t>
  </si>
  <si>
    <t>Muhos</t>
  </si>
  <si>
    <t>Multia</t>
  </si>
  <si>
    <t>Muonio</t>
  </si>
  <si>
    <t>Mustasaari</t>
  </si>
  <si>
    <t>Muurame</t>
  </si>
  <si>
    <t>Mynämäki</t>
  </si>
  <si>
    <t>Myrskylä</t>
  </si>
  <si>
    <t>Mäntsälä</t>
  </si>
  <si>
    <t>Mäntyharju</t>
  </si>
  <si>
    <t>Mänttä-Vilppula</t>
  </si>
  <si>
    <t>Naantali</t>
  </si>
  <si>
    <t>Nakkila</t>
  </si>
  <si>
    <t>Nivala</t>
  </si>
  <si>
    <t>Nokia</t>
  </si>
  <si>
    <t>Nousiainen</t>
  </si>
  <si>
    <t>Nurmes</t>
  </si>
  <si>
    <t>Nurmijärvi</t>
  </si>
  <si>
    <t>Närpiö</t>
  </si>
  <si>
    <t>Orimattila</t>
  </si>
  <si>
    <t>Oripää</t>
  </si>
  <si>
    <t>Orivesi</t>
  </si>
  <si>
    <t>Oulainen</t>
  </si>
  <si>
    <t>Oulu</t>
  </si>
  <si>
    <t>Padasjoki</t>
  </si>
  <si>
    <t>Paimio</t>
  </si>
  <si>
    <t>Paltamo</t>
  </si>
  <si>
    <t>Parikkala</t>
  </si>
  <si>
    <t>Parkano</t>
  </si>
  <si>
    <t>Pelkosenniemi</t>
  </si>
  <si>
    <t>Perho</t>
  </si>
  <si>
    <t>Pertunmaa</t>
  </si>
  <si>
    <t>Petäjävesi</t>
  </si>
  <si>
    <t>Pieksämäki</t>
  </si>
  <si>
    <t>Pielavesi</t>
  </si>
  <si>
    <t>Pietarsaari</t>
  </si>
  <si>
    <t>Pedersöre</t>
  </si>
  <si>
    <t>Pihtipudas</t>
  </si>
  <si>
    <t>Pirkkala</t>
  </si>
  <si>
    <t>Polvijärvi</t>
  </si>
  <si>
    <t>Pomarkku</t>
  </si>
  <si>
    <t>Pori</t>
  </si>
  <si>
    <t>Pornainen</t>
  </si>
  <si>
    <t>Posio</t>
  </si>
  <si>
    <t>Pudasjärvi</t>
  </si>
  <si>
    <t>Pukkila</t>
  </si>
  <si>
    <t>Punkalaidun</t>
  </si>
  <si>
    <t>Puolanka</t>
  </si>
  <si>
    <t>Puumala</t>
  </si>
  <si>
    <t>Pyhtää</t>
  </si>
  <si>
    <t>Pyhäjoki</t>
  </si>
  <si>
    <t>Pyhäjärvi</t>
  </si>
  <si>
    <t>Pyhäntä</t>
  </si>
  <si>
    <t>Pyhäranta</t>
  </si>
  <si>
    <t>Pälkäne</t>
  </si>
  <si>
    <t>Pöytyä</t>
  </si>
  <si>
    <t>Porvoo</t>
  </si>
  <si>
    <t>Raahe</t>
  </si>
  <si>
    <t>Raisio</t>
  </si>
  <si>
    <t>Rantasalmi</t>
  </si>
  <si>
    <t>Ranua</t>
  </si>
  <si>
    <t>Rauma</t>
  </si>
  <si>
    <t>Rautalampi</t>
  </si>
  <si>
    <t>Rautavaara</t>
  </si>
  <si>
    <t>Rautjärvi</t>
  </si>
  <si>
    <t>Reisjärvi</t>
  </si>
  <si>
    <t>Riihimäki</t>
  </si>
  <si>
    <t>Ristijärvi</t>
  </si>
  <si>
    <t>Rovaniemi</t>
  </si>
  <si>
    <t>Ruokolahti</t>
  </si>
  <si>
    <t>Ruovesi</t>
  </si>
  <si>
    <t>Rusko</t>
  </si>
  <si>
    <t>Rääkkylä</t>
  </si>
  <si>
    <t>Raasepori</t>
  </si>
  <si>
    <t>Saarijärvi</t>
  </si>
  <si>
    <t>Salla</t>
  </si>
  <si>
    <t>Salo</t>
  </si>
  <si>
    <t>Sauvo</t>
  </si>
  <si>
    <t>Savitaipale</t>
  </si>
  <si>
    <t>Savonlinna</t>
  </si>
  <si>
    <t>Savukoski</t>
  </si>
  <si>
    <t>Seinäjoki</t>
  </si>
  <si>
    <t>Sievi</t>
  </si>
  <si>
    <t>Siikainen</t>
  </si>
  <si>
    <t>Siikajoki</t>
  </si>
  <si>
    <t>Siilinjärvi</t>
  </si>
  <si>
    <t>Simo</t>
  </si>
  <si>
    <t>Sipoo</t>
  </si>
  <si>
    <t>Siuntio</t>
  </si>
  <si>
    <t>Sodankylä</t>
  </si>
  <si>
    <t>Soini</t>
  </si>
  <si>
    <t>Somero</t>
  </si>
  <si>
    <t>Sonkajärvi</t>
  </si>
  <si>
    <t>Sotkamo</t>
  </si>
  <si>
    <t>Sulkava</t>
  </si>
  <si>
    <t>Suomussalmi</t>
  </si>
  <si>
    <t>Suonenjoki</t>
  </si>
  <si>
    <t>Sysmä</t>
  </si>
  <si>
    <t>Säkylä</t>
  </si>
  <si>
    <t>Vaala</t>
  </si>
  <si>
    <t>Sastamala</t>
  </si>
  <si>
    <t>Siikalatva</t>
  </si>
  <si>
    <t>Taipalsaari</t>
  </si>
  <si>
    <t>Taivalkoski</t>
  </si>
  <si>
    <t>Taivassalo</t>
  </si>
  <si>
    <t>Tammela</t>
  </si>
  <si>
    <t>Tampere</t>
  </si>
  <si>
    <t>Tervo</t>
  </si>
  <si>
    <t>Tervola</t>
  </si>
  <si>
    <t>Teuva</t>
  </si>
  <si>
    <t>Tohmajärvi</t>
  </si>
  <si>
    <t>Toholampi</t>
  </si>
  <si>
    <t>Toivakka</t>
  </si>
  <si>
    <t>Tornio</t>
  </si>
  <si>
    <t>Turku</t>
  </si>
  <si>
    <t>Pello</t>
  </si>
  <si>
    <t>Tuusniemi</t>
  </si>
  <si>
    <t>Tuusula</t>
  </si>
  <si>
    <t>Tyrnävä</t>
  </si>
  <si>
    <t>Ulvila</t>
  </si>
  <si>
    <t>Urjala</t>
  </si>
  <si>
    <t>Utajärvi</t>
  </si>
  <si>
    <t>Utsjoki</t>
  </si>
  <si>
    <t>Uurainen</t>
  </si>
  <si>
    <t>Uusikaarlepyy</t>
  </si>
  <si>
    <t>Uusikaupunki</t>
  </si>
  <si>
    <t>Vaasa</t>
  </si>
  <si>
    <t>Valkeakoski</t>
  </si>
  <si>
    <t>Varkaus</t>
  </si>
  <si>
    <t>Vehmaa</t>
  </si>
  <si>
    <t>Vesanto</t>
  </si>
  <si>
    <t>Vesilahti</t>
  </si>
  <si>
    <t>Veteli</t>
  </si>
  <si>
    <t>Vieremä</t>
  </si>
  <si>
    <t>Vihti</t>
  </si>
  <si>
    <t>Viitasaari</t>
  </si>
  <si>
    <t>Vimpeli</t>
  </si>
  <si>
    <t>Virolahti</t>
  </si>
  <si>
    <t>Virrat</t>
  </si>
  <si>
    <t>Vöyri</t>
  </si>
  <si>
    <t>Ylitornio</t>
  </si>
  <si>
    <t>Ylivieska</t>
  </si>
  <si>
    <t>Ylöjärvi</t>
  </si>
  <si>
    <t>Ypäjä</t>
  </si>
  <si>
    <t>Ähtäri</t>
  </si>
  <si>
    <t>Äänekoski</t>
  </si>
  <si>
    <t>BJÖRNEBORGS SVENSKA SAMSKOLAS</t>
  </si>
  <si>
    <t>ANNA TAPION SÄÄTIÖ</t>
  </si>
  <si>
    <t>KOTKA SVENSKA SAMSKOLAS GARANT</t>
  </si>
  <si>
    <t>FÖRENINGEN FÖR SVENSKA SAMSKOL</t>
  </si>
  <si>
    <t>KOULUYHDISTYS PESTALOZZI SCHUL</t>
  </si>
  <si>
    <t>HELSINGIN UUSI YHTEISKOULU OY</t>
  </si>
  <si>
    <t>SKOLGARANTIFÖRENINGEN R.F.</t>
  </si>
  <si>
    <t>APOLLON YHTEISKOULUN KANNATUSY</t>
  </si>
  <si>
    <t>SUOMALAISEN YHTEISKOULUN OSAKE</t>
  </si>
  <si>
    <t>MAANVILJELYSLYSEON OSAKEYHTIÖ</t>
  </si>
  <si>
    <t>OY HELSINGIN YHTEISKOULU JA RE</t>
  </si>
  <si>
    <t>VIIPURIN REAALIKOULU OY</t>
  </si>
  <si>
    <t>KULOSAAREN YHTEISKOULUN OSAKEY</t>
  </si>
  <si>
    <t>OULUNKYLÄN YHTEISKOULUN KANNAT</t>
  </si>
  <si>
    <t>ENGLANTILAISEN KOULUN SÄÄTIÖ</t>
  </si>
  <si>
    <t>LAUTTASAAREN YHTEISKOULUN KANN</t>
  </si>
  <si>
    <t>LAHDEN RUDOLF STEINER -KOULUN</t>
  </si>
  <si>
    <t>TAMPEREEN STEINER-KOULUYHDISTY</t>
  </si>
  <si>
    <t>POHJOIS-HAAGAN YHTEISKOULU OY</t>
  </si>
  <si>
    <t>HELSINGIN RUDOLF STEINER -KOUL</t>
  </si>
  <si>
    <t>TÖÖLÖN YHTEISKOULU OSAKEYHTIÖ</t>
  </si>
  <si>
    <t>HELSINGIN JUUTALAINEN SEURAKUN</t>
  </si>
  <si>
    <t>NUORTEN YSTÄVÄT RY</t>
  </si>
  <si>
    <t>PERHEKUNTOUTUSKESKUS LAUSTE RY</t>
  </si>
  <si>
    <t>SYLVIA-KOTI YHDISTYS RY</t>
  </si>
  <si>
    <t>HOITOPEDAGOGISEN RUDOLF STEINE</t>
  </si>
  <si>
    <t>HELSINGIN KANSAINVÄLISEN KOULU</t>
  </si>
  <si>
    <t>ELIAS-KOULUN KOULUYHDISTYS RY</t>
  </si>
  <si>
    <t>JYVÄSKYLÄN STEINERKOULUN KANNA</t>
  </si>
  <si>
    <t>VAPAAN KYLÄKOULUN KANNATUSYHDI</t>
  </si>
  <si>
    <t>RUDOLF STEINERPEDAGOGIKENS VÄN</t>
  </si>
  <si>
    <t>OULUN STEINERKOULUN KANNATUSYH</t>
  </si>
  <si>
    <t>PORIN SEUDUN STEINERKOULUYHDIS</t>
  </si>
  <si>
    <t>ETELÄ-POHJANMAAN STEINERKOULUY</t>
  </si>
  <si>
    <t>TURUN SEUDUN STEINERKOULUYHDIS</t>
  </si>
  <si>
    <t>VANTAAN SEUDUN STEINERKOULUN K</t>
  </si>
  <si>
    <t>VAASAN STEINERPEDAGOGIIKAN KAN</t>
  </si>
  <si>
    <t>SUOMEN ADVENTTIKIRKKO</t>
  </si>
  <si>
    <t>LAPPEENRANNAN SEUDUN STEINERKO</t>
  </si>
  <si>
    <t>ESPOON STEINERKOULUN KANNATUSY</t>
  </si>
  <si>
    <t>KUOPION STEINERPEDAGOGIIKAN KA</t>
  </si>
  <si>
    <t>HELSINGIN KRISTILLISEN KOULUN</t>
  </si>
  <si>
    <t>ITÄ-SUOMEN SUOMALAIS-VENÄLÄISE</t>
  </si>
  <si>
    <t>JOONAS-KOULUN ORIVEDEN STEINER</t>
  </si>
  <si>
    <t>PORIN KRISTILLISEN KOULUN KANN</t>
  </si>
  <si>
    <t>RAUMAN AVOKAS RY</t>
  </si>
  <si>
    <t>KESKI-UUDENMAAN KR. KOULUN JA</t>
  </si>
  <si>
    <t>KUOPION KRISTILLISEN PÄIVÄKODI</t>
  </si>
  <si>
    <t>ESPOON KRISTILLISEN KOULUN KAN</t>
  </si>
  <si>
    <t>JYVÄSKYLÄN KRISTILLISEN KOULUN</t>
  </si>
  <si>
    <t>CONFIDO-POHJANMAAN KRISTILLINE</t>
  </si>
  <si>
    <t>KYMENLAAKSON STEINERKOULUN KAN</t>
  </si>
  <si>
    <t>LAHDEN KRISTILLISEN KOULUN KAN</t>
  </si>
  <si>
    <t>OULUN KRISTILLINEN KASVATUS RY</t>
  </si>
  <si>
    <t>JOENSUUN STEINERKOULUN KANNATU</t>
  </si>
  <si>
    <t>PORVOON STEINERKOULUN KANNATUS</t>
  </si>
  <si>
    <t>ROVANIEMEN SEUDUN KRISTILLISEN</t>
  </si>
  <si>
    <t>HELSINGIN MONTESSORI-YHDISTYS</t>
  </si>
  <si>
    <t>OULUN REGGIO EMILIA KANNATUSYH</t>
  </si>
  <si>
    <t>HELSINGIN RANSKALAIS-SUOMALAIN</t>
  </si>
  <si>
    <t>SUOMALAIS-VENÄLÄINEN KOULU</t>
  </si>
  <si>
    <t>VALTION KOULUKODIT</t>
  </si>
  <si>
    <t>HELSINGIN EUROOPPALAINEN KOULU</t>
  </si>
  <si>
    <t>VALTERI-KOULU</t>
  </si>
  <si>
    <t>ITÄ-SUOMEN YLIOPISTO</t>
  </si>
  <si>
    <t>VM/KAO</t>
  </si>
  <si>
    <t>Ikäryhmähinnat:</t>
  </si>
  <si>
    <t>Laskentatekijät:</t>
  </si>
  <si>
    <t>Ikä 6</t>
  </si>
  <si>
    <t>Koko maa</t>
  </si>
  <si>
    <t>Saaristo</t>
  </si>
  <si>
    <t>Hinnat:</t>
  </si>
  <si>
    <t>Syrjäisyys</t>
  </si>
  <si>
    <t>Yhteensä</t>
  </si>
  <si>
    <t>Tasausraja: 100 %</t>
  </si>
  <si>
    <t>Verotuloihin perustuva valtionosuuksien tasaus:</t>
  </si>
  <si>
    <t>Kaikki kunnat</t>
  </si>
  <si>
    <t xml:space="preserve">Alajärvi           </t>
  </si>
  <si>
    <t xml:space="preserve">Alavieska          </t>
  </si>
  <si>
    <t xml:space="preserve">Alavus             </t>
  </si>
  <si>
    <t xml:space="preserve">Asikkala           </t>
  </si>
  <si>
    <t xml:space="preserve">Askola             </t>
  </si>
  <si>
    <t xml:space="preserve">Aura               </t>
  </si>
  <si>
    <t xml:space="preserve">Enonkoski          </t>
  </si>
  <si>
    <t xml:space="preserve">Enontekiö          </t>
  </si>
  <si>
    <t xml:space="preserve">Espoo              </t>
  </si>
  <si>
    <t xml:space="preserve">Eura               </t>
  </si>
  <si>
    <t xml:space="preserve">Eurajoki           </t>
  </si>
  <si>
    <t xml:space="preserve">Evijärvi           </t>
  </si>
  <si>
    <t xml:space="preserve">Forssa             </t>
  </si>
  <si>
    <t xml:space="preserve">Haapajärvi         </t>
  </si>
  <si>
    <t xml:space="preserve">Haapavesi          </t>
  </si>
  <si>
    <t xml:space="preserve">Hailuoto           </t>
  </si>
  <si>
    <t xml:space="preserve">Halsua             </t>
  </si>
  <si>
    <t xml:space="preserve">Hamina             </t>
  </si>
  <si>
    <t xml:space="preserve">Hankasalmi         </t>
  </si>
  <si>
    <t xml:space="preserve">Hanko              </t>
  </si>
  <si>
    <t xml:space="preserve">Harjavalta         </t>
  </si>
  <si>
    <t xml:space="preserve">Hartola            </t>
  </si>
  <si>
    <t xml:space="preserve">Hattula            </t>
  </si>
  <si>
    <t xml:space="preserve">Hausjärvi          </t>
  </si>
  <si>
    <t xml:space="preserve">Heinävesi          </t>
  </si>
  <si>
    <t xml:space="preserve">Helsinki           </t>
  </si>
  <si>
    <t xml:space="preserve">Vantaa             </t>
  </si>
  <si>
    <t xml:space="preserve">Hirvensalmi        </t>
  </si>
  <si>
    <t xml:space="preserve">Hollola            </t>
  </si>
  <si>
    <t xml:space="preserve">Huittinen          </t>
  </si>
  <si>
    <t xml:space="preserve">Humppila           </t>
  </si>
  <si>
    <t xml:space="preserve">Hyrynsalmi         </t>
  </si>
  <si>
    <t xml:space="preserve">Hyvinkää           </t>
  </si>
  <si>
    <t xml:space="preserve">Hämeenkyrö         </t>
  </si>
  <si>
    <t xml:space="preserve">Hämeenlinna        </t>
  </si>
  <si>
    <t xml:space="preserve">Heinola            </t>
  </si>
  <si>
    <t xml:space="preserve">Ii                 </t>
  </si>
  <si>
    <t xml:space="preserve">Iisalmi            </t>
  </si>
  <si>
    <t xml:space="preserve">Iitti              </t>
  </si>
  <si>
    <t xml:space="preserve">Ikaalinen          </t>
  </si>
  <si>
    <t xml:space="preserve">Ilmajoki           </t>
  </si>
  <si>
    <t xml:space="preserve">Ilomantsi          </t>
  </si>
  <si>
    <t xml:space="preserve">Inari              </t>
  </si>
  <si>
    <t xml:space="preserve">Inkoo              </t>
  </si>
  <si>
    <t xml:space="preserve">Isojoki            </t>
  </si>
  <si>
    <t xml:space="preserve">Isokyrö            </t>
  </si>
  <si>
    <t xml:space="preserve">Imatra             </t>
  </si>
  <si>
    <t xml:space="preserve">Janakkala          </t>
  </si>
  <si>
    <t xml:space="preserve">Joensuu            </t>
  </si>
  <si>
    <t xml:space="preserve">Jokioinen          </t>
  </si>
  <si>
    <t xml:space="preserve">Joroinen           </t>
  </si>
  <si>
    <t xml:space="preserve">Joutsa             </t>
  </si>
  <si>
    <t xml:space="preserve">Juuka              </t>
  </si>
  <si>
    <t xml:space="preserve">Juupajoki          </t>
  </si>
  <si>
    <t xml:space="preserve">Juva               </t>
  </si>
  <si>
    <t xml:space="preserve">Jyväskylä          </t>
  </si>
  <si>
    <t xml:space="preserve">Jämijärvi          </t>
  </si>
  <si>
    <t xml:space="preserve">Järvenpää          </t>
  </si>
  <si>
    <t xml:space="preserve">Kaarina            </t>
  </si>
  <si>
    <t xml:space="preserve">Kaavi              </t>
  </si>
  <si>
    <t xml:space="preserve">Kajaani            </t>
  </si>
  <si>
    <t xml:space="preserve">Kalajoki           </t>
  </si>
  <si>
    <t xml:space="preserve">Kangasala          </t>
  </si>
  <si>
    <t xml:space="preserve">Kangasniemi        </t>
  </si>
  <si>
    <t xml:space="preserve">Kankaanpää         </t>
  </si>
  <si>
    <t xml:space="preserve">Kannonkoski        </t>
  </si>
  <si>
    <t xml:space="preserve">Kannus             </t>
  </si>
  <si>
    <t xml:space="preserve">Karijoki           </t>
  </si>
  <si>
    <t xml:space="preserve">Karkkila           </t>
  </si>
  <si>
    <t xml:space="preserve">Karstula           </t>
  </si>
  <si>
    <t xml:space="preserve">Karvia             </t>
  </si>
  <si>
    <t xml:space="preserve">Kaskinen           </t>
  </si>
  <si>
    <t xml:space="preserve">Kauhajoki          </t>
  </si>
  <si>
    <t xml:space="preserve">Kauhava            </t>
  </si>
  <si>
    <t xml:space="preserve">Kauniainen         </t>
  </si>
  <si>
    <t xml:space="preserve">Kaustinen          </t>
  </si>
  <si>
    <t xml:space="preserve">Keitele            </t>
  </si>
  <si>
    <t xml:space="preserve">Kemi               </t>
  </si>
  <si>
    <t xml:space="preserve">Keminmaa           </t>
  </si>
  <si>
    <t xml:space="preserve">Kempele            </t>
  </si>
  <si>
    <t xml:space="preserve">Kerava             </t>
  </si>
  <si>
    <t xml:space="preserve">Keuruu             </t>
  </si>
  <si>
    <t xml:space="preserve">Kihniö             </t>
  </si>
  <si>
    <t xml:space="preserve">Kinnula            </t>
  </si>
  <si>
    <t xml:space="preserve">Kirkkonummi        </t>
  </si>
  <si>
    <t xml:space="preserve">Kitee              </t>
  </si>
  <si>
    <t xml:space="preserve">Kittilä            </t>
  </si>
  <si>
    <t xml:space="preserve">Kiuruvesi          </t>
  </si>
  <si>
    <t xml:space="preserve">Kivijärvi          </t>
  </si>
  <si>
    <t xml:space="preserve">Kokemäki           </t>
  </si>
  <si>
    <t xml:space="preserve">Kokkola            </t>
  </si>
  <si>
    <t xml:space="preserve">Kolari             </t>
  </si>
  <si>
    <t xml:space="preserve">Konnevesi          </t>
  </si>
  <si>
    <t xml:space="preserve">Kontiolahti        </t>
  </si>
  <si>
    <t xml:space="preserve">Korsnäs            </t>
  </si>
  <si>
    <t xml:space="preserve">Koski Tl           </t>
  </si>
  <si>
    <t xml:space="preserve">Kotka              </t>
  </si>
  <si>
    <t xml:space="preserve">Kouvola            </t>
  </si>
  <si>
    <t xml:space="preserve">Kristiinankaupunki </t>
  </si>
  <si>
    <t xml:space="preserve">Kruunupyy          </t>
  </si>
  <si>
    <t xml:space="preserve">Kuhmo              </t>
  </si>
  <si>
    <t xml:space="preserve">Kuhmoinen          </t>
  </si>
  <si>
    <t xml:space="preserve">Kuopio             </t>
  </si>
  <si>
    <t xml:space="preserve">Kuortane           </t>
  </si>
  <si>
    <t xml:space="preserve">Kurikka            </t>
  </si>
  <si>
    <t xml:space="preserve">Kustavi            </t>
  </si>
  <si>
    <t xml:space="preserve">Kuusamo            </t>
  </si>
  <si>
    <t xml:space="preserve">Outokumpu          </t>
  </si>
  <si>
    <t xml:space="preserve">Kyyjärvi           </t>
  </si>
  <si>
    <t xml:space="preserve">Kärkölä            </t>
  </si>
  <si>
    <t xml:space="preserve">Kärsämäki          </t>
  </si>
  <si>
    <t xml:space="preserve">Kemijärvi          </t>
  </si>
  <si>
    <t xml:space="preserve">Lahti              </t>
  </si>
  <si>
    <t xml:space="preserve">Laihia             </t>
  </si>
  <si>
    <t xml:space="preserve">Laitila            </t>
  </si>
  <si>
    <t xml:space="preserve">Lapinlahti         </t>
  </si>
  <si>
    <t xml:space="preserve">Lappajärvi         </t>
  </si>
  <si>
    <t xml:space="preserve">Lappeenranta       </t>
  </si>
  <si>
    <t xml:space="preserve">Lapinjärvi         </t>
  </si>
  <si>
    <t xml:space="preserve">Lapua              </t>
  </si>
  <si>
    <t xml:space="preserve">Laukaa             </t>
  </si>
  <si>
    <t xml:space="preserve">Lemi               </t>
  </si>
  <si>
    <t xml:space="preserve">Lempäälä           </t>
  </si>
  <si>
    <t xml:space="preserve">Leppävirta         </t>
  </si>
  <si>
    <t xml:space="preserve">Lestijärvi         </t>
  </si>
  <si>
    <t xml:space="preserve">Lieksa             </t>
  </si>
  <si>
    <t xml:space="preserve">Lieto              </t>
  </si>
  <si>
    <t xml:space="preserve">Liminka            </t>
  </si>
  <si>
    <t xml:space="preserve">Liperi             </t>
  </si>
  <si>
    <t xml:space="preserve">Loimaa             </t>
  </si>
  <si>
    <t xml:space="preserve">Loppi              </t>
  </si>
  <si>
    <t xml:space="preserve">Loviisa            </t>
  </si>
  <si>
    <t xml:space="preserve">Luhanka            </t>
  </si>
  <si>
    <t xml:space="preserve">Lumijoki           </t>
  </si>
  <si>
    <t xml:space="preserve">Luoto              </t>
  </si>
  <si>
    <t xml:space="preserve">Luumäki            </t>
  </si>
  <si>
    <t xml:space="preserve">Lohja              </t>
  </si>
  <si>
    <t xml:space="preserve">Maalahti           </t>
  </si>
  <si>
    <t xml:space="preserve">Marttila           </t>
  </si>
  <si>
    <t xml:space="preserve">Masku              </t>
  </si>
  <si>
    <t xml:space="preserve">Merijärvi          </t>
  </si>
  <si>
    <t xml:space="preserve">Merikarvia         </t>
  </si>
  <si>
    <t xml:space="preserve">Miehikkälä         </t>
  </si>
  <si>
    <t xml:space="preserve">Mikkeli            </t>
  </si>
  <si>
    <t xml:space="preserve">Muhos              </t>
  </si>
  <si>
    <t xml:space="preserve">Multia             </t>
  </si>
  <si>
    <t xml:space="preserve">Muonio             </t>
  </si>
  <si>
    <t xml:space="preserve">Mustasaari         </t>
  </si>
  <si>
    <t xml:space="preserve">Muurame            </t>
  </si>
  <si>
    <t xml:space="preserve">Mynämäki           </t>
  </si>
  <si>
    <t xml:space="preserve">Myrskylä           </t>
  </si>
  <si>
    <t xml:space="preserve">Mäntsälä           </t>
  </si>
  <si>
    <t xml:space="preserve">Mäntyharju         </t>
  </si>
  <si>
    <t xml:space="preserve">Mänttä-Vilppula             </t>
  </si>
  <si>
    <t xml:space="preserve">Naantali           </t>
  </si>
  <si>
    <t xml:space="preserve">Nakkila            </t>
  </si>
  <si>
    <t xml:space="preserve">Nivala             </t>
  </si>
  <si>
    <t xml:space="preserve">Nokia              </t>
  </si>
  <si>
    <t xml:space="preserve">Nousiainen         </t>
  </si>
  <si>
    <t xml:space="preserve">Nurmes             </t>
  </si>
  <si>
    <t xml:space="preserve">Nurmijärvi         </t>
  </si>
  <si>
    <t xml:space="preserve">Närpiö             </t>
  </si>
  <si>
    <t xml:space="preserve">Orimattila         </t>
  </si>
  <si>
    <t xml:space="preserve">Oripää             </t>
  </si>
  <si>
    <t xml:space="preserve">Oulainen           </t>
  </si>
  <si>
    <t xml:space="preserve">Oulu               </t>
  </si>
  <si>
    <t xml:space="preserve">Padasjoki          </t>
  </si>
  <si>
    <t xml:space="preserve">Paimio             </t>
  </si>
  <si>
    <t xml:space="preserve">Paltamo            </t>
  </si>
  <si>
    <t xml:space="preserve">Parikkala          </t>
  </si>
  <si>
    <t xml:space="preserve">Parkano            </t>
  </si>
  <si>
    <t xml:space="preserve">Pelkosenniemi      </t>
  </si>
  <si>
    <t xml:space="preserve">Perho              </t>
  </si>
  <si>
    <t xml:space="preserve">Pertunmaa          </t>
  </si>
  <si>
    <t xml:space="preserve">Petäjävesi         </t>
  </si>
  <si>
    <t xml:space="preserve">Pieksämäki         </t>
  </si>
  <si>
    <t xml:space="preserve">Pielavesi          </t>
  </si>
  <si>
    <t xml:space="preserve">Pietarsaari        </t>
  </si>
  <si>
    <t>Pedersören kunta</t>
  </si>
  <si>
    <t xml:space="preserve">Pihtipudas         </t>
  </si>
  <si>
    <t xml:space="preserve">Pirkkala           </t>
  </si>
  <si>
    <t xml:space="preserve">Polvijärvi         </t>
  </si>
  <si>
    <t xml:space="preserve">Pomarkku           </t>
  </si>
  <si>
    <t xml:space="preserve">Pori               </t>
  </si>
  <si>
    <t xml:space="preserve">Pornainen          </t>
  </si>
  <si>
    <t xml:space="preserve">Posio              </t>
  </si>
  <si>
    <t xml:space="preserve">Pudasjärvi         </t>
  </si>
  <si>
    <t xml:space="preserve">Pukkila            </t>
  </si>
  <si>
    <t xml:space="preserve">Punkalaidun        </t>
  </si>
  <si>
    <t xml:space="preserve">Puolanka           </t>
  </si>
  <si>
    <t xml:space="preserve">Puumala            </t>
  </si>
  <si>
    <t xml:space="preserve">Pyhäjoki           </t>
  </si>
  <si>
    <t xml:space="preserve">Pyhäntä            </t>
  </si>
  <si>
    <t xml:space="preserve">Pyhäranta          </t>
  </si>
  <si>
    <t xml:space="preserve">Pälkäne            </t>
  </si>
  <si>
    <t xml:space="preserve">Pöytyä             </t>
  </si>
  <si>
    <t xml:space="preserve">Porvoo             </t>
  </si>
  <si>
    <t xml:space="preserve">Raahe              </t>
  </si>
  <si>
    <t xml:space="preserve">Raisio             </t>
  </si>
  <si>
    <t xml:space="preserve">Rantasalmi         </t>
  </si>
  <si>
    <t xml:space="preserve">Ranua              </t>
  </si>
  <si>
    <t xml:space="preserve">Rauma              </t>
  </si>
  <si>
    <t xml:space="preserve">Rautalampi         </t>
  </si>
  <si>
    <t xml:space="preserve">Rautavaara         </t>
  </si>
  <si>
    <t xml:space="preserve">Rautjärvi          </t>
  </si>
  <si>
    <t xml:space="preserve">Reisjärvi          </t>
  </si>
  <si>
    <t xml:space="preserve">Riihimäki          </t>
  </si>
  <si>
    <t xml:space="preserve">Ristijärvi         </t>
  </si>
  <si>
    <t xml:space="preserve">Rovaniemi          </t>
  </si>
  <si>
    <t xml:space="preserve">Ruokolahti         </t>
  </si>
  <si>
    <t xml:space="preserve">Ruovesi            </t>
  </si>
  <si>
    <t xml:space="preserve">Rusko              </t>
  </si>
  <si>
    <t xml:space="preserve">Rääkkylä           </t>
  </si>
  <si>
    <t xml:space="preserve">Saarijärvi         </t>
  </si>
  <si>
    <t xml:space="preserve">Salla              </t>
  </si>
  <si>
    <t xml:space="preserve">Salo               </t>
  </si>
  <si>
    <t xml:space="preserve">Sauvo              </t>
  </si>
  <si>
    <t xml:space="preserve">Savitaipale        </t>
  </si>
  <si>
    <t xml:space="preserve">Savonlinna         </t>
  </si>
  <si>
    <t xml:space="preserve">Savukoski          </t>
  </si>
  <si>
    <t xml:space="preserve">Seinäjoki          </t>
  </si>
  <si>
    <t xml:space="preserve">Sievi              </t>
  </si>
  <si>
    <t xml:space="preserve">Siikainen          </t>
  </si>
  <si>
    <t xml:space="preserve">Siikajoki          </t>
  </si>
  <si>
    <t xml:space="preserve">Siilinjärvi        </t>
  </si>
  <si>
    <t xml:space="preserve">Simo               </t>
  </si>
  <si>
    <t xml:space="preserve">Sipoo              </t>
  </si>
  <si>
    <t xml:space="preserve">Siuntio            </t>
  </si>
  <si>
    <t xml:space="preserve">Sodankylä          </t>
  </si>
  <si>
    <t xml:space="preserve">Soini              </t>
  </si>
  <si>
    <t xml:space="preserve">Somero             </t>
  </si>
  <si>
    <t xml:space="preserve">Sonkajärvi         </t>
  </si>
  <si>
    <t xml:space="preserve">Sotkamo            </t>
  </si>
  <si>
    <t xml:space="preserve">Sulkava            </t>
  </si>
  <si>
    <t xml:space="preserve">Suomussalmi        </t>
  </si>
  <si>
    <t xml:space="preserve">Suonenjoki         </t>
  </si>
  <si>
    <t xml:space="preserve">Sysmä              </t>
  </si>
  <si>
    <t xml:space="preserve">Säkylä             </t>
  </si>
  <si>
    <t xml:space="preserve">Vaala              </t>
  </si>
  <si>
    <t xml:space="preserve">Taipalsaari        </t>
  </si>
  <si>
    <t xml:space="preserve">Taivalkoski        </t>
  </si>
  <si>
    <t xml:space="preserve">Taivassalo         </t>
  </si>
  <si>
    <t xml:space="preserve">Tammela            </t>
  </si>
  <si>
    <t xml:space="preserve">Tampere            </t>
  </si>
  <si>
    <t xml:space="preserve">Tervo              </t>
  </si>
  <si>
    <t xml:space="preserve">Tervola            </t>
  </si>
  <si>
    <t xml:space="preserve">Teuva              </t>
  </si>
  <si>
    <t xml:space="preserve">Tohmajärvi         </t>
  </si>
  <si>
    <t xml:space="preserve">Toholampi          </t>
  </si>
  <si>
    <t xml:space="preserve">Toivakka           </t>
  </si>
  <si>
    <t xml:space="preserve">Tornio             </t>
  </si>
  <si>
    <t xml:space="preserve">Turku              </t>
  </si>
  <si>
    <t xml:space="preserve">Pello              </t>
  </si>
  <si>
    <t xml:space="preserve">Tuusniemi          </t>
  </si>
  <si>
    <t xml:space="preserve">Tuusula            </t>
  </si>
  <si>
    <t xml:space="preserve">Tyrnävä            </t>
  </si>
  <si>
    <t xml:space="preserve">Ulvila             </t>
  </si>
  <si>
    <t xml:space="preserve">Urjala             </t>
  </si>
  <si>
    <t xml:space="preserve">Utajärvi           </t>
  </si>
  <si>
    <t xml:space="preserve">Utsjoki            </t>
  </si>
  <si>
    <t xml:space="preserve">Uurainen           </t>
  </si>
  <si>
    <t xml:space="preserve">Uusikaarlepyy      </t>
  </si>
  <si>
    <t xml:space="preserve">Uusikaupunki       </t>
  </si>
  <si>
    <t xml:space="preserve">Vaasa              </t>
  </si>
  <si>
    <t xml:space="preserve">Valkeakoski        </t>
  </si>
  <si>
    <t xml:space="preserve">Varkaus            </t>
  </si>
  <si>
    <t xml:space="preserve">Vehmaa             </t>
  </si>
  <si>
    <t xml:space="preserve">Vesanto            </t>
  </si>
  <si>
    <t xml:space="preserve">Vesilahti          </t>
  </si>
  <si>
    <t xml:space="preserve">Veteli             </t>
  </si>
  <si>
    <t xml:space="preserve">Vieremä            </t>
  </si>
  <si>
    <t xml:space="preserve">Vihti              </t>
  </si>
  <si>
    <t xml:space="preserve">Viitasaari         </t>
  </si>
  <si>
    <t xml:space="preserve">Vimpeli            </t>
  </si>
  <si>
    <t xml:space="preserve">Virolahti          </t>
  </si>
  <si>
    <t xml:space="preserve">Virrat             </t>
  </si>
  <si>
    <t xml:space="preserve">Ylitornio          </t>
  </si>
  <si>
    <t xml:space="preserve">Ylivieska          </t>
  </si>
  <si>
    <t xml:space="preserve">Ylöjärvi           </t>
  </si>
  <si>
    <t xml:space="preserve">Ypäjä              </t>
  </si>
  <si>
    <t xml:space="preserve">Ähtäri             </t>
  </si>
  <si>
    <t xml:space="preserve">Äänekoski          </t>
  </si>
  <si>
    <t>Ikärakenne:</t>
  </si>
  <si>
    <t>Työttömyysaste</t>
  </si>
  <si>
    <t>Vieraskielisyys</t>
  </si>
  <si>
    <t>Asukastiheys</t>
  </si>
  <si>
    <t>Saaristo-osakunta</t>
  </si>
  <si>
    <t>Koulutustausta</t>
  </si>
  <si>
    <t>Työpaikkaomavaraisuus</t>
  </si>
  <si>
    <t>Laskennalliset kustannukset, IKÄRAKENNE yhteensä, €</t>
  </si>
  <si>
    <t>Kunta-numero</t>
  </si>
  <si>
    <t>Laskennalliset kustannukset ikäryhmittäin, €:</t>
  </si>
  <si>
    <t>Ikä 0–5</t>
  </si>
  <si>
    <t>Ikä 7–12</t>
  </si>
  <si>
    <t>Ikä 13–15</t>
  </si>
  <si>
    <t>Työttömyyskerroin</t>
  </si>
  <si>
    <t>Kieliasema</t>
  </si>
  <si>
    <t>Kieliasema:</t>
  </si>
  <si>
    <t>0 = yksikielinen S</t>
  </si>
  <si>
    <t>1 = kaksikielinen S</t>
  </si>
  <si>
    <t xml:space="preserve">2 = yksikielinen  R </t>
  </si>
  <si>
    <t>3 = kaksikielinen R</t>
  </si>
  <si>
    <t>Asukastiheyskerroin (maks kerroin x20)</t>
  </si>
  <si>
    <t>Saaristoasema</t>
  </si>
  <si>
    <t>0 = ei</t>
  </si>
  <si>
    <t>1 = saaristo</t>
  </si>
  <si>
    <t>2 = saaristo, &gt; 50 % i.k.t.</t>
  </si>
  <si>
    <t>3 = saaristo-osakunta</t>
  </si>
  <si>
    <t>Saaristoasema:</t>
  </si>
  <si>
    <t>Laskennalliset kustannukset, €</t>
  </si>
  <si>
    <t>Kaksikielisyys I (koko väestö)</t>
  </si>
  <si>
    <t>Kaksikielisyys II, (ruotsink.)</t>
  </si>
  <si>
    <t>Muut lask. kustannukset yhteensä</t>
  </si>
  <si>
    <t>Saamenkielisen väestön osuus, %</t>
  </si>
  <si>
    <t>Saamen kotiseutu</t>
  </si>
  <si>
    <t>Saamen kotiseutu, 1 = kyllä 0 = ei</t>
  </si>
  <si>
    <t xml:space="preserve">Työpaikkaomavaraisuus </t>
  </si>
  <si>
    <t>Valtionosuus, €</t>
  </si>
  <si>
    <t>Kunnallisvero (maksuunpantu), €</t>
  </si>
  <si>
    <t>Verotettava tulo (kunnallisvero), €</t>
  </si>
  <si>
    <t>Laskennallinen verotulo yhteensä, €</t>
  </si>
  <si>
    <t>Laskennallinen verotulo yhteensä, €/asukas (=tasausraja)</t>
  </si>
  <si>
    <t>Tasaus,  €/asukas</t>
  </si>
  <si>
    <t>Tasaus, €</t>
  </si>
  <si>
    <t>Kuntien lkm:</t>
  </si>
  <si>
    <t>HELSINGIN YLIOPISTO</t>
  </si>
  <si>
    <t>JYVÄSKYLÄN YLIOPISTO</t>
  </si>
  <si>
    <t>OULUN YLIOPISTO</t>
  </si>
  <si>
    <t>TURUN YLIOPISTO</t>
  </si>
  <si>
    <t>ÅBO AKADEMI</t>
  </si>
  <si>
    <t>LAPIN YLIOPISTO</t>
  </si>
  <si>
    <t>Vuoden 2021 kuntajaolla.</t>
  </si>
  <si>
    <t>Maksettava yhteisövero, €</t>
  </si>
  <si>
    <t>Laskennallinen kunnallisvero, €</t>
  </si>
  <si>
    <t xml:space="preserve">Kunnan  peruspalvelujen valtionosuus </t>
  </si>
  <si>
    <t>MUNKKINIEMEN KOULUTUSSÄÄTIÖ SR</t>
  </si>
  <si>
    <t>TAMPEREEN KORKEAKOULUSÄÄTIÖ SR</t>
  </si>
  <si>
    <t>Verokorvaukset vuosilta 2010-2022 yhteensä, €</t>
  </si>
  <si>
    <t>Veroperustemuutoksista johtuvien veromenetysten korvaus</t>
  </si>
  <si>
    <t>2022 kuntajako</t>
  </si>
  <si>
    <t xml:space="preserve">Muut laskennalliset kustannukset </t>
  </si>
  <si>
    <t>16 vuotta täyttäneet</t>
  </si>
  <si>
    <t>0–5-vuotiaat</t>
  </si>
  <si>
    <t>6 vuotiaat</t>
  </si>
  <si>
    <t>7–12-vuotiaat</t>
  </si>
  <si>
    <t>13–15-vuotiaat</t>
  </si>
  <si>
    <t>Ikä 16+</t>
  </si>
  <si>
    <t>Syrjäisyysluku (tiestö) 2022-2026</t>
  </si>
  <si>
    <t>HYTE-kerroin</t>
  </si>
  <si>
    <t>Väestön kasvu</t>
  </si>
  <si>
    <t xml:space="preserve">HYTE-kerroin </t>
  </si>
  <si>
    <t>Sote-uudistuksen muutosrajoitin</t>
  </si>
  <si>
    <t>Väestöllä painotettu HYTE-kerroin</t>
  </si>
  <si>
    <t>Harkinnanvaraisten avustusten vähennys (-1,81 €/as)</t>
  </si>
  <si>
    <t>Kuntien yhdistymisavustus (-1,00 €/as)</t>
  </si>
  <si>
    <t>Kriisikuntien harkinnanvarainen yhdistymisavustus (-1,00 €/as)</t>
  </si>
  <si>
    <t>Tuloveroprosentti 2021 ml. 12,64 %-y leikkuuosuus</t>
  </si>
  <si>
    <t>Sote-uudistuksen järjestelmämuutoksen tasaus vuodelle 2023</t>
  </si>
  <si>
    <t>Laskelmassa ei ole huomioitu opetus- ja kuttuuritoimen valtionosuutta.</t>
  </si>
  <si>
    <t xml:space="preserve">Lisätietoja: </t>
  </si>
  <si>
    <t>Unna Heimberg, finanssiasiantuntija</t>
  </si>
  <si>
    <t>Valtiovarainministeriö, Kunta- ja aluehallinto-osasto</t>
  </si>
  <si>
    <t>02 9553 0280 / etunimi.sukunimi@gov.fi</t>
  </si>
  <si>
    <t xml:space="preserve">Koulutustausta, ilman tutkintoa osuus </t>
  </si>
  <si>
    <t>HYTE-kerroin (sis. Kulttuurihyte)</t>
  </si>
  <si>
    <t>Kumulatiivinen verotuloihin perustuvan tasauksen muutoksen neutralisointi</t>
  </si>
  <si>
    <t>LAHDEN YHTEISKOULUN SÄÄTIÖ SR</t>
  </si>
  <si>
    <t>ROVANIEMEN STEINERKASVATUS RY</t>
  </si>
  <si>
    <t>Lauri Piirainen, finanssiasiantuntija</t>
  </si>
  <si>
    <t>02 9553 0521 / etunimi.sukunimi@gov.fi</t>
  </si>
  <si>
    <t>Aloittavien koulujen rahoitukseen liittyvä vähennys (-0,02 €/as)</t>
  </si>
  <si>
    <t>Laskennallinen kiinteistövero, €</t>
  </si>
  <si>
    <t>Hyvinvointialueiden rahoitukseen siirtyvä osuus, €</t>
  </si>
  <si>
    <t>Tasauslisä-%:</t>
  </si>
  <si>
    <t>Tasausvähennys-%:</t>
  </si>
  <si>
    <t>Erotus = tasausrja - laskennallinen verotulo, €/asukas</t>
  </si>
  <si>
    <t>Hyte-kertoimen väestöpainotus</t>
  </si>
  <si>
    <t>VM maksatus (valtionosuus + verokomp. + kotikuntakorv.)</t>
  </si>
  <si>
    <t>Muutamalla kunnalla valtionosuus on miinusmerkkinen. Tämä johtuu erityisesti sote-uudistuksen myötä käyttöön otettavista suurista tasausmenettelyistä, joilla perustaltaan tasoitetaan kuntien talouteen kohdistuvia muutoksia (kustannusten ja tulojen siirron epäsuhta sekä tasapainotilan muutos). Tasapainotilan (vuosikate poistojen jälkeen) muutos rajataan uudistuksessa +/- 60 euroon asukasta kohti. Tähän muutokseen sisältyvät myös negatiiviset valtionosuudet.</t>
  </si>
  <si>
    <t>Kunnan rahoitusosuus perustoimeentulotuesta</t>
  </si>
  <si>
    <t>Lisäykset ja vähennykset yhteensä, €</t>
  </si>
  <si>
    <t>Valtionosuudet ja veromenetysten korvaukset, yhteensä</t>
  </si>
  <si>
    <t xml:space="preserve">Koulutustausta-kerroin </t>
  </si>
  <si>
    <t>Valmistuneen verotuksen mukainen tieto maksuunpannuista veroista 2021</t>
  </si>
  <si>
    <t>SATEENKAAREN KOULUN KUNTAYHTYMÄ</t>
  </si>
  <si>
    <t>Kunnan peruspalvelujen valtionosuuslaskelma vuodelle 2024</t>
  </si>
  <si>
    <t xml:space="preserve">Tämä tiedosto sisältää ennakollisen kuntakohtaisen laskelman vuodelle 2024 myönnettävistä kuntien peruspalveluiden valtionosuuksista kotikuntakorvauksista sekä verometysten korvauksista. </t>
  </si>
  <si>
    <t>Kunnan peruspalvelujen valtionosuus vuonna 2024</t>
  </si>
  <si>
    <t>VM/KAO 5.4.2023</t>
  </si>
  <si>
    <t>Laskennalliset kustannukset 2024, IKÄRAKENNE 31.12.2022 mukaan</t>
  </si>
  <si>
    <t>Laskennalliset kustannukset 2024; MUUT KRITEERIT</t>
  </si>
  <si>
    <t>Työttömät työnhakijat 2022</t>
  </si>
  <si>
    <t>Työvoima 2022</t>
  </si>
  <si>
    <t>Asukasmäärä 31.12.2022</t>
  </si>
  <si>
    <t>Keskim. työttömyysaste 2022, %</t>
  </si>
  <si>
    <t>Ruotsinkielisten määrä 31.12.2022</t>
  </si>
  <si>
    <t>Vieraskielisten määrä 31.12.2022</t>
  </si>
  <si>
    <t>Positiivinen väestön kasvu 2020-2022</t>
  </si>
  <si>
    <t>Saamenkielisen väestön määrä 31.12.2022</t>
  </si>
  <si>
    <t>Jälkikäteistarkistuksesta johtuva valtionosuuden lisäsiirtotarve</t>
  </si>
  <si>
    <t>Vos-lisäsiirron huomioiminen takautuvasti vuoden 2023 osalta (50 %)</t>
  </si>
  <si>
    <t>Tasausraja: 1 980,15 euroa/as</t>
  </si>
  <si>
    <t>Verotulohin perustuva valtionosuuden tasaus 2024</t>
  </si>
  <si>
    <t>Asukasluku 31.12.2021</t>
  </si>
  <si>
    <t>Tuloveroprosentti 2022</t>
  </si>
  <si>
    <t>Lisäosat vuonna 2024</t>
  </si>
  <si>
    <t>Valtionosuuteen tehtävät vähennykset ja lisäykset v. 2024</t>
  </si>
  <si>
    <t>Veromuutosten (-menetysten) korvaus v. 2024</t>
  </si>
  <si>
    <t xml:space="preserve">Laskelmaan sisältyy ensimmäinen arvio sote-uudistusta koskevien siirtolaskelmien jälkikäteistarkistuksen vaikutuksesta. Jälkikäteistarkistuksessa kunnilta koko maan tasolla siirtyvät kustannukset ja tulot tarkistetaan, ja näiden erotus täsmäytetään kuntien peruspalveluiden valtionosuuteen vuodesta 2024 alkaen. Tämänhetkisen arvion mukaan jälkikäteistarkistuksen vaikutus on 161 milj. € valtionosuuksia vähentävä. Vuoden 2023 osalta vähennys huomioidaan takautuvasti puoliksi vuonna 2024 ja puoliksi vuonna 2025. Vähennys on kaikille kunnille asukasta kohden yhtä suuri. </t>
  </si>
  <si>
    <t>Jälkikäteistarkistuksen taso poikkeaa teknisen JTS:n ja KTO:n tasosta, koska laskelmassa käytettyä arviota verotuskustannusten alenemasta on korjattu. Laskelma tulee tarkentumaan edelleen vuoden aikana ja tieto on ennakollinen.</t>
  </si>
  <si>
    <t>Maapinta-ala km2, 31.12.2022</t>
  </si>
  <si>
    <t>Asukastiehys 2022</t>
  </si>
  <si>
    <t>Veromenetysten korvaus 2024</t>
  </si>
  <si>
    <t>Veromenetysten korvaus 2010-2024 yhteensä, €</t>
  </si>
  <si>
    <t>Jäljelle jäävät korvaukset vuosilta 2010-2023, €</t>
  </si>
  <si>
    <t xml:space="preserve">Laskelmaan on huhtikuussa 2023 päivitetty väestörakenne-, sekä työttömyystilasto. Myös hyte-kerroin on päivitetty uusimmilla käytössä olevilla tiedoilla. </t>
  </si>
  <si>
    <t xml:space="preserve">Laskelma sisältää sote-uudistuksen talousvaikutuksia tasaavat elementit, jotka perustuvat huhtikuussa 2023 päivitettyihin kuntien sote-rahoituslaskelmiin. Sote-laskelma päivitetään seuraavan kerran syksyllä 2023, jolloin käytössä on vuoden 2022 palveluluokkakohtaiset tilinpäätöstiedot, sekä lopulliset verotiedot. </t>
  </si>
  <si>
    <t>Kotikuntakorvaus, netto, vuoden 2023 tieto</t>
  </si>
  <si>
    <r>
      <t xml:space="preserve">Saaristoväestö </t>
    </r>
    <r>
      <rPr>
        <sz val="11"/>
        <color rgb="FFFF0000"/>
        <rFont val="Arial"/>
        <family val="2"/>
      </rPr>
      <t>31.12.2021</t>
    </r>
  </si>
  <si>
    <r>
      <t xml:space="preserve">30 - 54 v. väestö </t>
    </r>
    <r>
      <rPr>
        <sz val="11"/>
        <color rgb="FFFF0000"/>
        <rFont val="Arial"/>
        <family val="2"/>
      </rPr>
      <t>31.12.2021</t>
    </r>
  </si>
  <si>
    <r>
      <t xml:space="preserve">30 - 54 v. ilman tutkintoa </t>
    </r>
    <r>
      <rPr>
        <sz val="11"/>
        <color rgb="FFFF0000"/>
        <rFont val="Arial"/>
        <family val="2"/>
      </rPr>
      <t>31.12.2021</t>
    </r>
  </si>
  <si>
    <r>
      <t xml:space="preserve">Työpaikat </t>
    </r>
    <r>
      <rPr>
        <sz val="11"/>
        <color rgb="FFFF0000"/>
        <rFont val="Arial"/>
        <family val="2"/>
      </rPr>
      <t>2020</t>
    </r>
  </si>
  <si>
    <r>
      <t xml:space="preserve">Työlliset </t>
    </r>
    <r>
      <rPr>
        <sz val="11"/>
        <color rgb="FFFF0000"/>
        <rFont val="Arial"/>
        <family val="2"/>
      </rPr>
      <t>2020</t>
    </r>
  </si>
  <si>
    <r>
      <t xml:space="preserve">Työpaikkaomavaraisuus </t>
    </r>
    <r>
      <rPr>
        <sz val="11"/>
        <color rgb="FFFF0000"/>
        <rFont val="Arial"/>
        <family val="2"/>
      </rPr>
      <t>2020</t>
    </r>
  </si>
  <si>
    <r>
      <t xml:space="preserve">Työpaikkaomavaraisuuskerroin </t>
    </r>
    <r>
      <rPr>
        <sz val="11"/>
        <color rgb="FFFF0000"/>
        <rFont val="Arial"/>
        <family val="2"/>
      </rPr>
      <t>2020</t>
    </r>
  </si>
  <si>
    <t>Keskimääräinen tuloveroprosentti: 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</si>
</sst>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3" formatCode="_-* #,##0.00_-;\-* #,##0.00_-;_-* &quot;-&quot;??_-;_-@_-"/>
    <numFmt numFmtId="164" formatCode="_-* #,##0.00\ _€_-;\-* #,##0.00\ _€_-;_-* &quot;-&quot;??\ _€_-;_-@_-"/>
    <numFmt numFmtId="165" formatCode="#,##0.00000"/>
    <numFmt numFmtId="166" formatCode="#,##0_ ;[Red]\-#,##0\ "/>
    <numFmt numFmtId="167" formatCode="#,##0_ ;\-#,##0\ "/>
    <numFmt numFmtId="168" formatCode="0.0000"/>
    <numFmt numFmtId="169" formatCode="0.000"/>
    <numFmt numFmtId="170" formatCode="0.0\ %"/>
    <numFmt numFmtId="171" formatCode="0.00000"/>
    <numFmt numFmtId="172" formatCode="#,##0.00\ &quot;€&quot;"/>
    <numFmt numFmtId="173" formatCode="#,##0.000"/>
    <numFmt numFmtId="174" formatCode="#,##0.00_ ;[Red]\-#,##0.00\ "/>
    <numFmt numFmtId="175" formatCode="#,##0.000_ ;[Red]\-#,##0.000\ "/>
    <numFmt numFmtId="176" formatCode="0.0"/>
    <numFmt numFmtId="177" formatCode="#,##0.0"/>
    <numFmt numFmtId="178" formatCode="#,##0.0000"/>
    <numFmt numFmtId="179" formatCode="#,##0.0000_ ;[Red]\-#,##0.0000\ "/>
    <numFmt numFmtId="180" formatCode="000"/>
  </numFmts>
  <fonts count="49">
    <font>
      <sz val="11"/>
      <color theme="1"/>
      <name val="Arial"/>
      <family val="2"/>
      <scheme val="minor"/>
    </font>
    <font>
      <sz val="11"/>
      <color theme="1"/>
      <name val="Arial"/>
      <family val="2"/>
      <scheme val="minor"/>
    </font>
    <font>
      <b/>
      <sz val="11"/>
      <color theme="1"/>
      <name val="Arial"/>
      <family val="2"/>
      <scheme val="minor"/>
    </font>
    <font>
      <sz val="11"/>
      <color theme="1"/>
      <name val="Arial"/>
      <family val="2"/>
    </font>
    <font>
      <b/>
      <sz val="8"/>
      <name val="Arial"/>
      <family val="2"/>
    </font>
    <font>
      <sz val="8"/>
      <name val="Arial"/>
      <family val="2"/>
    </font>
    <font>
      <sz val="8"/>
      <color rgb="FFFF0000"/>
      <name val="Arial"/>
      <family val="2"/>
    </font>
    <font>
      <sz val="8"/>
      <color theme="1"/>
      <name val="Arial"/>
      <family val="2"/>
    </font>
    <font>
      <sz val="11"/>
      <name val="Arial"/>
      <family val="2"/>
    </font>
    <font>
      <b/>
      <sz val="11"/>
      <name val="Arial"/>
      <family val="2"/>
    </font>
    <font>
      <sz val="11"/>
      <color rgb="FFFF0000"/>
      <name val="Arial"/>
      <family val="2"/>
    </font>
    <font>
      <u/>
      <sz val="11"/>
      <name val="Arial"/>
      <family val="2"/>
    </font>
    <font>
      <b/>
      <sz val="11"/>
      <color theme="1"/>
      <name val="Arial"/>
      <family val="2"/>
    </font>
    <font>
      <b/>
      <sz val="8"/>
      <color theme="1"/>
      <name val="Arial"/>
      <family val="2"/>
    </font>
    <font>
      <sz val="11"/>
      <color indexed="8"/>
      <name val="Arial"/>
      <family val="2"/>
    </font>
    <font>
      <sz val="8"/>
      <color indexed="8"/>
      <name val="Arial"/>
      <family val="2"/>
    </font>
    <font>
      <b/>
      <sz val="8"/>
      <color indexed="8"/>
      <name val="Arial"/>
      <family val="2"/>
    </font>
    <font>
      <b/>
      <sz val="8"/>
      <color rgb="FFFF0000"/>
      <name val="Arial"/>
      <family val="2"/>
    </font>
    <font>
      <sz val="8"/>
      <color indexed="30"/>
      <name val="Arial"/>
      <family val="2"/>
    </font>
    <font>
      <i/>
      <sz val="8"/>
      <color theme="1"/>
      <name val="Arial"/>
      <family val="2"/>
    </font>
    <font>
      <u/>
      <sz val="9"/>
      <color theme="1"/>
      <name val="Arial"/>
      <family val="2"/>
    </font>
    <font>
      <sz val="8"/>
      <color theme="1"/>
      <name val="Arial"/>
      <family val="2"/>
      <scheme val="minor"/>
    </font>
    <font>
      <strike/>
      <sz val="8"/>
      <color theme="1"/>
      <name val="Arial"/>
      <family val="2"/>
    </font>
    <font>
      <u/>
      <sz val="8"/>
      <color theme="1"/>
      <name val="Arial"/>
      <family val="2"/>
    </font>
    <font>
      <strike/>
      <sz val="8"/>
      <color theme="1"/>
      <name val="Arial"/>
      <family val="2"/>
      <scheme val="minor"/>
    </font>
    <font>
      <sz val="9"/>
      <color theme="1"/>
      <name val="Arial"/>
      <family val="2"/>
      <scheme val="minor"/>
    </font>
    <font>
      <sz val="11"/>
      <name val="Arial"/>
      <family val="2"/>
      <scheme val="minor"/>
    </font>
    <font>
      <sz val="9"/>
      <color indexed="8"/>
      <name val="Verdana"/>
      <family val="2"/>
    </font>
    <font>
      <sz val="9"/>
      <name val="Arial"/>
      <family val="2"/>
    </font>
    <font>
      <b/>
      <u/>
      <sz val="11"/>
      <color rgb="FFFF0000"/>
      <name val="Arial"/>
      <family val="2"/>
    </font>
    <font>
      <b/>
      <sz val="11"/>
      <color rgb="FFFF0000"/>
      <name val="Arial"/>
      <family val="2"/>
    </font>
    <font>
      <i/>
      <sz val="11"/>
      <name val="Arial"/>
      <family val="2"/>
    </font>
    <font>
      <u/>
      <sz val="11"/>
      <color rgb="FFFF0000"/>
      <name val="Arial"/>
      <family val="2"/>
    </font>
    <font>
      <b/>
      <sz val="11"/>
      <color theme="0"/>
      <name val="Arial"/>
      <family val="2"/>
      <scheme val="minor"/>
    </font>
    <font>
      <sz val="11"/>
      <color theme="0"/>
      <name val="Arial"/>
      <family val="2"/>
      <scheme val="minor"/>
    </font>
    <font>
      <b/>
      <sz val="11"/>
      <color theme="0"/>
      <name val="Arial"/>
      <family val="2"/>
    </font>
    <font>
      <sz val="11"/>
      <color theme="0"/>
      <name val="Arial"/>
      <family val="2"/>
    </font>
    <font>
      <sz val="8"/>
      <color theme="0"/>
      <name val="Arial"/>
      <family val="2"/>
    </font>
    <font>
      <b/>
      <sz val="11"/>
      <color indexed="8"/>
      <name val="Arial"/>
      <family val="2"/>
    </font>
    <font>
      <b/>
      <u/>
      <sz val="11"/>
      <name val="Arial"/>
      <family val="2"/>
    </font>
    <font>
      <sz val="18"/>
      <color theme="3"/>
      <name val="Arial Narrow"/>
      <family val="2"/>
      <scheme val="major"/>
    </font>
    <font>
      <b/>
      <sz val="11"/>
      <name val="Arial"/>
      <family val="2"/>
    </font>
    <font>
      <sz val="11"/>
      <color rgb="FFFF0000"/>
      <name val="Arial"/>
      <family val="2"/>
      <scheme val="minor"/>
    </font>
    <font>
      <i/>
      <sz val="11"/>
      <color rgb="FFFF0000"/>
      <name val="Arial"/>
      <family val="2"/>
    </font>
    <font>
      <b/>
      <sz val="11"/>
      <color theme="1"/>
      <name val="Arial"/>
      <family val="2"/>
    </font>
    <font>
      <sz val="11"/>
      <color theme="1"/>
      <name val="Arial"/>
      <family val="2"/>
    </font>
    <font>
      <sz val="10"/>
      <name val="Arial"/>
      <family val="2"/>
    </font>
    <font>
      <sz val="10"/>
      <color theme="1"/>
      <name val="Roboto"/>
      <family val="2"/>
    </font>
    <font>
      <sz val="11"/>
      <color rgb="FF000000"/>
      <name val="Arial"/>
      <family val="2"/>
      <scheme val="minor"/>
    </font>
  </fonts>
  <fills count="14">
    <fill>
      <patternFill patternType="none"/>
    </fill>
    <fill>
      <patternFill patternType="gray125"/>
    </fill>
    <fill>
      <patternFill patternType="solid">
        <fgColor theme="8"/>
        <bgColor theme="8"/>
      </patternFill>
    </fill>
    <fill>
      <patternFill patternType="solid">
        <fgColor theme="6"/>
        <bgColor indexed="64"/>
      </patternFill>
    </fill>
    <fill>
      <patternFill patternType="solid">
        <fgColor theme="6" tint="0.59999389629810485"/>
        <bgColor indexed="64"/>
      </patternFill>
    </fill>
    <fill>
      <patternFill patternType="solid">
        <fgColor theme="8"/>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5"/>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theme="8"/>
      </left>
      <right/>
      <top style="thin">
        <color theme="8"/>
      </top>
      <bottom/>
      <diagonal/>
    </border>
    <border>
      <left/>
      <right/>
      <top style="thin">
        <color theme="8"/>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164" fontId="1" fillId="0" borderId="0" applyFont="0" applyFill="0" applyBorder="0" applyAlignment="0" applyProtection="0"/>
    <xf numFmtId="0" fontId="40"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6" fillId="0" borderId="0"/>
    <xf numFmtId="164" fontId="46" fillId="0" borderId="0" applyFont="0" applyFill="0" applyBorder="0" applyAlignment="0" applyProtection="0"/>
    <xf numFmtId="9" fontId="46" fillId="0" borderId="0" applyFont="0" applyFill="0" applyBorder="0" applyAlignment="0" applyProtection="0"/>
    <xf numFmtId="0" fontId="47" fillId="0" borderId="0"/>
  </cellStyleXfs>
  <cellXfs count="459">
    <xf numFmtId="0" fontId="0" fillId="0" borderId="0" xfId="0"/>
    <xf numFmtId="0" fontId="4" fillId="0" borderId="0" xfId="0" applyFont="1" applyBorder="1"/>
    <xf numFmtId="3" fontId="5" fillId="0" borderId="0" xfId="0" applyNumberFormat="1" applyFont="1" applyBorder="1" applyAlignment="1">
      <alignment horizontal="right"/>
    </xf>
    <xf numFmtId="3" fontId="6" fillId="0" borderId="0" xfId="0" applyNumberFormat="1" applyFont="1" applyFill="1" applyBorder="1" applyAlignment="1">
      <alignment horizontal="right"/>
    </xf>
    <xf numFmtId="3" fontId="6" fillId="0" borderId="0" xfId="0" applyNumberFormat="1" applyFont="1" applyBorder="1" applyAlignment="1">
      <alignment horizontal="right"/>
    </xf>
    <xf numFmtId="3" fontId="6" fillId="0" borderId="0" xfId="0" applyNumberFormat="1" applyFont="1" applyBorder="1"/>
    <xf numFmtId="165" fontId="5" fillId="0" borderId="0" xfId="0" applyNumberFormat="1" applyFont="1" applyBorder="1"/>
    <xf numFmtId="3" fontId="5" fillId="0" borderId="0" xfId="0" applyNumberFormat="1" applyFont="1" applyFill="1" applyBorder="1" applyAlignment="1">
      <alignment horizontal="right"/>
    </xf>
    <xf numFmtId="0" fontId="5" fillId="0" borderId="0" xfId="0" applyFont="1" applyBorder="1" applyAlignment="1">
      <alignment horizontal="right"/>
    </xf>
    <xf numFmtId="0" fontId="7" fillId="0" borderId="0" xfId="0" applyFont="1" applyBorder="1"/>
    <xf numFmtId="166" fontId="7" fillId="0" borderId="0" xfId="0" applyNumberFormat="1" applyFont="1"/>
    <xf numFmtId="0" fontId="7" fillId="0" borderId="0" xfId="0" applyFont="1"/>
    <xf numFmtId="0" fontId="8" fillId="0" borderId="0" xfId="0" applyFont="1" applyBorder="1"/>
    <xf numFmtId="0" fontId="9" fillId="0" borderId="0" xfId="0" applyFont="1" applyBorder="1"/>
    <xf numFmtId="3" fontId="8" fillId="0" borderId="0" xfId="0" applyNumberFormat="1" applyFont="1" applyBorder="1" applyAlignment="1">
      <alignment horizontal="right"/>
    </xf>
    <xf numFmtId="3" fontId="8" fillId="0" borderId="0" xfId="0" applyNumberFormat="1" applyFont="1" applyFill="1" applyBorder="1" applyAlignment="1">
      <alignment horizontal="right"/>
    </xf>
    <xf numFmtId="4" fontId="8" fillId="0" borderId="0" xfId="0" applyNumberFormat="1" applyFont="1" applyBorder="1" applyAlignment="1">
      <alignment horizontal="right"/>
    </xf>
    <xf numFmtId="3" fontId="8" fillId="0" borderId="0" xfId="0" applyNumberFormat="1" applyFont="1" applyBorder="1"/>
    <xf numFmtId="0" fontId="8" fillId="0" borderId="0" xfId="0" applyFont="1" applyBorder="1" applyAlignment="1">
      <alignment horizontal="right"/>
    </xf>
    <xf numFmtId="4" fontId="8" fillId="0" borderId="0" xfId="0" applyNumberFormat="1" applyFont="1" applyBorder="1" applyAlignment="1">
      <alignment horizontal="left"/>
    </xf>
    <xf numFmtId="165" fontId="9" fillId="0" borderId="0" xfId="0" applyNumberFormat="1" applyFont="1" applyFill="1" applyBorder="1" applyAlignment="1">
      <alignment horizontal="right"/>
    </xf>
    <xf numFmtId="3" fontId="8" fillId="0" borderId="0" xfId="0" applyNumberFormat="1" applyFont="1" applyBorder="1" applyAlignment="1">
      <alignment horizontal="left"/>
    </xf>
    <xf numFmtId="166" fontId="3" fillId="0" borderId="0" xfId="0" applyNumberFormat="1" applyFont="1" applyBorder="1"/>
    <xf numFmtId="3" fontId="7" fillId="0" borderId="0" xfId="0" applyNumberFormat="1" applyFont="1"/>
    <xf numFmtId="0" fontId="9" fillId="0" borderId="2" xfId="0" applyFont="1" applyBorder="1"/>
    <xf numFmtId="0" fontId="3" fillId="0" borderId="0" xfId="0" applyFont="1"/>
    <xf numFmtId="3" fontId="10" fillId="0" borderId="0" xfId="0" applyNumberFormat="1" applyFont="1" applyFill="1" applyBorder="1" applyAlignment="1">
      <alignment horizontal="right"/>
    </xf>
    <xf numFmtId="3" fontId="7" fillId="0" borderId="0" xfId="0" applyNumberFormat="1" applyFont="1" applyBorder="1"/>
    <xf numFmtId="3" fontId="9" fillId="0" borderId="0" xfId="0" applyNumberFormat="1" applyFont="1" applyFill="1" applyBorder="1" applyAlignment="1">
      <alignment horizontal="right"/>
    </xf>
    <xf numFmtId="4" fontId="9" fillId="0" borderId="0" xfId="0" applyNumberFormat="1" applyFont="1" applyBorder="1" applyAlignment="1">
      <alignment horizontal="right"/>
    </xf>
    <xf numFmtId="3" fontId="9" fillId="0" borderId="0" xfId="0" applyNumberFormat="1" applyFont="1" applyBorder="1"/>
    <xf numFmtId="3" fontId="9" fillId="0" borderId="0" xfId="0" applyNumberFormat="1" applyFont="1" applyBorder="1" applyAlignment="1">
      <alignment horizontal="right"/>
    </xf>
    <xf numFmtId="3" fontId="12" fillId="0" borderId="0" xfId="0" applyNumberFormat="1" applyFont="1" applyBorder="1"/>
    <xf numFmtId="0" fontId="13" fillId="0" borderId="0" xfId="0" applyFont="1"/>
    <xf numFmtId="0" fontId="2" fillId="0" borderId="0" xfId="0" applyFont="1"/>
    <xf numFmtId="3" fontId="14" fillId="0" borderId="0" xfId="0" applyNumberFormat="1" applyFont="1" applyFill="1" applyBorder="1" applyAlignment="1"/>
    <xf numFmtId="3" fontId="8" fillId="0" borderId="0" xfId="0" applyNumberFormat="1" applyFont="1" applyFill="1" applyBorder="1" applyAlignment="1" applyProtection="1">
      <alignment horizontal="right"/>
    </xf>
    <xf numFmtId="166" fontId="8" fillId="0" borderId="0" xfId="0" applyNumberFormat="1" applyFont="1" applyFill="1" applyBorder="1" applyAlignment="1">
      <alignment horizontal="right"/>
    </xf>
    <xf numFmtId="3" fontId="3" fillId="0" borderId="0" xfId="0" applyNumberFormat="1" applyFont="1" applyBorder="1"/>
    <xf numFmtId="0" fontId="9" fillId="0" borderId="0" xfId="0" applyFont="1" applyFill="1" applyBorder="1"/>
    <xf numFmtId="1" fontId="8" fillId="0" borderId="0" xfId="0" applyNumberFormat="1" applyFont="1" applyBorder="1"/>
    <xf numFmtId="167" fontId="8" fillId="0" borderId="0" xfId="0" applyNumberFormat="1" applyFont="1" applyBorder="1" applyAlignment="1">
      <alignment horizontal="right"/>
    </xf>
    <xf numFmtId="1" fontId="8" fillId="0" borderId="0" xfId="0" applyNumberFormat="1" applyFont="1" applyFill="1" applyBorder="1"/>
    <xf numFmtId="3" fontId="9" fillId="0" borderId="0" xfId="0" applyNumberFormat="1" applyFont="1" applyFill="1" applyBorder="1"/>
    <xf numFmtId="167" fontId="8" fillId="0" borderId="0" xfId="0" applyNumberFormat="1" applyFont="1" applyFill="1" applyBorder="1" applyAlignment="1">
      <alignment horizontal="right"/>
    </xf>
    <xf numFmtId="4" fontId="8" fillId="0" borderId="0" xfId="0" applyNumberFormat="1" applyFont="1" applyFill="1" applyBorder="1" applyAlignment="1">
      <alignment horizontal="right"/>
    </xf>
    <xf numFmtId="3" fontId="8" fillId="0" borderId="0" xfId="0" applyNumberFormat="1" applyFont="1" applyFill="1" applyBorder="1"/>
    <xf numFmtId="0" fontId="8" fillId="0" borderId="0" xfId="0" applyFont="1" applyFill="1" applyBorder="1" applyAlignment="1">
      <alignment horizontal="right"/>
    </xf>
    <xf numFmtId="0" fontId="7" fillId="0" borderId="0" xfId="0" applyFont="1" applyFill="1" applyBorder="1"/>
    <xf numFmtId="0" fontId="7" fillId="0" borderId="0" xfId="0" applyFont="1" applyFill="1"/>
    <xf numFmtId="0" fontId="0" fillId="0" borderId="0" xfId="0" applyFill="1"/>
    <xf numFmtId="1" fontId="8" fillId="0" borderId="0" xfId="0" applyNumberFormat="1" applyFont="1" applyFill="1" applyBorder="1" applyAlignment="1">
      <alignment horizontal="right"/>
    </xf>
    <xf numFmtId="1" fontId="5" fillId="0" borderId="0" xfId="0" applyNumberFormat="1" applyFont="1" applyBorder="1"/>
    <xf numFmtId="3" fontId="4" fillId="0" borderId="0" xfId="0" applyNumberFormat="1" applyFont="1" applyBorder="1"/>
    <xf numFmtId="167" fontId="5" fillId="0" borderId="0" xfId="0" applyNumberFormat="1" applyFont="1" applyBorder="1" applyAlignment="1">
      <alignment horizontal="right"/>
    </xf>
    <xf numFmtId="4" fontId="5" fillId="0" borderId="0" xfId="0" applyNumberFormat="1" applyFont="1" applyBorder="1" applyAlignment="1">
      <alignment horizontal="right"/>
    </xf>
    <xf numFmtId="3" fontId="5" fillId="0" borderId="0" xfId="0" applyNumberFormat="1" applyFont="1" applyBorder="1"/>
    <xf numFmtId="1" fontId="15" fillId="0" borderId="0" xfId="0" applyNumberFormat="1" applyFont="1" applyFill="1" applyBorder="1" applyAlignment="1"/>
    <xf numFmtId="3" fontId="15" fillId="0" borderId="0" xfId="0" applyNumberFormat="1" applyFont="1" applyFill="1" applyBorder="1" applyAlignment="1"/>
    <xf numFmtId="0" fontId="4" fillId="0" borderId="0" xfId="0" applyFont="1" applyFill="1" applyBorder="1"/>
    <xf numFmtId="1" fontId="16" fillId="0" borderId="0" xfId="0" applyNumberFormat="1" applyFont="1" applyFill="1" applyBorder="1" applyAlignment="1"/>
    <xf numFmtId="0" fontId="17" fillId="0" borderId="0" xfId="0" applyFont="1" applyFill="1" applyBorder="1"/>
    <xf numFmtId="1" fontId="18" fillId="0" borderId="0" xfId="0" applyNumberFormat="1" applyFont="1" applyFill="1" applyBorder="1" applyAlignment="1"/>
    <xf numFmtId="0" fontId="5" fillId="0" borderId="0" xfId="0" applyFont="1" applyBorder="1"/>
    <xf numFmtId="0" fontId="13" fillId="0" borderId="0" xfId="0" applyFont="1" applyFill="1"/>
    <xf numFmtId="3" fontId="13" fillId="0" borderId="0" xfId="0" applyNumberFormat="1" applyFont="1" applyFill="1"/>
    <xf numFmtId="3" fontId="4" fillId="0" borderId="0" xfId="0" applyNumberFormat="1" applyFont="1" applyFill="1" applyBorder="1" applyAlignment="1" applyProtection="1">
      <alignment horizontal="right"/>
    </xf>
    <xf numFmtId="0" fontId="0" fillId="0" borderId="0" xfId="0" applyFill="1" applyBorder="1"/>
    <xf numFmtId="169" fontId="0" fillId="0" borderId="0" xfId="0" applyNumberFormat="1" applyFill="1" applyBorder="1"/>
    <xf numFmtId="170" fontId="13" fillId="0" borderId="0" xfId="0" applyNumberFormat="1" applyFont="1" applyFill="1" applyBorder="1"/>
    <xf numFmtId="170" fontId="2" fillId="0" borderId="0" xfId="0" applyNumberFormat="1" applyFont="1" applyFill="1" applyBorder="1"/>
    <xf numFmtId="0" fontId="5" fillId="0" borderId="0" xfId="0" applyFont="1" applyFill="1" applyBorder="1"/>
    <xf numFmtId="0" fontId="4" fillId="0" borderId="0" xfId="0" applyFont="1" applyFill="1" applyBorder="1" applyAlignment="1">
      <alignment horizontal="right"/>
    </xf>
    <xf numFmtId="3" fontId="7" fillId="0" borderId="0" xfId="0" applyNumberFormat="1" applyFont="1" applyFill="1" applyBorder="1"/>
    <xf numFmtId="0" fontId="7" fillId="0" borderId="0" xfId="0" applyFont="1" applyFill="1" applyBorder="1" applyAlignment="1">
      <alignment horizontal="right"/>
    </xf>
    <xf numFmtId="3" fontId="4" fillId="0" borderId="0" xfId="0" applyNumberFormat="1" applyFont="1" applyFill="1" applyBorder="1" applyAlignment="1">
      <alignment horizontal="right"/>
    </xf>
    <xf numFmtId="2" fontId="0" fillId="0" borderId="0" xfId="0" applyNumberFormat="1" applyFill="1" applyBorder="1"/>
    <xf numFmtId="4" fontId="7" fillId="0" borderId="0" xfId="0" applyNumberFormat="1" applyFont="1" applyFill="1" applyBorder="1"/>
    <xf numFmtId="173" fontId="7" fillId="0" borderId="0" xfId="0" applyNumberFormat="1" applyFont="1" applyFill="1" applyBorder="1"/>
    <xf numFmtId="173" fontId="0" fillId="0" borderId="0" xfId="0" applyNumberFormat="1" applyFill="1" applyBorder="1"/>
    <xf numFmtId="9" fontId="0" fillId="0" borderId="0" xfId="0" applyNumberFormat="1" applyFill="1" applyBorder="1"/>
    <xf numFmtId="3" fontId="13" fillId="0" borderId="0" xfId="0" applyNumberFormat="1" applyFont="1" applyFill="1" applyBorder="1"/>
    <xf numFmtId="166" fontId="7" fillId="0" borderId="0" xfId="0" applyNumberFormat="1" applyFont="1" applyFill="1" applyBorder="1"/>
    <xf numFmtId="0" fontId="6" fillId="0" borderId="0" xfId="0" applyFont="1" applyFill="1" applyBorder="1"/>
    <xf numFmtId="171" fontId="7" fillId="0" borderId="0" xfId="0" applyNumberFormat="1" applyFont="1" applyFill="1" applyBorder="1"/>
    <xf numFmtId="0" fontId="20" fillId="0" borderId="0" xfId="0" applyFont="1" applyFill="1" applyBorder="1"/>
    <xf numFmtId="166" fontId="4" fillId="0" borderId="0" xfId="0" applyNumberFormat="1" applyFont="1" applyFill="1" applyBorder="1" applyAlignment="1" applyProtection="1">
      <alignment horizontal="right"/>
    </xf>
    <xf numFmtId="0" fontId="21" fillId="0" borderId="0" xfId="0" applyFont="1" applyFill="1" applyBorder="1"/>
    <xf numFmtId="0" fontId="7" fillId="0" borderId="0" xfId="0" applyFont="1" applyFill="1" applyBorder="1" applyAlignment="1">
      <alignment horizontal="left"/>
    </xf>
    <xf numFmtId="166" fontId="17" fillId="0" borderId="0" xfId="0" applyNumberFormat="1" applyFont="1" applyFill="1" applyBorder="1"/>
    <xf numFmtId="171" fontId="21" fillId="0" borderId="0" xfId="0" applyNumberFormat="1" applyFont="1" applyFill="1" applyBorder="1"/>
    <xf numFmtId="0" fontId="22" fillId="0" borderId="0" xfId="0" applyFont="1" applyFill="1" applyBorder="1" applyAlignment="1">
      <alignment horizontal="left"/>
    </xf>
    <xf numFmtId="166" fontId="13" fillId="0" borderId="0" xfId="0" applyNumberFormat="1" applyFont="1" applyFill="1" applyBorder="1"/>
    <xf numFmtId="171" fontId="5" fillId="0" borderId="0" xfId="0" applyNumberFormat="1" applyFont="1" applyFill="1" applyBorder="1"/>
    <xf numFmtId="166" fontId="23" fillId="0" borderId="0" xfId="0" applyNumberFormat="1" applyFont="1" applyFill="1" applyBorder="1"/>
    <xf numFmtId="0" fontId="3" fillId="0" borderId="0" xfId="0" applyFont="1" applyFill="1" applyBorder="1"/>
    <xf numFmtId="166" fontId="19" fillId="0" borderId="0" xfId="0" applyNumberFormat="1" applyFont="1" applyFill="1" applyBorder="1"/>
    <xf numFmtId="171" fontId="24" fillId="0" borderId="0" xfId="0" applyNumberFormat="1" applyFont="1" applyFill="1" applyBorder="1"/>
    <xf numFmtId="171" fontId="22" fillId="0" borderId="0" xfId="0" applyNumberFormat="1" applyFont="1" applyFill="1" applyBorder="1"/>
    <xf numFmtId="0" fontId="24" fillId="0" borderId="0" xfId="0" applyFont="1" applyFill="1" applyBorder="1"/>
    <xf numFmtId="174" fontId="7" fillId="0" borderId="0" xfId="0" applyNumberFormat="1" applyFont="1" applyFill="1" applyBorder="1"/>
    <xf numFmtId="9" fontId="6" fillId="0" borderId="0" xfId="0" applyNumberFormat="1" applyFont="1" applyFill="1" applyBorder="1"/>
    <xf numFmtId="170" fontId="25" fillId="0" borderId="0" xfId="0" applyNumberFormat="1" applyFont="1" applyFill="1" applyBorder="1"/>
    <xf numFmtId="175" fontId="7" fillId="0" borderId="0" xfId="0" applyNumberFormat="1" applyFont="1" applyFill="1" applyBorder="1"/>
    <xf numFmtId="1" fontId="7" fillId="0" borderId="0" xfId="0" applyNumberFormat="1" applyFont="1" applyFill="1" applyBorder="1"/>
    <xf numFmtId="3" fontId="0" fillId="0" borderId="0" xfId="0" applyNumberFormat="1" applyFill="1" applyBorder="1"/>
    <xf numFmtId="168" fontId="5" fillId="0" borderId="0" xfId="0" applyNumberFormat="1" applyFont="1" applyFill="1" applyBorder="1" applyAlignment="1">
      <alignment horizontal="right"/>
    </xf>
    <xf numFmtId="0" fontId="26" fillId="0" borderId="0" xfId="0" applyFont="1" applyFill="1" applyBorder="1"/>
    <xf numFmtId="166" fontId="0" fillId="0" borderId="0" xfId="0" applyNumberFormat="1"/>
    <xf numFmtId="0" fontId="2" fillId="0" borderId="0" xfId="0" applyFont="1" applyFill="1"/>
    <xf numFmtId="1" fontId="0" fillId="0" borderId="0" xfId="0" applyNumberFormat="1" applyFill="1"/>
    <xf numFmtId="169" fontId="0" fillId="0" borderId="0" xfId="0" applyNumberFormat="1"/>
    <xf numFmtId="166" fontId="13" fillId="0" borderId="0" xfId="0" applyNumberFormat="1" applyFont="1"/>
    <xf numFmtId="177" fontId="7" fillId="0" borderId="0" xfId="0" applyNumberFormat="1" applyFont="1"/>
    <xf numFmtId="166" fontId="13" fillId="0" borderId="0" xfId="0" applyNumberFormat="1" applyFont="1" applyFill="1"/>
    <xf numFmtId="166" fontId="7" fillId="0" borderId="0" xfId="0" applyNumberFormat="1" applyFont="1" applyFill="1"/>
    <xf numFmtId="177" fontId="7" fillId="0" borderId="0" xfId="0" applyNumberFormat="1" applyFont="1" applyFill="1"/>
    <xf numFmtId="3" fontId="7" fillId="0" borderId="0" xfId="0" applyNumberFormat="1" applyFont="1" applyFill="1"/>
    <xf numFmtId="166" fontId="4" fillId="0" borderId="0" xfId="0" applyNumberFormat="1" applyFont="1" applyFill="1" applyBorder="1"/>
    <xf numFmtId="3" fontId="13" fillId="0" borderId="0" xfId="0" applyNumberFormat="1" applyFont="1"/>
    <xf numFmtId="3" fontId="0" fillId="0" borderId="0" xfId="0" applyNumberFormat="1"/>
    <xf numFmtId="180" fontId="27" fillId="0" borderId="0" xfId="0" applyNumberFormat="1" applyFont="1" applyBorder="1" applyAlignment="1" applyProtection="1">
      <alignment horizontal="left"/>
    </xf>
    <xf numFmtId="3" fontId="28" fillId="0" borderId="0" xfId="0" applyNumberFormat="1" applyFont="1" applyBorder="1" applyAlignment="1">
      <alignment vertical="top" wrapText="1"/>
    </xf>
    <xf numFmtId="3" fontId="28" fillId="0" borderId="0" xfId="0" applyNumberFormat="1" applyFont="1" applyBorder="1" applyAlignment="1">
      <alignment vertical="top"/>
    </xf>
    <xf numFmtId="3" fontId="0" fillId="0" borderId="0" xfId="0" applyNumberFormat="1" applyBorder="1"/>
    <xf numFmtId="0" fontId="0" fillId="0" borderId="0" xfId="0" applyBorder="1"/>
    <xf numFmtId="166" fontId="8" fillId="0" borderId="0" xfId="0" applyNumberFormat="1" applyFont="1" applyFill="1" applyBorder="1"/>
    <xf numFmtId="166" fontId="11" fillId="0" borderId="0" xfId="0" applyNumberFormat="1" applyFont="1" applyFill="1" applyBorder="1"/>
    <xf numFmtId="166" fontId="9" fillId="0" borderId="0" xfId="0" applyNumberFormat="1" applyFont="1" applyFill="1" applyBorder="1" applyAlignment="1">
      <alignment horizontal="right"/>
    </xf>
    <xf numFmtId="3" fontId="9" fillId="0" borderId="0" xfId="0" applyNumberFormat="1" applyFont="1" applyFill="1" applyBorder="1" applyAlignment="1">
      <alignment horizontal="left"/>
    </xf>
    <xf numFmtId="0" fontId="12" fillId="0" borderId="0" xfId="0" applyFont="1" applyFill="1"/>
    <xf numFmtId="3" fontId="12" fillId="0" borderId="0" xfId="0" applyNumberFormat="1" applyFont="1" applyFill="1"/>
    <xf numFmtId="2" fontId="9" fillId="0" borderId="3" xfId="0" applyNumberFormat="1" applyFont="1" applyFill="1" applyBorder="1"/>
    <xf numFmtId="2" fontId="9" fillId="0" borderId="0" xfId="0" applyNumberFormat="1" applyFont="1" applyFill="1" applyBorder="1"/>
    <xf numFmtId="0" fontId="3" fillId="0" borderId="0" xfId="0" applyFont="1" applyFill="1"/>
    <xf numFmtId="2" fontId="8" fillId="0" borderId="3" xfId="0" applyNumberFormat="1" applyFont="1" applyFill="1" applyBorder="1"/>
    <xf numFmtId="2" fontId="8" fillId="0" borderId="0" xfId="0" applyNumberFormat="1" applyFont="1" applyFill="1" applyBorder="1"/>
    <xf numFmtId="171" fontId="9" fillId="0" borderId="0" xfId="0" applyNumberFormat="1" applyFont="1" applyFill="1" applyBorder="1"/>
    <xf numFmtId="0" fontId="3" fillId="0" borderId="0" xfId="0" applyFont="1" applyBorder="1"/>
    <xf numFmtId="0" fontId="8" fillId="0" borderId="0" xfId="0" applyFont="1" applyFill="1" applyBorder="1"/>
    <xf numFmtId="0" fontId="9" fillId="0" borderId="0" xfId="0" applyFont="1" applyFill="1" applyBorder="1" applyAlignment="1">
      <alignment horizontal="right"/>
    </xf>
    <xf numFmtId="0" fontId="12" fillId="0" borderId="0" xfId="0" applyFont="1" applyFill="1" applyAlignment="1">
      <alignment horizontal="left"/>
    </xf>
    <xf numFmtId="3" fontId="8" fillId="0" borderId="3" xfId="0" applyNumberFormat="1" applyFont="1" applyFill="1" applyBorder="1"/>
    <xf numFmtId="3" fontId="9" fillId="0" borderId="3" xfId="0" applyNumberFormat="1" applyFont="1" applyFill="1" applyBorder="1"/>
    <xf numFmtId="3" fontId="3" fillId="0" borderId="3" xfId="0" applyNumberFormat="1" applyFont="1" applyBorder="1"/>
    <xf numFmtId="0" fontId="3" fillId="0" borderId="3" xfId="0" applyFont="1" applyBorder="1"/>
    <xf numFmtId="0" fontId="8" fillId="0" borderId="3" xfId="0" applyFont="1" applyFill="1" applyBorder="1"/>
    <xf numFmtId="0" fontId="3" fillId="0" borderId="3" xfId="0" applyFont="1" applyFill="1" applyBorder="1"/>
    <xf numFmtId="0" fontId="9" fillId="6" borderId="0" xfId="0" applyFont="1" applyFill="1" applyBorder="1"/>
    <xf numFmtId="0" fontId="8" fillId="6" borderId="0" xfId="0" applyFont="1" applyFill="1" applyBorder="1"/>
    <xf numFmtId="0" fontId="8" fillId="6" borderId="0" xfId="0" applyFont="1" applyFill="1" applyBorder="1" applyAlignment="1">
      <alignment horizontal="right"/>
    </xf>
    <xf numFmtId="0" fontId="12" fillId="6" borderId="0" xfId="0" applyFont="1" applyFill="1"/>
    <xf numFmtId="3" fontId="9" fillId="4" borderId="3" xfId="0" applyNumberFormat="1" applyFont="1" applyFill="1" applyBorder="1" applyAlignment="1" applyProtection="1">
      <alignment horizontal="right"/>
    </xf>
    <xf numFmtId="0" fontId="9" fillId="4" borderId="3" xfId="0" applyFont="1" applyFill="1" applyBorder="1"/>
    <xf numFmtId="166" fontId="3" fillId="0" borderId="0" xfId="0" applyNumberFormat="1" applyFont="1" applyFill="1" applyBorder="1"/>
    <xf numFmtId="0" fontId="12" fillId="0" borderId="0" xfId="0" applyFont="1" applyFill="1" applyBorder="1" applyAlignment="1">
      <alignment horizontal="right"/>
    </xf>
    <xf numFmtId="0" fontId="3" fillId="4" borderId="0" xfId="0" applyFont="1" applyFill="1" applyBorder="1"/>
    <xf numFmtId="3" fontId="10" fillId="4" borderId="0" xfId="0" applyNumberFormat="1" applyFont="1" applyFill="1" applyBorder="1" applyAlignment="1">
      <alignment horizontal="right"/>
    </xf>
    <xf numFmtId="0" fontId="0" fillId="0" borderId="0" xfId="0" applyAlignment="1">
      <alignment wrapText="1"/>
    </xf>
    <xf numFmtId="0" fontId="7" fillId="0" borderId="0" xfId="0" applyFont="1" applyAlignment="1">
      <alignment wrapText="1"/>
    </xf>
    <xf numFmtId="0" fontId="12" fillId="0" borderId="0" xfId="0" applyFont="1" applyFill="1" applyBorder="1"/>
    <xf numFmtId="169" fontId="8" fillId="0" borderId="0" xfId="0" applyNumberFormat="1" applyFont="1" applyFill="1" applyBorder="1"/>
    <xf numFmtId="0" fontId="3" fillId="0" borderId="0" xfId="0" applyFont="1" applyFill="1" applyBorder="1" applyAlignment="1">
      <alignment horizontal="right"/>
    </xf>
    <xf numFmtId="0" fontId="10" fillId="0" borderId="0" xfId="0" applyFont="1" applyFill="1" applyBorder="1" applyAlignment="1">
      <alignment horizontal="right"/>
    </xf>
    <xf numFmtId="3" fontId="3" fillId="0" borderId="0" xfId="0" applyNumberFormat="1" applyFont="1" applyFill="1" applyBorder="1" applyAlignment="1">
      <alignment horizontal="right"/>
    </xf>
    <xf numFmtId="0" fontId="31" fillId="0" borderId="3" xfId="0" applyFont="1" applyFill="1" applyBorder="1"/>
    <xf numFmtId="3" fontId="31" fillId="0" borderId="0" xfId="0" applyNumberFormat="1" applyFont="1" applyFill="1" applyBorder="1"/>
    <xf numFmtId="10" fontId="8" fillId="0" borderId="0" xfId="0" applyNumberFormat="1" applyFont="1" applyFill="1" applyBorder="1" applyAlignment="1">
      <alignment horizontal="right"/>
    </xf>
    <xf numFmtId="3" fontId="3" fillId="0" borderId="0" xfId="0" applyNumberFormat="1" applyFont="1" applyFill="1" applyBorder="1"/>
    <xf numFmtId="0" fontId="30" fillId="0" borderId="0" xfId="0" applyFont="1" applyFill="1" applyBorder="1" applyAlignment="1">
      <alignment horizontal="right"/>
    </xf>
    <xf numFmtId="0" fontId="10" fillId="0" borderId="0" xfId="0" applyFont="1" applyFill="1" applyBorder="1" applyAlignment="1">
      <alignment horizontal="left"/>
    </xf>
    <xf numFmtId="14" fontId="32" fillId="0" borderId="0" xfId="0" applyNumberFormat="1" applyFont="1" applyFill="1" applyBorder="1" applyAlignment="1">
      <alignment horizontal="right"/>
    </xf>
    <xf numFmtId="0" fontId="9" fillId="0" borderId="0" xfId="0" applyFont="1" applyBorder="1" applyAlignment="1">
      <alignment horizontal="right"/>
    </xf>
    <xf numFmtId="3" fontId="12" fillId="0" borderId="0" xfId="0" applyNumberFormat="1" applyFont="1" applyFill="1" applyBorder="1" applyAlignment="1">
      <alignment horizontal="right"/>
    </xf>
    <xf numFmtId="10" fontId="9" fillId="0" borderId="0" xfId="0" applyNumberFormat="1" applyFont="1" applyFill="1" applyBorder="1" applyAlignment="1">
      <alignment horizontal="right"/>
    </xf>
    <xf numFmtId="0" fontId="3" fillId="0" borderId="3" xfId="0" applyFont="1" applyFill="1" applyBorder="1" applyAlignment="1">
      <alignment horizontal="right"/>
    </xf>
    <xf numFmtId="4" fontId="12" fillId="0" borderId="0" xfId="0" applyNumberFormat="1" applyFont="1" applyFill="1" applyBorder="1" applyAlignment="1">
      <alignment horizontal="right"/>
    </xf>
    <xf numFmtId="10" fontId="12" fillId="0" borderId="0" xfId="0" applyNumberFormat="1" applyFont="1" applyFill="1" applyBorder="1" applyAlignment="1">
      <alignment horizontal="right"/>
    </xf>
    <xf numFmtId="3" fontId="12" fillId="0" borderId="3" xfId="0" applyNumberFormat="1" applyFont="1" applyFill="1" applyBorder="1" applyAlignment="1">
      <alignment horizontal="right"/>
    </xf>
    <xf numFmtId="176" fontId="8" fillId="0" borderId="0" xfId="0" applyNumberFormat="1" applyFont="1" applyFill="1" applyBorder="1"/>
    <xf numFmtId="0" fontId="0" fillId="0" borderId="0" xfId="0" applyFont="1" applyAlignment="1"/>
    <xf numFmtId="0" fontId="0" fillId="0" borderId="0" xfId="0" applyFont="1"/>
    <xf numFmtId="168" fontId="12" fillId="0" borderId="0" xfId="0" applyNumberFormat="1" applyFont="1" applyFill="1" applyBorder="1"/>
    <xf numFmtId="3" fontId="12" fillId="4" borderId="3" xfId="0" applyNumberFormat="1" applyFont="1" applyFill="1" applyBorder="1" applyAlignment="1">
      <alignment horizontal="right"/>
    </xf>
    <xf numFmtId="0" fontId="12" fillId="4" borderId="3" xfId="0" applyFont="1" applyFill="1" applyBorder="1"/>
    <xf numFmtId="0" fontId="2" fillId="4" borderId="0" xfId="0" applyFont="1" applyFill="1"/>
    <xf numFmtId="3" fontId="9" fillId="4" borderId="3" xfId="0" applyNumberFormat="1" applyFont="1" applyFill="1" applyBorder="1"/>
    <xf numFmtId="3" fontId="12" fillId="4" borderId="3" xfId="0" applyNumberFormat="1" applyFont="1" applyFill="1" applyBorder="1"/>
    <xf numFmtId="0" fontId="0" fillId="4" borderId="3" xfId="0" applyFill="1" applyBorder="1" applyAlignment="1">
      <alignment wrapText="1"/>
    </xf>
    <xf numFmtId="0" fontId="0" fillId="4" borderId="0" xfId="0" applyFill="1" applyAlignment="1">
      <alignment wrapText="1"/>
    </xf>
    <xf numFmtId="0" fontId="0" fillId="7" borderId="0" xfId="0" applyFill="1" applyAlignment="1">
      <alignment wrapText="1"/>
    </xf>
    <xf numFmtId="0" fontId="3" fillId="7" borderId="0" xfId="0" applyFont="1" applyFill="1" applyBorder="1" applyAlignment="1">
      <alignment horizontal="right" wrapText="1"/>
    </xf>
    <xf numFmtId="10" fontId="8" fillId="7" borderId="0" xfId="0" applyNumberFormat="1" applyFont="1" applyFill="1" applyBorder="1" applyAlignment="1">
      <alignment horizontal="right" wrapText="1"/>
    </xf>
    <xf numFmtId="0" fontId="9" fillId="7" borderId="3" xfId="0" applyFont="1" applyFill="1" applyBorder="1"/>
    <xf numFmtId="0" fontId="2" fillId="7" borderId="0" xfId="0" applyFont="1" applyFill="1"/>
    <xf numFmtId="10" fontId="12" fillId="7" borderId="0" xfId="0" applyNumberFormat="1" applyFont="1" applyFill="1" applyBorder="1" applyAlignment="1">
      <alignment horizontal="right"/>
    </xf>
    <xf numFmtId="10" fontId="9" fillId="7" borderId="0" xfId="0" applyNumberFormat="1" applyFont="1" applyFill="1" applyBorder="1" applyAlignment="1">
      <alignment wrapText="1"/>
    </xf>
    <xf numFmtId="172" fontId="12" fillId="0" borderId="0" xfId="0" applyNumberFormat="1" applyFont="1" applyFill="1" applyBorder="1"/>
    <xf numFmtId="3" fontId="3" fillId="4" borderId="0" xfId="0" applyNumberFormat="1" applyFont="1" applyFill="1" applyBorder="1"/>
    <xf numFmtId="0" fontId="3" fillId="8" borderId="0" xfId="0" applyFont="1" applyFill="1" applyBorder="1"/>
    <xf numFmtId="0" fontId="3" fillId="7" borderId="0" xfId="0" applyFont="1" applyFill="1" applyBorder="1"/>
    <xf numFmtId="0" fontId="0" fillId="7" borderId="0" xfId="0" applyFont="1" applyFill="1"/>
    <xf numFmtId="0" fontId="12" fillId="0" borderId="0" xfId="0" applyFont="1"/>
    <xf numFmtId="0" fontId="3" fillId="0" borderId="0" xfId="0" applyFont="1" applyBorder="1" applyAlignment="1">
      <alignment horizontal="right"/>
    </xf>
    <xf numFmtId="3" fontId="10" fillId="0" borderId="0" xfId="0" applyNumberFormat="1" applyFont="1" applyBorder="1" applyAlignment="1">
      <alignment horizontal="right"/>
    </xf>
    <xf numFmtId="3" fontId="12" fillId="0" borderId="3" xfId="0" applyNumberFormat="1" applyFont="1" applyBorder="1"/>
    <xf numFmtId="3" fontId="3" fillId="0" borderId="3" xfId="0" applyNumberFormat="1" applyFont="1" applyFill="1" applyBorder="1"/>
    <xf numFmtId="0" fontId="35" fillId="2" borderId="7" xfId="0" applyFont="1" applyFill="1" applyBorder="1" applyAlignment="1">
      <alignment horizontal="left" vertical="center" wrapText="1"/>
    </xf>
    <xf numFmtId="0" fontId="35" fillId="2" borderId="8" xfId="0" applyFont="1" applyFill="1" applyBorder="1" applyAlignment="1">
      <alignment horizontal="left" vertical="center" wrapText="1"/>
    </xf>
    <xf numFmtId="0" fontId="33" fillId="0" borderId="0" xfId="0" applyFont="1" applyFill="1" applyBorder="1" applyAlignment="1">
      <alignment horizontal="left" vertical="center" wrapText="1"/>
    </xf>
    <xf numFmtId="3" fontId="35" fillId="0" borderId="0" xfId="0" applyNumberFormat="1" applyFont="1" applyFill="1" applyBorder="1" applyAlignment="1">
      <alignment horizontal="left" vertical="center" wrapText="1"/>
    </xf>
    <xf numFmtId="0" fontId="35" fillId="3" borderId="3" xfId="0" applyFont="1" applyFill="1" applyBorder="1" applyAlignment="1">
      <alignment horizontal="left" vertical="center" wrapText="1"/>
    </xf>
    <xf numFmtId="0" fontId="35" fillId="3" borderId="0" xfId="0" applyFont="1" applyFill="1" applyBorder="1" applyAlignment="1">
      <alignment horizontal="left" vertical="center" wrapText="1"/>
    </xf>
    <xf numFmtId="3" fontId="36" fillId="3" borderId="3" xfId="0" applyNumberFormat="1" applyFont="1" applyFill="1" applyBorder="1" applyAlignment="1">
      <alignment horizontal="left" vertical="center" wrapText="1"/>
    </xf>
    <xf numFmtId="0" fontId="34" fillId="0" borderId="0" xfId="0" applyFont="1" applyFill="1" applyBorder="1" applyAlignment="1">
      <alignment horizontal="left" vertical="center" wrapText="1"/>
    </xf>
    <xf numFmtId="0" fontId="37" fillId="0" borderId="0" xfId="0" applyFont="1" applyFill="1" applyBorder="1" applyAlignment="1">
      <alignment horizontal="left" vertical="center" wrapText="1"/>
    </xf>
    <xf numFmtId="3" fontId="37" fillId="0" borderId="0" xfId="0" applyNumberFormat="1" applyFont="1" applyFill="1" applyBorder="1" applyAlignment="1">
      <alignment horizontal="left" vertical="center" wrapText="1"/>
    </xf>
    <xf numFmtId="4" fontId="37" fillId="0" borderId="0" xfId="0" applyNumberFormat="1" applyFont="1" applyFill="1" applyBorder="1" applyAlignment="1">
      <alignment horizontal="left" vertical="center" wrapText="1"/>
    </xf>
    <xf numFmtId="173" fontId="37" fillId="0" borderId="0" xfId="0" applyNumberFormat="1" applyFont="1" applyFill="1" applyBorder="1" applyAlignment="1">
      <alignment horizontal="left" vertical="center" wrapText="1"/>
    </xf>
    <xf numFmtId="173" fontId="34" fillId="0" borderId="0" xfId="0" applyNumberFormat="1" applyFont="1" applyFill="1" applyBorder="1" applyAlignment="1">
      <alignment horizontal="left" vertical="center" wrapText="1"/>
    </xf>
    <xf numFmtId="9" fontId="34" fillId="0" borderId="0" xfId="0" applyNumberFormat="1" applyFont="1" applyFill="1" applyBorder="1" applyAlignment="1">
      <alignment horizontal="left" vertical="center" wrapText="1"/>
    </xf>
    <xf numFmtId="0" fontId="34" fillId="0" borderId="0" xfId="0" applyFont="1" applyAlignment="1">
      <alignment horizontal="left" vertical="center" wrapText="1"/>
    </xf>
    <xf numFmtId="0" fontId="35"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3" fontId="36" fillId="0" borderId="0" xfId="0" applyNumberFormat="1" applyFont="1" applyFill="1" applyBorder="1" applyAlignment="1">
      <alignment horizontal="left" vertical="center" wrapText="1"/>
    </xf>
    <xf numFmtId="4" fontId="36" fillId="3" borderId="0" xfId="0" applyNumberFormat="1" applyFont="1" applyFill="1" applyBorder="1" applyAlignment="1">
      <alignment horizontal="left" vertical="center" wrapText="1"/>
    </xf>
    <xf numFmtId="3" fontId="35" fillId="3" borderId="3" xfId="0" applyNumberFormat="1" applyFont="1" applyFill="1" applyBorder="1" applyAlignment="1">
      <alignment horizontal="left" vertical="center" wrapText="1"/>
    </xf>
    <xf numFmtId="4" fontId="36" fillId="0" borderId="0" xfId="0" applyNumberFormat="1" applyFont="1" applyBorder="1" applyAlignment="1">
      <alignment wrapText="1"/>
    </xf>
    <xf numFmtId="4" fontId="36" fillId="0" borderId="0" xfId="0" applyNumberFormat="1" applyFont="1" applyFill="1" applyBorder="1" applyAlignment="1">
      <alignment wrapText="1"/>
    </xf>
    <xf numFmtId="0" fontId="36" fillId="0" borderId="0" xfId="0" applyFont="1" applyAlignment="1">
      <alignment horizontal="left" vertical="center" wrapText="1"/>
    </xf>
    <xf numFmtId="0" fontId="35" fillId="0" borderId="0" xfId="0" applyFont="1" applyAlignment="1">
      <alignment horizontal="left" vertical="center" wrapText="1"/>
    </xf>
    <xf numFmtId="0" fontId="37" fillId="0" borderId="0" xfId="0" applyFont="1" applyAlignment="1">
      <alignment horizontal="left" vertical="center" wrapText="1"/>
    </xf>
    <xf numFmtId="0" fontId="12" fillId="0" borderId="1" xfId="0" applyFont="1" applyFill="1" applyBorder="1"/>
    <xf numFmtId="4" fontId="3" fillId="0" borderId="0" xfId="0" applyNumberFormat="1" applyFont="1" applyFill="1" applyBorder="1" applyAlignment="1">
      <alignment wrapText="1"/>
    </xf>
    <xf numFmtId="168" fontId="3" fillId="0" borderId="0" xfId="0" applyNumberFormat="1" applyFont="1" applyBorder="1" applyAlignment="1">
      <alignment horizontal="right"/>
    </xf>
    <xf numFmtId="4" fontId="36" fillId="3" borderId="3" xfId="0" applyNumberFormat="1" applyFont="1" applyFill="1" applyBorder="1" applyAlignment="1">
      <alignment horizontal="left" vertical="center" wrapText="1"/>
    </xf>
    <xf numFmtId="0" fontId="3" fillId="7" borderId="0" xfId="0" applyFont="1" applyFill="1"/>
    <xf numFmtId="0" fontId="12" fillId="7" borderId="0" xfId="0" applyFont="1" applyFill="1"/>
    <xf numFmtId="0" fontId="3" fillId="7" borderId="3" xfId="0" applyFont="1" applyFill="1" applyBorder="1"/>
    <xf numFmtId="0" fontId="3" fillId="7" borderId="0" xfId="0" applyFont="1" applyFill="1" applyBorder="1" applyAlignment="1">
      <alignment horizontal="right"/>
    </xf>
    <xf numFmtId="3" fontId="8" fillId="7" borderId="0" xfId="0" applyNumberFormat="1" applyFont="1" applyFill="1" applyBorder="1" applyAlignment="1">
      <alignment horizontal="right"/>
    </xf>
    <xf numFmtId="168" fontId="12" fillId="7" borderId="0" xfId="0" applyNumberFormat="1" applyFont="1" applyFill="1" applyBorder="1" applyAlignment="1">
      <alignment horizontal="right"/>
    </xf>
    <xf numFmtId="0" fontId="12" fillId="8" borderId="0" xfId="0" applyFont="1" applyFill="1" applyBorder="1"/>
    <xf numFmtId="0" fontId="12" fillId="8" borderId="3" xfId="0" applyFont="1" applyFill="1" applyBorder="1"/>
    <xf numFmtId="172" fontId="12" fillId="8" borderId="0" xfId="0" applyNumberFormat="1" applyFont="1" applyFill="1" applyBorder="1"/>
    <xf numFmtId="0" fontId="12" fillId="8" borderId="3" xfId="0" applyFont="1" applyFill="1" applyBorder="1" applyAlignment="1">
      <alignment horizontal="left"/>
    </xf>
    <xf numFmtId="0" fontId="9" fillId="0" borderId="0" xfId="0" applyFont="1" applyFill="1"/>
    <xf numFmtId="0" fontId="31" fillId="0" borderId="0" xfId="0" applyFont="1" applyFill="1"/>
    <xf numFmtId="0" fontId="8" fillId="0" borderId="0" xfId="0" applyFont="1" applyFill="1"/>
    <xf numFmtId="14" fontId="31" fillId="0" borderId="0" xfId="0" applyNumberFormat="1" applyFont="1" applyFill="1" applyAlignment="1">
      <alignment horizontal="left"/>
    </xf>
    <xf numFmtId="166" fontId="9" fillId="0" borderId="0" xfId="0" applyNumberFormat="1" applyFont="1" applyFill="1" applyBorder="1"/>
    <xf numFmtId="0" fontId="8" fillId="0" borderId="0" xfId="0" applyFont="1" applyFill="1" applyBorder="1" applyAlignment="1">
      <alignment horizontal="left"/>
    </xf>
    <xf numFmtId="3" fontId="8" fillId="0" borderId="0" xfId="0" applyNumberFormat="1" applyFont="1" applyFill="1"/>
    <xf numFmtId="0" fontId="8" fillId="0" borderId="0" xfId="0" applyFont="1" applyFill="1" applyProtection="1"/>
    <xf numFmtId="0" fontId="8" fillId="0" borderId="0" xfId="0" applyFont="1" applyFill="1" applyAlignment="1" applyProtection="1">
      <alignment horizontal="left"/>
    </xf>
    <xf numFmtId="0" fontId="36" fillId="0" borderId="0" xfId="0" applyFont="1" applyFill="1" applyAlignment="1">
      <alignment horizontal="left" vertical="center" wrapText="1"/>
    </xf>
    <xf numFmtId="3" fontId="37" fillId="0" borderId="0" xfId="0" applyNumberFormat="1" applyFont="1" applyAlignment="1">
      <alignment horizontal="left" vertical="center" wrapText="1"/>
    </xf>
    <xf numFmtId="0" fontId="9" fillId="0" borderId="1" xfId="0" applyFont="1" applyFill="1" applyBorder="1"/>
    <xf numFmtId="3" fontId="9" fillId="0" borderId="1" xfId="0" applyNumberFormat="1" applyFont="1" applyFill="1" applyBorder="1"/>
    <xf numFmtId="166" fontId="36" fillId="10" borderId="1" xfId="0" applyNumberFormat="1" applyFont="1" applyFill="1" applyBorder="1" applyAlignment="1">
      <alignment horizontal="left" vertical="center" wrapText="1"/>
    </xf>
    <xf numFmtId="166" fontId="9" fillId="9" borderId="1" xfId="0" applyNumberFormat="1" applyFont="1" applyFill="1" applyBorder="1"/>
    <xf numFmtId="166" fontId="35" fillId="2" borderId="0" xfId="0" applyNumberFormat="1" applyFont="1" applyFill="1" applyBorder="1" applyAlignment="1">
      <alignment horizontal="left" vertical="center" wrapText="1"/>
    </xf>
    <xf numFmtId="3" fontId="9" fillId="0" borderId="0" xfId="0" applyNumberFormat="1" applyFont="1" applyBorder="1" applyAlignment="1">
      <alignment horizontal="left"/>
    </xf>
    <xf numFmtId="3" fontId="9" fillId="0" borderId="0" xfId="0" applyNumberFormat="1" applyFont="1"/>
    <xf numFmtId="3" fontId="8" fillId="0" borderId="3" xfId="0" applyNumberFormat="1" applyFont="1" applyBorder="1"/>
    <xf numFmtId="3" fontId="8" fillId="0" borderId="3" xfId="0" applyNumberFormat="1" applyFont="1" applyBorder="1" applyAlignment="1">
      <alignment horizontal="right"/>
    </xf>
    <xf numFmtId="14" fontId="30" fillId="0" borderId="0" xfId="0" applyNumberFormat="1" applyFont="1" applyFill="1" applyBorder="1" applyAlignment="1">
      <alignment horizontal="right"/>
    </xf>
    <xf numFmtId="3" fontId="30" fillId="0" borderId="0" xfId="0" applyNumberFormat="1" applyFont="1" applyBorder="1" applyAlignment="1">
      <alignment horizontal="right"/>
    </xf>
    <xf numFmtId="3" fontId="29" fillId="0" borderId="0" xfId="0" applyNumberFormat="1" applyFont="1" applyBorder="1" applyAlignment="1">
      <alignment horizontal="center"/>
    </xf>
    <xf numFmtId="178" fontId="8" fillId="0" borderId="0" xfId="0" applyNumberFormat="1" applyFont="1" applyBorder="1" applyAlignment="1">
      <alignment horizontal="right"/>
    </xf>
    <xf numFmtId="3" fontId="10" fillId="0" borderId="0" xfId="0" applyNumberFormat="1" applyFont="1" applyFill="1" applyBorder="1" applyAlignment="1">
      <alignment horizontal="center"/>
    </xf>
    <xf numFmtId="165" fontId="8" fillId="0" borderId="0" xfId="0" applyNumberFormat="1" applyFont="1" applyBorder="1" applyAlignment="1">
      <alignment horizontal="right"/>
    </xf>
    <xf numFmtId="178" fontId="8" fillId="0" borderId="0" xfId="0" applyNumberFormat="1" applyFont="1" applyFill="1" applyBorder="1" applyAlignment="1">
      <alignment horizontal="right"/>
    </xf>
    <xf numFmtId="179" fontId="9" fillId="0" borderId="0" xfId="0" applyNumberFormat="1" applyFont="1" applyFill="1" applyBorder="1" applyAlignment="1">
      <alignment horizontal="right"/>
    </xf>
    <xf numFmtId="4" fontId="9" fillId="0" borderId="0" xfId="0" applyNumberFormat="1" applyFont="1" applyFill="1" applyBorder="1" applyAlignment="1">
      <alignment horizontal="right"/>
    </xf>
    <xf numFmtId="0" fontId="8" fillId="0" borderId="0" xfId="0" applyFont="1" applyBorder="1" applyAlignment="1">
      <alignment horizontal="left"/>
    </xf>
    <xf numFmtId="3" fontId="8" fillId="0" borderId="3" xfId="0" applyNumberFormat="1" applyFont="1" applyFill="1" applyBorder="1" applyAlignment="1" applyProtection="1">
      <alignment horizontal="right"/>
      <protection locked="0"/>
    </xf>
    <xf numFmtId="2" fontId="8" fillId="0" borderId="0" xfId="0" applyNumberFormat="1" applyFont="1" applyAlignment="1">
      <alignment horizontal="right"/>
    </xf>
    <xf numFmtId="3" fontId="8" fillId="0" borderId="3" xfId="0" applyNumberFormat="1" applyFont="1" applyFill="1" applyBorder="1" applyAlignment="1">
      <alignment horizontal="right"/>
    </xf>
    <xf numFmtId="3" fontId="31" fillId="0" borderId="3" xfId="0" applyNumberFormat="1" applyFont="1" applyFill="1" applyBorder="1" applyAlignment="1" applyProtection="1">
      <alignment horizontal="right"/>
      <protection locked="0"/>
    </xf>
    <xf numFmtId="3" fontId="31" fillId="0" borderId="0" xfId="0" applyNumberFormat="1" applyFont="1" applyFill="1" applyBorder="1" applyAlignment="1">
      <alignment horizontal="right"/>
    </xf>
    <xf numFmtId="3" fontId="8" fillId="0" borderId="0" xfId="0" applyNumberFormat="1" applyFont="1"/>
    <xf numFmtId="3" fontId="36" fillId="0" borderId="0" xfId="0" applyNumberFormat="1" applyFont="1" applyBorder="1" applyAlignment="1">
      <alignment vertical="center" wrapText="1"/>
    </xf>
    <xf numFmtId="3" fontId="35" fillId="0" borderId="0" xfId="0" applyNumberFormat="1" applyFont="1" applyAlignment="1">
      <alignment vertical="center" wrapText="1"/>
    </xf>
    <xf numFmtId="3" fontId="36" fillId="0" borderId="3" xfId="0" applyNumberFormat="1" applyFont="1" applyBorder="1" applyAlignment="1">
      <alignment vertical="center" wrapText="1"/>
    </xf>
    <xf numFmtId="3" fontId="35" fillId="0" borderId="0" xfId="0" applyNumberFormat="1" applyFont="1" applyBorder="1" applyAlignment="1">
      <alignment vertical="center" wrapText="1"/>
    </xf>
    <xf numFmtId="178" fontId="36" fillId="0" borderId="0" xfId="0" applyNumberFormat="1" applyFont="1" applyBorder="1" applyAlignment="1">
      <alignment vertical="center" wrapText="1"/>
    </xf>
    <xf numFmtId="0" fontId="34" fillId="0" borderId="0" xfId="0" applyFont="1" applyAlignment="1">
      <alignment vertical="center" wrapText="1"/>
    </xf>
    <xf numFmtId="3" fontId="34" fillId="0" borderId="0" xfId="0" applyNumberFormat="1" applyFont="1" applyAlignment="1">
      <alignment vertical="center" wrapText="1"/>
    </xf>
    <xf numFmtId="166" fontId="9" fillId="0" borderId="3" xfId="0" applyNumberFormat="1" applyFont="1" applyFill="1" applyBorder="1" applyAlignment="1">
      <alignment horizontal="right"/>
    </xf>
    <xf numFmtId="166" fontId="9" fillId="0" borderId="6" xfId="0" applyNumberFormat="1" applyFont="1" applyFill="1" applyBorder="1" applyAlignment="1">
      <alignment horizontal="right"/>
    </xf>
    <xf numFmtId="174" fontId="30" fillId="0" borderId="3" xfId="0" applyNumberFormat="1" applyFont="1" applyFill="1" applyBorder="1" applyAlignment="1">
      <alignment horizontal="right"/>
    </xf>
    <xf numFmtId="166" fontId="8" fillId="0" borderId="6" xfId="0" applyNumberFormat="1" applyFont="1" applyFill="1" applyBorder="1" applyAlignment="1">
      <alignment horizontal="right"/>
    </xf>
    <xf numFmtId="3" fontId="36" fillId="3" borderId="3" xfId="0" applyNumberFormat="1" applyFont="1" applyFill="1" applyBorder="1" applyAlignment="1">
      <alignment vertical="center" wrapText="1"/>
    </xf>
    <xf numFmtId="3" fontId="36" fillId="3" borderId="0" xfId="0" applyNumberFormat="1" applyFont="1" applyFill="1" applyBorder="1" applyAlignment="1">
      <alignment vertical="center" wrapText="1"/>
    </xf>
    <xf numFmtId="0" fontId="34" fillId="3" borderId="0" xfId="0" applyFont="1" applyFill="1" applyAlignment="1">
      <alignment vertical="center" wrapText="1"/>
    </xf>
    <xf numFmtId="174" fontId="36" fillId="3" borderId="0" xfId="0" applyNumberFormat="1" applyFont="1" applyFill="1" applyBorder="1" applyAlignment="1">
      <alignment vertical="center" wrapText="1"/>
    </xf>
    <xf numFmtId="174" fontId="9" fillId="7" borderId="4" xfId="0" applyNumberFormat="1" applyFont="1" applyFill="1" applyBorder="1" applyAlignment="1">
      <alignment horizontal="right"/>
    </xf>
    <xf numFmtId="166" fontId="9" fillId="7" borderId="9" xfId="0" applyNumberFormat="1" applyFont="1" applyFill="1" applyBorder="1" applyAlignment="1">
      <alignment horizontal="right"/>
    </xf>
    <xf numFmtId="3" fontId="8" fillId="7" borderId="5" xfId="0" applyNumberFormat="1" applyFont="1" applyFill="1" applyBorder="1" applyAlignment="1">
      <alignment horizontal="left"/>
    </xf>
    <xf numFmtId="3" fontId="9" fillId="7" borderId="4" xfId="0" applyNumberFormat="1" applyFont="1" applyFill="1" applyBorder="1"/>
    <xf numFmtId="3" fontId="8" fillId="7" borderId="5" xfId="0" applyNumberFormat="1" applyFont="1" applyFill="1" applyBorder="1" applyAlignment="1">
      <alignment horizontal="right"/>
    </xf>
    <xf numFmtId="3" fontId="9" fillId="8" borderId="4" xfId="0" applyNumberFormat="1" applyFont="1" applyFill="1" applyBorder="1" applyAlignment="1">
      <alignment horizontal="left"/>
    </xf>
    <xf numFmtId="3" fontId="8" fillId="8" borderId="5" xfId="0" applyNumberFormat="1" applyFont="1" applyFill="1" applyBorder="1" applyAlignment="1">
      <alignment horizontal="right"/>
    </xf>
    <xf numFmtId="4" fontId="8" fillId="8" borderId="5" xfId="0" applyNumberFormat="1" applyFont="1" applyFill="1" applyBorder="1" applyAlignment="1">
      <alignment horizontal="right" wrapText="1"/>
    </xf>
    <xf numFmtId="3" fontId="9" fillId="7" borderId="5" xfId="0" applyNumberFormat="1" applyFont="1" applyFill="1" applyBorder="1" applyAlignment="1">
      <alignment horizontal="center"/>
    </xf>
    <xf numFmtId="0" fontId="9" fillId="0" borderId="0" xfId="0" applyFont="1"/>
    <xf numFmtId="0" fontId="8" fillId="0" borderId="0" xfId="0" applyFont="1"/>
    <xf numFmtId="14" fontId="9" fillId="0" borderId="0" xfId="0" applyNumberFormat="1" applyFont="1" applyAlignment="1">
      <alignment horizontal="left"/>
    </xf>
    <xf numFmtId="3" fontId="35" fillId="0" borderId="3" xfId="0" applyNumberFormat="1" applyFont="1" applyFill="1" applyBorder="1" applyAlignment="1">
      <alignment horizontal="left" vertical="center" wrapText="1"/>
    </xf>
    <xf numFmtId="3" fontId="12" fillId="7" borderId="3" xfId="0" applyNumberFormat="1" applyFont="1" applyFill="1" applyBorder="1" applyAlignment="1">
      <alignment horizontal="right"/>
    </xf>
    <xf numFmtId="3" fontId="38" fillId="0" borderId="0" xfId="0" applyNumberFormat="1" applyFont="1" applyFill="1" applyBorder="1" applyAlignment="1"/>
    <xf numFmtId="180" fontId="8" fillId="0" borderId="0" xfId="0" applyNumberFormat="1" applyFont="1" applyBorder="1" applyAlignment="1">
      <alignment horizontal="center"/>
    </xf>
    <xf numFmtId="3" fontId="12" fillId="0" borderId="0" xfId="0" applyNumberFormat="1" applyFont="1" applyFill="1" applyAlignment="1">
      <alignment horizontal="right"/>
    </xf>
    <xf numFmtId="166" fontId="9" fillId="7" borderId="0" xfId="0" applyNumberFormat="1" applyFont="1" applyFill="1" applyBorder="1"/>
    <xf numFmtId="4" fontId="36" fillId="0" borderId="0" xfId="0" applyNumberFormat="1" applyFont="1" applyFill="1" applyBorder="1" applyAlignment="1">
      <alignment horizontal="left" vertical="center" wrapText="1"/>
    </xf>
    <xf numFmtId="0" fontId="37" fillId="0" borderId="0" xfId="0" applyFont="1" applyFill="1" applyAlignment="1">
      <alignment horizontal="left" vertical="center" wrapText="1"/>
    </xf>
    <xf numFmtId="0" fontId="34" fillId="0" borderId="0" xfId="0" applyFont="1" applyFill="1" applyAlignment="1">
      <alignment horizontal="left" vertical="center" wrapText="1"/>
    </xf>
    <xf numFmtId="10" fontId="35" fillId="5" borderId="2" xfId="0" applyNumberFormat="1" applyFont="1" applyFill="1" applyBorder="1" applyAlignment="1">
      <alignment horizontal="center" vertical="center"/>
    </xf>
    <xf numFmtId="0" fontId="39" fillId="0" borderId="0" xfId="0" applyFont="1" applyBorder="1" applyAlignment="1">
      <alignment horizontal="center"/>
    </xf>
    <xf numFmtId="3" fontId="12" fillId="4" borderId="1" xfId="0" applyNumberFormat="1" applyFont="1" applyFill="1" applyBorder="1"/>
    <xf numFmtId="166" fontId="9" fillId="0" borderId="0" xfId="0" applyNumberFormat="1" applyFont="1" applyBorder="1"/>
    <xf numFmtId="0" fontId="40" fillId="0" borderId="0" xfId="2" applyBorder="1" applyAlignment="1">
      <alignment horizontal="left"/>
    </xf>
    <xf numFmtId="0" fontId="40" fillId="0" borderId="0" xfId="2" applyFill="1"/>
    <xf numFmtId="0" fontId="40" fillId="0" borderId="0" xfId="2" applyFill="1" applyBorder="1"/>
    <xf numFmtId="0" fontId="40" fillId="0" borderId="0" xfId="2"/>
    <xf numFmtId="3" fontId="40" fillId="0" borderId="0" xfId="2" applyNumberFormat="1" applyBorder="1" applyAlignment="1">
      <alignment horizontal="left"/>
    </xf>
    <xf numFmtId="0" fontId="12" fillId="0" borderId="0" xfId="0" applyFont="1" applyFill="1" applyBorder="1" applyAlignment="1">
      <alignment vertical="top"/>
    </xf>
    <xf numFmtId="0" fontId="12" fillId="0" borderId="0" xfId="0" applyFont="1" applyFill="1" applyBorder="1" applyAlignment="1">
      <alignment horizontal="left" vertical="top" wrapText="1"/>
    </xf>
    <xf numFmtId="43" fontId="41" fillId="0" borderId="0" xfId="3" applyFont="1" applyFill="1" applyBorder="1" applyAlignment="1">
      <alignment horizontal="right"/>
    </xf>
    <xf numFmtId="43" fontId="41" fillId="0" borderId="3" xfId="3" applyFont="1" applyFill="1" applyBorder="1" applyAlignment="1">
      <alignment horizontal="left"/>
    </xf>
    <xf numFmtId="172" fontId="9" fillId="0" borderId="0" xfId="3" applyNumberFormat="1" applyFont="1" applyFill="1" applyBorder="1" applyAlignment="1">
      <alignment horizontal="right"/>
    </xf>
    <xf numFmtId="0" fontId="30" fillId="0" borderId="0" xfId="0" applyFont="1" applyBorder="1"/>
    <xf numFmtId="172" fontId="12" fillId="0" borderId="3" xfId="0" applyNumberFormat="1" applyFont="1" applyFill="1" applyBorder="1" applyAlignment="1">
      <alignment horizontal="right"/>
    </xf>
    <xf numFmtId="172" fontId="12" fillId="0" borderId="0" xfId="0" applyNumberFormat="1" applyFont="1" applyFill="1" applyBorder="1" applyAlignment="1">
      <alignment horizontal="right"/>
    </xf>
    <xf numFmtId="174" fontId="8" fillId="0" borderId="0" xfId="0" applyNumberFormat="1" applyFont="1" applyBorder="1"/>
    <xf numFmtId="3" fontId="9" fillId="7" borderId="0" xfId="0" applyNumberFormat="1" applyFont="1" applyFill="1" applyBorder="1" applyAlignment="1">
      <alignment horizontal="right"/>
    </xf>
    <xf numFmtId="3" fontId="9" fillId="7" borderId="0" xfId="0" applyNumberFormat="1" applyFont="1" applyFill="1" applyBorder="1" applyAlignment="1">
      <alignment horizontal="center"/>
    </xf>
    <xf numFmtId="166" fontId="8" fillId="0" borderId="0" xfId="0" applyNumberFormat="1" applyFont="1" applyFill="1"/>
    <xf numFmtId="0" fontId="42" fillId="0" borderId="0" xfId="0" applyFont="1"/>
    <xf numFmtId="14" fontId="43" fillId="0" borderId="0" xfId="0" applyNumberFormat="1" applyFont="1" applyFill="1" applyAlignment="1">
      <alignment horizontal="left"/>
    </xf>
    <xf numFmtId="0" fontId="10" fillId="0" borderId="3" xfId="0" applyFont="1" applyBorder="1"/>
    <xf numFmtId="9" fontId="3" fillId="0" borderId="0" xfId="0" applyNumberFormat="1" applyFont="1" applyBorder="1" applyAlignment="1">
      <alignment horizontal="right"/>
    </xf>
    <xf numFmtId="9" fontId="3" fillId="0" borderId="0" xfId="0" applyNumberFormat="1" applyFont="1" applyFill="1" applyBorder="1" applyAlignment="1">
      <alignment horizontal="right"/>
    </xf>
    <xf numFmtId="9" fontId="8" fillId="0" borderId="0" xfId="0" applyNumberFormat="1" applyFont="1" applyFill="1" applyBorder="1" applyAlignment="1">
      <alignment horizontal="right"/>
    </xf>
    <xf numFmtId="0" fontId="10" fillId="0" borderId="0" xfId="0" applyFont="1" applyFill="1" applyBorder="1"/>
    <xf numFmtId="0" fontId="30" fillId="0" borderId="3" xfId="0" applyFont="1" applyFill="1" applyBorder="1" applyAlignment="1">
      <alignment horizontal="right"/>
    </xf>
    <xf numFmtId="0" fontId="10" fillId="0" borderId="0" xfId="0" applyFont="1" applyBorder="1"/>
    <xf numFmtId="1" fontId="14" fillId="0" borderId="0" xfId="0" applyNumberFormat="1" applyFont="1" applyFill="1" applyBorder="1" applyAlignment="1"/>
    <xf numFmtId="0" fontId="30" fillId="6" borderId="0" xfId="0" applyFont="1" applyFill="1" applyBorder="1" applyAlignment="1">
      <alignment horizontal="right"/>
    </xf>
    <xf numFmtId="0" fontId="42" fillId="0" borderId="0" xfId="0" applyFont="1" applyFill="1" applyAlignment="1">
      <alignment wrapText="1"/>
    </xf>
    <xf numFmtId="14" fontId="43" fillId="0" borderId="1" xfId="0" applyNumberFormat="1" applyFont="1" applyFill="1" applyBorder="1" applyAlignment="1">
      <alignment horizontal="left"/>
    </xf>
    <xf numFmtId="3" fontId="8" fillId="7" borderId="0" xfId="0" applyNumberFormat="1" applyFont="1" applyFill="1" applyBorder="1"/>
    <xf numFmtId="166" fontId="5" fillId="0" borderId="0" xfId="0" applyNumberFormat="1" applyFont="1" applyFill="1" applyBorder="1" applyAlignment="1">
      <alignment horizontal="right"/>
    </xf>
    <xf numFmtId="166" fontId="9" fillId="5" borderId="0" xfId="0" applyNumberFormat="1" applyFont="1" applyFill="1" applyBorder="1" applyAlignment="1">
      <alignment horizontal="right"/>
    </xf>
    <xf numFmtId="0" fontId="0" fillId="7" borderId="0" xfId="0" applyFill="1"/>
    <xf numFmtId="172" fontId="44" fillId="0" borderId="0" xfId="0" applyNumberFormat="1" applyFont="1" applyFill="1" applyBorder="1"/>
    <xf numFmtId="4" fontId="45" fillId="0" borderId="0" xfId="0" applyNumberFormat="1" applyFont="1" applyFill="1" applyBorder="1" applyAlignment="1">
      <alignment wrapText="1"/>
    </xf>
    <xf numFmtId="3" fontId="30" fillId="0" borderId="0" xfId="0" applyNumberFormat="1" applyFont="1" applyFill="1" applyBorder="1" applyAlignment="1">
      <alignment horizontal="right"/>
    </xf>
    <xf numFmtId="10" fontId="12" fillId="0" borderId="0" xfId="4" applyNumberFormat="1" applyFont="1" applyFill="1" applyBorder="1" applyAlignment="1">
      <alignment horizontal="right"/>
    </xf>
    <xf numFmtId="3" fontId="6" fillId="0" borderId="0" xfId="0" applyNumberFormat="1" applyFont="1"/>
    <xf numFmtId="3" fontId="3" fillId="4" borderId="3" xfId="0" applyNumberFormat="1" applyFont="1" applyFill="1" applyBorder="1"/>
    <xf numFmtId="4" fontId="36" fillId="0" borderId="3" xfId="0" applyNumberFormat="1" applyFont="1" applyBorder="1" applyAlignment="1">
      <alignment wrapText="1"/>
    </xf>
    <xf numFmtId="0" fontId="0" fillId="0" borderId="0" xfId="0" applyFill="1" applyAlignment="1">
      <alignment wrapText="1"/>
    </xf>
    <xf numFmtId="0" fontId="0" fillId="0" borderId="0" xfId="0" applyFill="1" applyBorder="1" applyAlignment="1">
      <alignment wrapText="1"/>
    </xf>
    <xf numFmtId="0" fontId="2" fillId="0" borderId="0" xfId="0" applyFont="1" applyFill="1" applyBorder="1"/>
    <xf numFmtId="3" fontId="8" fillId="11" borderId="0" xfId="0" applyNumberFormat="1" applyFont="1" applyFill="1" applyBorder="1" applyAlignment="1">
      <alignment horizontal="right"/>
    </xf>
    <xf numFmtId="166" fontId="35" fillId="5" borderId="3" xfId="0" applyNumberFormat="1" applyFont="1" applyFill="1" applyBorder="1" applyAlignment="1">
      <alignment vertical="center" wrapText="1"/>
    </xf>
    <xf numFmtId="166" fontId="35" fillId="5" borderId="6" xfId="0" applyNumberFormat="1" applyFont="1" applyFill="1" applyBorder="1" applyAlignment="1">
      <alignment vertical="center" wrapText="1"/>
    </xf>
    <xf numFmtId="0" fontId="48" fillId="0" borderId="0" xfId="0" applyFont="1"/>
    <xf numFmtId="0" fontId="48" fillId="0" borderId="0" xfId="0" applyFont="1" applyAlignment="1">
      <alignment wrapText="1"/>
    </xf>
    <xf numFmtId="166" fontId="32" fillId="0" borderId="0" xfId="0" applyNumberFormat="1" applyFont="1" applyFill="1" applyBorder="1"/>
    <xf numFmtId="0" fontId="30" fillId="0" borderId="0" xfId="0" applyFont="1" applyFill="1" applyBorder="1"/>
    <xf numFmtId="3" fontId="9" fillId="0" borderId="6" xfId="0" applyNumberFormat="1" applyFont="1" applyBorder="1" applyAlignment="1">
      <alignment horizontal="right"/>
    </xf>
    <xf numFmtId="3" fontId="8" fillId="0" borderId="10" xfId="0" applyNumberFormat="1" applyFont="1" applyBorder="1" applyAlignment="1">
      <alignment horizontal="left"/>
    </xf>
    <xf numFmtId="3" fontId="8" fillId="0" borderId="4" xfId="0" applyNumberFormat="1" applyFont="1" applyBorder="1" applyAlignment="1">
      <alignment horizontal="left"/>
    </xf>
    <xf numFmtId="9" fontId="9" fillId="0" borderId="11" xfId="4" applyFont="1" applyBorder="1"/>
    <xf numFmtId="9" fontId="9" fillId="0" borderId="9" xfId="4" applyFont="1" applyBorder="1"/>
    <xf numFmtId="14" fontId="43" fillId="0" borderId="0" xfId="0" applyNumberFormat="1" applyFont="1" applyFill="1" applyBorder="1" applyAlignment="1">
      <alignment horizontal="left"/>
    </xf>
    <xf numFmtId="166" fontId="36" fillId="5" borderId="0" xfId="0" applyNumberFormat="1" applyFont="1" applyFill="1" applyBorder="1" applyAlignment="1">
      <alignment horizontal="left" vertical="center" wrapText="1"/>
    </xf>
    <xf numFmtId="169" fontId="10" fillId="0" borderId="0" xfId="0" applyNumberFormat="1" applyFont="1" applyFill="1" applyBorder="1"/>
    <xf numFmtId="0" fontId="42" fillId="0" borderId="0" xfId="0" applyFont="1" applyFill="1" applyBorder="1"/>
    <xf numFmtId="166" fontId="9" fillId="13" borderId="3" xfId="0" applyNumberFormat="1" applyFont="1" applyFill="1" applyBorder="1" applyAlignment="1">
      <alignment horizontal="right"/>
    </xf>
    <xf numFmtId="3" fontId="9" fillId="13" borderId="0" xfId="0" applyNumberFormat="1" applyFont="1" applyFill="1" applyBorder="1" applyAlignment="1">
      <alignment horizontal="right"/>
    </xf>
    <xf numFmtId="166" fontId="9" fillId="13" borderId="3" xfId="0" applyNumberFormat="1" applyFont="1" applyFill="1" applyBorder="1"/>
    <xf numFmtId="166" fontId="9" fillId="13" borderId="6" xfId="0" applyNumberFormat="1" applyFont="1" applyFill="1" applyBorder="1" applyAlignment="1">
      <alignment horizontal="right"/>
    </xf>
    <xf numFmtId="166" fontId="9" fillId="6" borderId="0" xfId="0" applyNumberFormat="1" applyFont="1" applyFill="1" applyBorder="1"/>
    <xf numFmtId="166" fontId="8" fillId="6" borderId="0" xfId="0" applyNumberFormat="1" applyFont="1" applyFill="1" applyBorder="1" applyAlignment="1">
      <alignment horizontal="right"/>
    </xf>
    <xf numFmtId="0" fontId="36" fillId="0" borderId="10" xfId="0" applyFont="1" applyFill="1" applyBorder="1" applyAlignment="1">
      <alignment horizontal="left" vertical="center" wrapText="1"/>
    </xf>
    <xf numFmtId="0" fontId="36" fillId="0" borderId="12" xfId="0" applyFont="1" applyFill="1" applyBorder="1" applyAlignment="1">
      <alignment horizontal="left" vertical="center" wrapText="1"/>
    </xf>
    <xf numFmtId="0" fontId="36" fillId="0" borderId="11" xfId="0" applyFont="1" applyFill="1" applyBorder="1" applyAlignment="1">
      <alignment horizontal="left" vertical="center" wrapText="1"/>
    </xf>
    <xf numFmtId="2" fontId="12" fillId="0" borderId="6" xfId="0" applyNumberFormat="1" applyFont="1" applyFill="1" applyBorder="1" applyAlignment="1">
      <alignment horizontal="right"/>
    </xf>
    <xf numFmtId="2" fontId="3" fillId="0" borderId="6" xfId="0" applyNumberFormat="1" applyFont="1" applyFill="1" applyBorder="1" applyAlignment="1">
      <alignment horizontal="right"/>
    </xf>
    <xf numFmtId="3" fontId="8" fillId="0" borderId="4" xfId="0" applyNumberFormat="1" applyFont="1" applyFill="1" applyBorder="1"/>
    <xf numFmtId="3" fontId="8" fillId="0" borderId="5" xfId="0" applyNumberFormat="1" applyFont="1" applyFill="1" applyBorder="1"/>
    <xf numFmtId="2" fontId="3" fillId="0" borderId="9" xfId="0" applyNumberFormat="1" applyFont="1" applyFill="1" applyBorder="1" applyAlignment="1">
      <alignment horizontal="right"/>
    </xf>
    <xf numFmtId="3" fontId="36" fillId="0" borderId="11" xfId="0" applyNumberFormat="1" applyFont="1" applyFill="1" applyBorder="1" applyAlignment="1">
      <alignment horizontal="left" vertical="center" wrapText="1"/>
    </xf>
    <xf numFmtId="0" fontId="12" fillId="0" borderId="3" xfId="0" applyFont="1" applyFill="1" applyBorder="1" applyAlignment="1">
      <alignment horizontal="right"/>
    </xf>
    <xf numFmtId="3" fontId="12" fillId="0" borderId="6" xfId="0" applyNumberFormat="1" applyFont="1" applyFill="1" applyBorder="1" applyAlignment="1">
      <alignment horizontal="right"/>
    </xf>
    <xf numFmtId="3" fontId="3" fillId="0" borderId="6" xfId="0" applyNumberFormat="1" applyFont="1" applyFill="1" applyBorder="1" applyAlignment="1">
      <alignment horizontal="right"/>
    </xf>
    <xf numFmtId="0" fontId="32" fillId="0" borderId="3" xfId="0" applyFont="1" applyFill="1" applyBorder="1" applyAlignment="1">
      <alignment horizontal="right"/>
    </xf>
    <xf numFmtId="0" fontId="8" fillId="0" borderId="3" xfId="0" applyFont="1" applyFill="1" applyBorder="1" applyAlignment="1">
      <alignment horizontal="right"/>
    </xf>
    <xf numFmtId="0" fontId="3" fillId="0" borderId="4" xfId="0" applyFont="1" applyFill="1" applyBorder="1" applyAlignment="1">
      <alignment horizontal="right"/>
    </xf>
    <xf numFmtId="3" fontId="3" fillId="0" borderId="9" xfId="0" applyNumberFormat="1" applyFont="1" applyFill="1" applyBorder="1" applyAlignment="1">
      <alignment horizontal="right"/>
    </xf>
    <xf numFmtId="3" fontId="9" fillId="0" borderId="13" xfId="0" applyNumberFormat="1" applyFont="1" applyFill="1" applyBorder="1" applyAlignment="1">
      <alignment horizontal="right"/>
    </xf>
    <xf numFmtId="3" fontId="8" fillId="0" borderId="1" xfId="0" applyNumberFormat="1" applyFont="1" applyFill="1" applyBorder="1" applyAlignment="1">
      <alignment horizontal="right"/>
    </xf>
    <xf numFmtId="3" fontId="3" fillId="0" borderId="1" xfId="0" applyNumberFormat="1" applyFont="1" applyFill="1" applyBorder="1" applyAlignment="1">
      <alignment horizontal="right"/>
    </xf>
    <xf numFmtId="3" fontId="8" fillId="0" borderId="14" xfId="0" applyNumberFormat="1" applyFont="1" applyFill="1" applyBorder="1" applyAlignment="1">
      <alignment horizontal="right"/>
    </xf>
    <xf numFmtId="3" fontId="36" fillId="0" borderId="13" xfId="0" applyNumberFormat="1" applyFont="1" applyFill="1" applyBorder="1" applyAlignment="1">
      <alignment horizontal="left" vertical="center" wrapText="1"/>
    </xf>
    <xf numFmtId="0" fontId="34" fillId="0" borderId="12" xfId="0" applyFont="1" applyFill="1" applyBorder="1" applyAlignment="1">
      <alignment horizontal="left" vertical="center" wrapText="1"/>
    </xf>
    <xf numFmtId="3" fontId="8" fillId="0" borderId="4" xfId="0" applyNumberFormat="1" applyFont="1" applyFill="1" applyBorder="1" applyAlignment="1">
      <alignment horizontal="right"/>
    </xf>
    <xf numFmtId="176" fontId="8" fillId="0" borderId="5" xfId="0" applyNumberFormat="1" applyFont="1" applyFill="1" applyBorder="1"/>
    <xf numFmtId="3" fontId="8" fillId="0" borderId="1" xfId="0" applyNumberFormat="1" applyFont="1" applyFill="1" applyBorder="1"/>
    <xf numFmtId="3" fontId="8" fillId="0" borderId="14" xfId="0" applyNumberFormat="1" applyFont="1" applyFill="1" applyBorder="1"/>
    <xf numFmtId="0" fontId="3" fillId="0" borderId="6" xfId="0" applyFont="1" applyFill="1" applyBorder="1" applyAlignment="1">
      <alignment horizontal="right"/>
    </xf>
    <xf numFmtId="0" fontId="3" fillId="0" borderId="9" xfId="0" applyFont="1" applyFill="1" applyBorder="1" applyAlignment="1">
      <alignment horizontal="right"/>
    </xf>
    <xf numFmtId="0" fontId="34" fillId="0" borderId="12" xfId="0" applyFont="1" applyBorder="1" applyAlignment="1">
      <alignment horizontal="left" vertical="center" wrapText="1"/>
    </xf>
    <xf numFmtId="166" fontId="8" fillId="0" borderId="3" xfId="0" applyNumberFormat="1" applyFont="1" applyFill="1" applyBorder="1" applyAlignment="1">
      <alignment horizontal="right"/>
    </xf>
    <xf numFmtId="2" fontId="3" fillId="0" borderId="6" xfId="0" applyNumberFormat="1" applyFont="1" applyFill="1" applyBorder="1"/>
    <xf numFmtId="3" fontId="8" fillId="0" borderId="5" xfId="0" applyNumberFormat="1" applyFont="1" applyFill="1" applyBorder="1" applyAlignment="1">
      <alignment horizontal="right"/>
    </xf>
    <xf numFmtId="10" fontId="8" fillId="0" borderId="5" xfId="0" applyNumberFormat="1" applyFont="1" applyFill="1" applyBorder="1" applyAlignment="1">
      <alignment horizontal="right"/>
    </xf>
    <xf numFmtId="2" fontId="3" fillId="0" borderId="9" xfId="0" applyNumberFormat="1" applyFont="1" applyFill="1" applyBorder="1"/>
    <xf numFmtId="0" fontId="36" fillId="0" borderId="13" xfId="0" applyFont="1" applyBorder="1" applyAlignment="1">
      <alignment horizontal="left" vertical="center" wrapText="1"/>
    </xf>
    <xf numFmtId="3" fontId="12" fillId="0" borderId="1" xfId="0" applyNumberFormat="1" applyFont="1" applyBorder="1"/>
    <xf numFmtId="3" fontId="3" fillId="0" borderId="1" xfId="0" applyNumberFormat="1" applyFont="1" applyBorder="1"/>
    <xf numFmtId="3" fontId="3" fillId="0" borderId="1" xfId="0" applyNumberFormat="1" applyFont="1" applyFill="1" applyBorder="1"/>
    <xf numFmtId="3" fontId="3" fillId="0" borderId="14" xfId="0" applyNumberFormat="1" applyFont="1" applyFill="1" applyBorder="1"/>
    <xf numFmtId="0" fontId="36" fillId="0" borderId="13" xfId="0" applyFont="1" applyFill="1" applyBorder="1" applyAlignment="1">
      <alignment horizontal="left" vertical="center" wrapText="1"/>
    </xf>
    <xf numFmtId="3" fontId="12" fillId="12" borderId="1" xfId="0" applyNumberFormat="1" applyFont="1" applyFill="1" applyBorder="1" applyAlignment="1">
      <alignment horizontal="right"/>
    </xf>
    <xf numFmtId="4" fontId="3" fillId="12" borderId="1" xfId="0" applyNumberFormat="1" applyFont="1" applyFill="1" applyBorder="1" applyAlignment="1">
      <alignment horizontal="right"/>
    </xf>
    <xf numFmtId="4" fontId="3" fillId="12" borderId="14" xfId="0" applyNumberFormat="1" applyFont="1" applyFill="1" applyBorder="1" applyAlignment="1">
      <alignment horizontal="right"/>
    </xf>
    <xf numFmtId="3" fontId="36" fillId="0" borderId="10" xfId="0" applyNumberFormat="1" applyFont="1" applyBorder="1" applyAlignment="1">
      <alignment horizontal="left" vertical="center" wrapText="1"/>
    </xf>
    <xf numFmtId="0" fontId="36" fillId="0" borderId="11" xfId="0" applyFont="1" applyBorder="1" applyAlignment="1">
      <alignment horizontal="left" vertical="center" wrapText="1"/>
    </xf>
    <xf numFmtId="0" fontId="2" fillId="0" borderId="3" xfId="0" applyFont="1" applyBorder="1"/>
    <xf numFmtId="10" fontId="12" fillId="12" borderId="6" xfId="0" applyNumberFormat="1" applyFont="1" applyFill="1" applyBorder="1" applyAlignment="1">
      <alignment horizontal="right"/>
    </xf>
    <xf numFmtId="3" fontId="3" fillId="0" borderId="3" xfId="0" applyNumberFormat="1" applyFont="1" applyBorder="1" applyAlignment="1">
      <alignment horizontal="right"/>
    </xf>
    <xf numFmtId="10" fontId="3" fillId="12" borderId="6" xfId="0" applyNumberFormat="1" applyFont="1" applyFill="1" applyBorder="1" applyAlignment="1">
      <alignment horizontal="right"/>
    </xf>
    <xf numFmtId="3" fontId="3" fillId="0" borderId="3" xfId="0" applyNumberFormat="1" applyFont="1" applyFill="1" applyBorder="1" applyAlignment="1">
      <alignment horizontal="right"/>
    </xf>
    <xf numFmtId="3" fontId="3" fillId="0" borderId="4" xfId="0" applyNumberFormat="1" applyFont="1" applyFill="1" applyBorder="1" applyAlignment="1">
      <alignment horizontal="right"/>
    </xf>
    <xf numFmtId="3" fontId="3" fillId="0" borderId="5" xfId="0" applyNumberFormat="1" applyFont="1" applyFill="1" applyBorder="1" applyAlignment="1">
      <alignment horizontal="right"/>
    </xf>
    <xf numFmtId="10" fontId="3" fillId="12" borderId="9" xfId="0" applyNumberFormat="1" applyFont="1" applyFill="1" applyBorder="1" applyAlignment="1">
      <alignment horizontal="right"/>
    </xf>
    <xf numFmtId="3" fontId="36" fillId="0" borderId="12" xfId="0" applyNumberFormat="1" applyFont="1" applyBorder="1" applyAlignment="1">
      <alignment horizontal="left" vertical="center" wrapText="1"/>
    </xf>
    <xf numFmtId="0" fontId="36" fillId="0" borderId="12" xfId="0" applyFont="1" applyBorder="1" applyAlignment="1">
      <alignment horizontal="left" vertical="center" wrapText="1"/>
    </xf>
    <xf numFmtId="2" fontId="12" fillId="12" borderId="6" xfId="0" applyNumberFormat="1" applyFont="1" applyFill="1" applyBorder="1" applyAlignment="1">
      <alignment horizontal="right"/>
    </xf>
    <xf numFmtId="2" fontId="3" fillId="12" borderId="6" xfId="0" applyNumberFormat="1" applyFont="1" applyFill="1" applyBorder="1" applyAlignment="1">
      <alignment horizontal="right"/>
    </xf>
    <xf numFmtId="9" fontId="3" fillId="0" borderId="5" xfId="0" applyNumberFormat="1" applyFont="1" applyFill="1" applyBorder="1" applyAlignment="1">
      <alignment horizontal="right"/>
    </xf>
    <xf numFmtId="2" fontId="3" fillId="12" borderId="9" xfId="0" applyNumberFormat="1" applyFont="1" applyFill="1" applyBorder="1" applyAlignment="1">
      <alignment horizontal="right"/>
    </xf>
    <xf numFmtId="0" fontId="36" fillId="0" borderId="10" xfId="0" applyFont="1" applyBorder="1" applyAlignment="1">
      <alignment horizontal="left" vertical="center" wrapText="1"/>
    </xf>
    <xf numFmtId="2" fontId="12" fillId="0" borderId="3" xfId="0" applyNumberFormat="1" applyFont="1" applyBorder="1" applyAlignment="1">
      <alignment horizontal="right"/>
    </xf>
    <xf numFmtId="2" fontId="12" fillId="7" borderId="6" xfId="0" applyNumberFormat="1" applyFont="1" applyFill="1" applyBorder="1" applyAlignment="1">
      <alignment horizontal="right"/>
    </xf>
    <xf numFmtId="2" fontId="3" fillId="0" borderId="3" xfId="0" applyNumberFormat="1" applyFont="1" applyBorder="1" applyAlignment="1">
      <alignment horizontal="right"/>
    </xf>
    <xf numFmtId="2" fontId="3" fillId="0" borderId="3" xfId="0" applyNumberFormat="1" applyFont="1" applyFill="1" applyBorder="1" applyAlignment="1">
      <alignment horizontal="right"/>
    </xf>
    <xf numFmtId="2" fontId="3" fillId="0" borderId="4" xfId="0" applyNumberFormat="1" applyFont="1" applyFill="1" applyBorder="1" applyAlignment="1">
      <alignment horizontal="right"/>
    </xf>
    <xf numFmtId="3" fontId="8" fillId="0" borderId="5" xfId="0" applyNumberFormat="1" applyFont="1" applyBorder="1" applyAlignment="1">
      <alignment horizontal="right"/>
    </xf>
    <xf numFmtId="0" fontId="34" fillId="0" borderId="13" xfId="0" applyFont="1" applyBorder="1" applyAlignment="1">
      <alignment horizontal="left" vertical="center" wrapText="1"/>
    </xf>
    <xf numFmtId="2" fontId="2" fillId="12" borderId="1" xfId="0" applyNumberFormat="1" applyFont="1" applyFill="1" applyBorder="1"/>
    <xf numFmtId="2" fontId="0" fillId="12" borderId="1" xfId="0" applyNumberFormat="1" applyFill="1" applyBorder="1"/>
    <xf numFmtId="2" fontId="0" fillId="12" borderId="14" xfId="0" applyNumberFormat="1" applyFill="1" applyBorder="1"/>
    <xf numFmtId="0" fontId="42" fillId="0" borderId="0" xfId="0" applyFont="1" applyAlignment="1">
      <alignment wrapText="1"/>
    </xf>
  </cellXfs>
  <cellStyles count="9">
    <cellStyle name="Erotin 2" xfId="1"/>
    <cellStyle name="Normaali" xfId="0" builtinId="0"/>
    <cellStyle name="Normaali 2" xfId="5"/>
    <cellStyle name="Normaali 3" xfId="8"/>
    <cellStyle name="Otsikko" xfId="2" builtinId="15"/>
    <cellStyle name="Pilkku" xfId="3" builtinId="3"/>
    <cellStyle name="Pilkku 2" xfId="6"/>
    <cellStyle name="Prosenttia" xfId="4" builtinId="5"/>
    <cellStyle name="Prosenttia 2" xfId="7"/>
  </cellStyles>
  <dxfs count="159">
    <dxf>
      <font>
        <b/>
        <strike val="0"/>
        <outline val="0"/>
        <shadow val="0"/>
        <u val="none"/>
        <vertAlign val="baseline"/>
        <sz val="11"/>
        <name val="Arial"/>
        <scheme val="none"/>
      </font>
      <numFmt numFmtId="3" formatCode="#,##0"/>
      <fill>
        <patternFill patternType="solid">
          <fgColor indexed="64"/>
          <bgColor theme="8" tint="0.79998168889431442"/>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Arial"/>
        <scheme val="none"/>
      </font>
      <border outline="0">
        <right style="thin">
          <color indexed="64"/>
        </right>
      </border>
    </dxf>
    <dxf>
      <font>
        <strike val="0"/>
        <outline val="0"/>
        <shadow val="0"/>
        <u val="none"/>
        <vertAlign val="baseline"/>
        <sz val="11"/>
        <name val="Arial"/>
        <scheme val="none"/>
      </font>
    </dxf>
    <dxf>
      <font>
        <strike val="0"/>
        <outline val="0"/>
        <shadow val="0"/>
        <u val="none"/>
        <vertAlign val="baseline"/>
        <sz val="11"/>
        <name val="Arial"/>
        <scheme val="none"/>
      </font>
    </dxf>
    <dxf>
      <font>
        <b/>
        <i val="0"/>
        <strike val="0"/>
        <condense val="0"/>
        <extend val="0"/>
        <outline val="0"/>
        <shadow val="0"/>
        <u val="none"/>
        <vertAlign val="baseline"/>
        <sz val="11"/>
        <color theme="1"/>
        <name val="Arial"/>
        <scheme val="none"/>
      </font>
      <numFmt numFmtId="3" formatCode="#,##0"/>
      <fill>
        <patternFill patternType="solid">
          <fgColor indexed="64"/>
          <bgColor theme="8" tint="0.79998168889431442"/>
        </patternFill>
      </fill>
      <alignment horizontal="right" vertical="bottom" textRotation="0" wrapText="0" indent="0" justifyLastLine="0" shrinkToFit="0" readingOrder="0"/>
      <border diagonalUp="0" diagonalDown="0">
        <left style="thin">
          <color indexed="64"/>
        </left>
        <right style="thin">
          <color indexed="64"/>
        </right>
        <top/>
        <bottom/>
      </border>
    </dxf>
    <dxf>
      <font>
        <b/>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indexed="8"/>
        <name val="Arial"/>
        <scheme val="none"/>
      </font>
      <numFmt numFmtId="3" formatCode="#,##0"/>
      <fill>
        <patternFill patternType="none">
          <fgColor indexed="64"/>
          <bgColor indexed="65"/>
        </patternFill>
      </fill>
      <alignment horizontal="general" vertical="bottom" textRotation="0" wrapText="0" indent="0" justifyLastLine="0" shrinkToFit="0" readingOrder="0"/>
    </dxf>
    <dxf>
      <border outline="0">
        <right style="thin">
          <color indexed="64"/>
        </right>
      </border>
    </dxf>
    <dxf>
      <font>
        <strike val="0"/>
        <outline val="0"/>
        <shadow val="0"/>
        <u val="none"/>
        <vertAlign val="baseline"/>
        <sz val="11"/>
        <name val="Arial"/>
        <scheme val="none"/>
      </font>
    </dxf>
    <dxf>
      <font>
        <strike val="0"/>
        <outline val="0"/>
        <shadow val="0"/>
        <u val="none"/>
        <vertAlign val="baseline"/>
        <sz val="11"/>
        <color theme="0"/>
        <name val="Arial"/>
        <scheme val="none"/>
      </font>
      <alignment horizontal="left" vertical="center" textRotation="0" wrapText="1" indent="0" justifyLastLine="0" shrinkToFit="0" readingOrder="0"/>
    </dxf>
    <dxf>
      <font>
        <b/>
        <i val="0"/>
        <strike val="0"/>
        <condense val="0"/>
        <extend val="0"/>
        <outline val="0"/>
        <shadow val="0"/>
        <u val="none"/>
        <vertAlign val="baseline"/>
        <sz val="11"/>
        <color auto="1"/>
        <name val="Arial"/>
        <scheme val="none"/>
      </font>
      <numFmt numFmtId="166" formatCode="#,##0_ ;[Red]\-#,##0\ "/>
      <fill>
        <patternFill patternType="solid">
          <fgColor indexed="64"/>
          <bgColor theme="4" tint="0.79998168889431442"/>
        </patternFill>
      </fill>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1"/>
        <color auto="1"/>
        <name val="Arial"/>
        <scheme val="none"/>
      </font>
      <numFmt numFmtId="166" formatCode="#,##0_ ;[Red]\-#,##0\ "/>
      <fill>
        <patternFill patternType="solid">
          <fgColor indexed="64"/>
          <bgColor theme="4" tint="0.79998168889431442"/>
        </patternFill>
      </fill>
      <border diagonalUp="0" diagonalDown="0" outline="0">
        <left style="thin">
          <color indexed="64"/>
        </left>
        <right/>
        <top/>
        <bottom/>
      </border>
    </dxf>
    <dxf>
      <font>
        <b val="0"/>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protection locked="0" hidden="0"/>
    </dxf>
    <dxf>
      <font>
        <b/>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left" vertical="bottom" textRotation="0" wrapText="0" indent="0" justifyLastLine="0" shrinkToFit="0" readingOrder="0"/>
    </dxf>
    <dxf>
      <border outline="0">
        <right style="thin">
          <color indexed="64"/>
        </right>
      </border>
    </dxf>
    <dxf>
      <font>
        <strike val="0"/>
        <outline val="0"/>
        <shadow val="0"/>
        <u val="none"/>
        <vertAlign val="baseline"/>
        <sz val="11"/>
        <color theme="0"/>
        <name val="Arial"/>
      </font>
      <alignment horizontal="general" vertical="center" textRotation="0" wrapText="1" indent="0" justifyLastLine="0" shrinkToFit="0" readingOrder="0"/>
    </dxf>
    <dxf>
      <font>
        <b/>
        <i val="0"/>
        <strike val="0"/>
        <condense val="0"/>
        <extend val="0"/>
        <outline val="0"/>
        <shadow val="0"/>
        <u val="none"/>
        <vertAlign val="baseline"/>
        <sz val="11"/>
        <color auto="1"/>
        <name val="Arial"/>
        <scheme val="none"/>
      </font>
      <numFmt numFmtId="166" formatCode="#,##0_ ;[Red]\-#,##0\ "/>
      <fill>
        <patternFill patternType="solid">
          <fgColor indexed="64"/>
          <bgColor theme="5" tint="0.7999816888943144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dxf>
    <dxf>
      <font>
        <b/>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dxf>
    <dxf>
      <font>
        <b/>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dxf>
    <dxf>
      <font>
        <b val="0"/>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dxf>
    <dxf>
      <font>
        <b val="0"/>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dxf>
    <dxf>
      <font>
        <b val="0"/>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dxf>
    <dxf>
      <font>
        <b val="0"/>
        <i val="0"/>
        <strike val="0"/>
        <condense val="0"/>
        <extend val="0"/>
        <outline val="0"/>
        <shadow val="0"/>
        <u val="none"/>
        <vertAlign val="baseline"/>
        <sz val="11"/>
        <color theme="0"/>
        <name val="Arial"/>
        <scheme val="none"/>
      </font>
      <numFmt numFmtId="166" formatCode="#,##0_ ;[Red]\-#,##0\ "/>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dxf>
    <dxf>
      <border outline="0">
        <left style="thin">
          <color indexed="64"/>
        </left>
      </border>
    </dxf>
    <dxf>
      <font>
        <b/>
        <i val="0"/>
        <strike val="0"/>
        <condense val="0"/>
        <extend val="0"/>
        <outline val="0"/>
        <shadow val="0"/>
        <u val="none"/>
        <vertAlign val="baseline"/>
        <sz val="11"/>
        <color theme="1"/>
        <name val="Arial"/>
        <scheme val="none"/>
      </font>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4" formatCode="#,##0.00"/>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1"/>
        <color theme="1"/>
        <name val="Arial"/>
        <scheme val="none"/>
      </font>
      <numFmt numFmtId="3" formatCode="#,##0"/>
      <fill>
        <patternFill patternType="none">
          <fgColor indexed="64"/>
          <bgColor auto="1"/>
        </patternFill>
      </fill>
      <border diagonalUp="0" diagonalDown="0" outline="0">
        <left style="thin">
          <color indexed="64"/>
        </left>
        <right/>
        <top/>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border outline="0">
        <right style="thin">
          <color indexed="64"/>
        </right>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2" formatCode="0.00"/>
      <fill>
        <patternFill patternType="solid">
          <fgColor indexed="64"/>
          <bgColor theme="3" tint="0.79998168889431442"/>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theme="3" tint="0.79998168889431442"/>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scheme val="none"/>
      </font>
      <numFmt numFmtId="2"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numFmt numFmtId="2" formatCode="0.00"/>
      <fill>
        <patternFill patternType="solid">
          <fgColor indexed="64"/>
          <bgColor theme="3" tint="0.79998168889431442"/>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scheme val="none"/>
      </font>
      <numFmt numFmtId="13" formatCode="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numFmt numFmtId="14" formatCode="0.00\ %"/>
      <fill>
        <patternFill patternType="solid">
          <fgColor indexed="64"/>
          <bgColor theme="3" tint="0.79998168889431442"/>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numFmt numFmtId="178" formatCode="#,##0.0000"/>
      <fill>
        <patternFill patternType="solid">
          <fgColor indexed="64"/>
          <bgColor theme="3" tint="0.79998168889431442"/>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border diagonalUp="0" diagonalDown="0">
        <left style="thin">
          <color indexed="64"/>
        </left>
        <right style="thin">
          <color indexed="64"/>
        </right>
        <top/>
        <bottom/>
        <vertical/>
        <horizontal/>
      </border>
    </dxf>
    <dxf>
      <font>
        <b/>
        <i val="0"/>
        <strike val="0"/>
        <condense val="0"/>
        <extend val="0"/>
        <outline val="0"/>
        <shadow val="0"/>
        <u val="none"/>
        <vertAlign val="baseline"/>
        <sz val="11"/>
        <color theme="1"/>
        <name val="Arial"/>
        <scheme val="none"/>
      </font>
      <fill>
        <patternFill patternType="none">
          <fgColor indexed="64"/>
          <bgColor indexed="65"/>
        </patternFill>
      </fill>
    </dxf>
    <dxf>
      <font>
        <b val="0"/>
        <i val="0"/>
        <strike val="0"/>
        <condense val="0"/>
        <extend val="0"/>
        <outline val="0"/>
        <shadow val="0"/>
        <u val="none"/>
        <vertAlign val="baseline"/>
        <sz val="11"/>
        <color theme="1"/>
        <name val="Arial"/>
        <scheme val="none"/>
      </font>
      <fill>
        <patternFill patternType="none">
          <fgColor indexed="64"/>
          <bgColor indexed="65"/>
        </patternFill>
      </fill>
    </dxf>
    <dxf>
      <border outline="0">
        <right style="thin">
          <color indexed="64"/>
        </right>
      </border>
    </dxf>
    <dxf>
      <font>
        <strike val="0"/>
        <outline val="0"/>
        <shadow val="0"/>
        <u val="none"/>
        <vertAlign val="baseline"/>
        <color theme="0"/>
        <name val="Arial"/>
      </font>
      <alignment horizontal="left" vertical="center" textRotation="0" wrapText="1" indent="0" justifyLastLine="0" shrinkToFit="0" readingOrder="0"/>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172" formatCode="#,##0.00\ &quot;€&quo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border outline="0">
        <left style="thin">
          <color indexed="64"/>
        </left>
        <bottom style="thin">
          <color indexed="64"/>
        </bottom>
      </border>
    </dxf>
    <dxf>
      <font>
        <b/>
        <i val="0"/>
        <strike val="0"/>
        <condense val="0"/>
        <extend val="0"/>
        <outline val="0"/>
        <shadow val="0"/>
        <u val="none"/>
        <vertAlign val="baseline"/>
        <sz val="11"/>
        <color theme="1"/>
        <name val="Arial"/>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1"/>
        <color theme="0"/>
        <name val="Arial"/>
        <scheme val="none"/>
      </font>
      <numFmt numFmtId="4" formatCode="#,##0.00"/>
      <alignment horizontal="general" vertical="bottom"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dxf>
    <dxf>
      <font>
        <b/>
        <i val="0"/>
        <strike val="0"/>
        <condense val="0"/>
        <extend val="0"/>
        <outline val="0"/>
        <shadow val="0"/>
        <u val="none"/>
        <vertAlign val="baseline"/>
        <sz val="11"/>
        <color theme="1"/>
        <name val="Arial"/>
        <scheme val="none"/>
      </font>
      <fill>
        <patternFill patternType="none">
          <fgColor indexed="64"/>
          <bgColor indexed="65"/>
        </patternFill>
      </fill>
    </dxf>
    <dxf>
      <font>
        <b/>
        <i val="0"/>
        <strike val="0"/>
        <condense val="0"/>
        <extend val="0"/>
        <outline val="0"/>
        <shadow val="0"/>
        <u val="none"/>
        <vertAlign val="baseline"/>
        <sz val="11"/>
        <color theme="1"/>
        <name val="Arial"/>
        <scheme val="none"/>
      </font>
      <numFmt numFmtId="3" formatCode="#,##0"/>
      <fill>
        <patternFill patternType="solid">
          <fgColor indexed="64"/>
          <bgColor theme="6" tint="0.5999938962981048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168" formatCode="0.0000"/>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4" formatCode="0.0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numFmt numFmtId="2" formatCode="0.0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76" formatCode="0.0"/>
      <fill>
        <patternFill patternType="none">
          <fgColor indexed="64"/>
          <bgColor indexed="65"/>
        </patternFill>
      </fill>
    </dxf>
    <dxf>
      <font>
        <b val="0"/>
        <i val="0"/>
        <strike val="0"/>
        <condense val="0"/>
        <extend val="0"/>
        <outline val="0"/>
        <shadow val="0"/>
        <u val="none"/>
        <vertAlign val="baseline"/>
        <sz val="11"/>
        <color auto="1"/>
        <name val="Arial"/>
        <scheme val="none"/>
      </font>
      <numFmt numFmtId="177" formatCode="#,##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numFmt numFmtId="2" formatCode="0.0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13" formatCode="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top/>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style="thin">
          <color indexed="64"/>
        </right>
        <top/>
        <bottom/>
        <vertical/>
        <horizontal/>
      </border>
    </dxf>
    <dxf>
      <font>
        <b/>
        <i val="0"/>
        <strike val="0"/>
        <condense val="0"/>
        <extend val="0"/>
        <outline val="0"/>
        <shadow val="0"/>
        <u val="none"/>
        <vertAlign val="baseline"/>
        <sz val="11"/>
        <color theme="1"/>
        <name val="Arial"/>
        <scheme val="none"/>
      </font>
      <fill>
        <patternFill patternType="none">
          <fgColor indexed="64"/>
          <bgColor indexed="65"/>
        </patternFill>
      </fill>
    </dxf>
    <dxf>
      <font>
        <b val="0"/>
        <i val="0"/>
        <strike val="0"/>
        <condense val="0"/>
        <extend val="0"/>
        <outline val="0"/>
        <shadow val="0"/>
        <u val="none"/>
        <vertAlign val="baseline"/>
        <sz val="11"/>
        <color theme="1"/>
        <name val="Arial"/>
        <scheme val="none"/>
      </font>
      <fill>
        <patternFill patternType="none">
          <fgColor indexed="64"/>
          <bgColor indexed="65"/>
        </patternFill>
      </fill>
    </dxf>
    <dxf>
      <border outline="0">
        <right style="thin">
          <color indexed="64"/>
        </right>
      </border>
    </dxf>
    <dxf>
      <font>
        <b val="0"/>
        <i val="0"/>
        <strike val="0"/>
        <condense val="0"/>
        <extend val="0"/>
        <outline val="0"/>
        <shadow val="0"/>
        <u val="none"/>
        <vertAlign val="baseline"/>
        <sz val="11"/>
        <color theme="1"/>
        <name val="Arial"/>
        <scheme val="none"/>
      </font>
      <fill>
        <patternFill patternType="none">
          <fgColor indexed="64"/>
          <bgColor indexed="65"/>
        </patternFill>
      </fill>
    </dxf>
    <dxf>
      <font>
        <strike val="0"/>
        <outline val="0"/>
        <shadow val="0"/>
        <u val="none"/>
        <vertAlign val="baseline"/>
        <sz val="11"/>
        <color theme="0"/>
        <name val="Arial"/>
      </font>
      <alignment horizontal="left" vertical="center" textRotation="0" wrapText="1" indent="0" justifyLastLine="0" shrinkToFit="0" readingOrder="0"/>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border outline="0">
        <left style="thin">
          <color indexed="64"/>
        </left>
        <right style="thin">
          <color indexed="64"/>
        </right>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theme="0"/>
        <name val="Arial"/>
        <scheme val="none"/>
      </font>
      <numFmt numFmtId="3" formatCode="#,##0"/>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6" tint="0.59999389629810485"/>
        </patternFill>
      </fill>
      <border diagonalUp="0" diagonalDown="0" outline="0">
        <left style="thin">
          <color indexed="64"/>
        </left>
        <right/>
        <top/>
        <bottom/>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1"/>
        <color theme="1"/>
        <name val="Arial"/>
        <scheme val="none"/>
      </font>
      <numFmt numFmtId="3" formatCode="#,##0"/>
      <border diagonalUp="0" diagonalDown="0">
        <left style="thin">
          <color indexed="64"/>
        </left>
        <right/>
        <top style="thin">
          <color auto="1"/>
        </top>
        <bottom style="thin">
          <color auto="1"/>
        </bottom>
        <vertical/>
        <horizontal style="thin">
          <color auto="1"/>
        </horizontal>
      </border>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border diagonalUp="0" diagonalDown="0">
        <left style="thin">
          <color indexed="64"/>
        </left>
        <right/>
        <top/>
        <bottom/>
        <vertical/>
        <horizontal/>
      </border>
    </dxf>
    <dxf>
      <font>
        <b/>
        <i val="0"/>
        <strike val="0"/>
        <condense val="0"/>
        <extend val="0"/>
        <outline val="0"/>
        <shadow val="0"/>
        <u val="none"/>
        <vertAlign val="baseline"/>
        <sz val="11"/>
        <color theme="1"/>
        <name val="Arial"/>
        <scheme val="none"/>
      </font>
      <fill>
        <patternFill patternType="none">
          <fgColor indexed="64"/>
          <bgColor indexed="65"/>
        </patternFill>
      </fill>
    </dxf>
    <dxf>
      <font>
        <b val="0"/>
        <i val="0"/>
        <strike val="0"/>
        <condense val="0"/>
        <extend val="0"/>
        <outline val="0"/>
        <shadow val="0"/>
        <u val="none"/>
        <vertAlign val="baseline"/>
        <sz val="11"/>
        <color theme="1"/>
        <name val="Arial"/>
        <scheme val="none"/>
      </font>
      <fill>
        <patternFill patternType="none">
          <fgColor indexed="64"/>
          <bgColor indexed="65"/>
        </patternFill>
      </fill>
    </dxf>
    <dxf>
      <font>
        <b val="0"/>
        <i val="0"/>
        <strike val="0"/>
        <condense val="0"/>
        <extend val="0"/>
        <outline val="0"/>
        <shadow val="0"/>
        <u val="none"/>
        <vertAlign val="baseline"/>
        <sz val="11"/>
        <color theme="1"/>
        <name val="Arial"/>
        <scheme val="none"/>
      </font>
    </dxf>
    <dxf>
      <font>
        <b/>
        <i val="0"/>
        <strike val="0"/>
        <condense val="0"/>
        <extend val="0"/>
        <outline val="0"/>
        <shadow val="0"/>
        <u val="none"/>
        <vertAlign val="baseline"/>
        <sz val="11"/>
        <color theme="0"/>
        <name val="Arial"/>
        <scheme val="none"/>
      </font>
      <numFmt numFmtId="3" formatCode="#,##0"/>
      <fill>
        <patternFill patternType="none">
          <fgColor indexed="64"/>
          <bgColor indexed="65"/>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1"/>
        <color auto="1"/>
        <name val="Arial"/>
        <scheme val="none"/>
      </font>
      <numFmt numFmtId="166" formatCode="#,##0_ ;[Red]\-#,##0\ "/>
      <fill>
        <patternFill patternType="solid">
          <fgColor indexed="64"/>
          <bgColor theme="8"/>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numFmt numFmtId="166" formatCode="#,##0_ ;[Red]\-#,##0\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numFmt numFmtId="166" formatCode="#,##0_ ;[Red]\-#,##0\ "/>
      <fill>
        <patternFill patternType="solid">
          <fgColor indexed="64"/>
          <bgColor theme="8" tint="0.79998168889431442"/>
        </patternFill>
      </fill>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numFmt numFmtId="166" formatCode="#,##0_ ;[Red]\-#,##0\ "/>
      <fill>
        <patternFill patternType="solid">
          <fgColor indexed="64"/>
          <bgColor theme="8" tint="0.79998168889431442"/>
        </patternFill>
      </fill>
    </dxf>
    <dxf>
      <font>
        <b/>
        <i val="0"/>
        <strike val="0"/>
        <condense val="0"/>
        <extend val="0"/>
        <outline val="0"/>
        <shadow val="0"/>
        <u val="none"/>
        <vertAlign val="baseline"/>
        <sz val="11"/>
        <color auto="1"/>
        <name val="Arial"/>
        <scheme val="none"/>
      </font>
      <numFmt numFmtId="166" formatCode="#,##0_ ;[Red]\-#,##0\ "/>
      <fill>
        <patternFill patternType="solid">
          <fgColor indexed="64"/>
          <bgColor theme="8" tint="0.79998168889431442"/>
        </patternFill>
      </fill>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1"/>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dxf>
    <dxf>
      <font>
        <b val="0"/>
        <i val="0"/>
        <strike val="0"/>
        <condense val="0"/>
        <extend val="0"/>
        <outline val="0"/>
        <shadow val="0"/>
        <u val="none"/>
        <vertAlign val="baseline"/>
        <sz val="11"/>
        <color auto="1"/>
        <name val="Arial"/>
        <scheme val="none"/>
      </font>
      <numFmt numFmtId="3" formatCode="#,##0"/>
    </dxf>
    <dxf>
      <font>
        <b val="0"/>
        <i val="0"/>
        <strike val="0"/>
        <condense val="0"/>
        <extend val="0"/>
        <outline val="0"/>
        <shadow val="0"/>
        <u val="none"/>
        <vertAlign val="baseline"/>
        <sz val="11"/>
        <color auto="1"/>
        <name val="Arial"/>
        <scheme val="none"/>
      </font>
      <numFmt numFmtId="4" formatCode="#,##0.00"/>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0_ ;\-#,##0\ "/>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0_ ;\-#,##0\ "/>
      <alignment horizontal="right"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7" formatCode="#,##0_ ;\-#,##0\ "/>
      <alignment horizontal="right" vertical="bottom" textRotation="0" wrapText="0" indent="0" justifyLastLine="0" shrinkToFit="0" readingOrder="0"/>
    </dxf>
    <dxf>
      <font>
        <b/>
        <i val="0"/>
        <strike val="0"/>
        <condense val="0"/>
        <extend val="0"/>
        <outline val="0"/>
        <shadow val="0"/>
        <u val="none"/>
        <vertAlign val="baseline"/>
        <sz val="11"/>
        <color auto="1"/>
        <name val="Arial"/>
        <scheme val="none"/>
      </font>
      <numFmt numFmtId="3" formatCode="#,##0"/>
    </dxf>
    <dxf>
      <font>
        <b val="0"/>
        <i val="0"/>
        <strike val="0"/>
        <condense val="0"/>
        <extend val="0"/>
        <outline val="0"/>
        <shadow val="0"/>
        <u val="none"/>
        <vertAlign val="baseline"/>
        <sz val="11"/>
        <color auto="1"/>
        <name val="Arial"/>
        <scheme val="none"/>
      </font>
      <numFmt numFmtId="1" formatCode="0"/>
    </dxf>
    <dxf>
      <font>
        <strike val="0"/>
        <outline val="0"/>
        <shadow val="0"/>
        <u val="none"/>
        <vertAlign val="baseline"/>
        <color theme="0"/>
        <name val="Arial"/>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Yhteenveto" displayName="Yhteenveto" ref="A6:R376" totalsRowShown="0" headerRowDxfId="158">
  <autoFilter ref="A6:R37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name="Kuntanumero" dataDxfId="157"/>
    <tableColumn id="2" name="Kunta" dataDxfId="156"/>
    <tableColumn id="3" name="Asukasmäärä 31.12.2022" dataDxfId="155"/>
    <tableColumn id="4" name="Ikärakenne, laskennallinen kustannus" dataDxfId="154"/>
    <tableColumn id="6" name="Muut laskennalliset kustannukset " dataDxfId="153"/>
    <tableColumn id="7" name="Laskennalliset kustannukset yhteensä" dataDxfId="152"/>
    <tableColumn id="8" name="Omarahoitusosuus, €/as" dataDxfId="151"/>
    <tableColumn id="9" name="Omarahoitusosuus, €" dataDxfId="150"/>
    <tableColumn id="10" name="Valtionosuus omarahoitusosuuden jälkeen (välisumma)" dataDxfId="149"/>
    <tableColumn id="11" name="Lisäosat yhteensä" dataDxfId="148"/>
    <tableColumn id="12" name="Valtionosuuteen tehtävät vähennykset ja lisäykset, netto" dataDxfId="147"/>
    <tableColumn id="13" name="Valtionosuus ennen verotuloihin perustuvaa valtionosuuksien tasausta" dataDxfId="146"/>
    <tableColumn id="14" name="Verotuloihin perustuva valtionosuuksien tasaus" dataDxfId="145"/>
    <tableColumn id="15" name="Kunnan  peruspalvelujen valtionosuus " dataDxfId="144"/>
    <tableColumn id="5" name="Veroperustemuutoksista johtuvien veromenetysten korvaus" dataDxfId="143"/>
    <tableColumn id="20" name="Valtionosuudet ja veromenetysten korvaukset, yhteensä" dataDxfId="142"/>
    <tableColumn id="16" name="Kotikuntakorvaus, netto, vuoden 2023 tieto" dataDxfId="141"/>
    <tableColumn id="18" name="VM maksatus (valtionosuus + verokomp. + kotikuntakorv.)" dataDxfId="140">
      <calculatedColumnFormula>N7+Q7+P7</calculatedColumnFormula>
    </tableColumn>
  </tableColumns>
  <tableStyleInfo name="TableStyleLight13" showFirstColumn="0" showLastColumn="0" showRowStripes="0" showColumnStripes="0"/>
</table>
</file>

<file path=xl/tables/table10.xml><?xml version="1.0" encoding="utf-8"?>
<table xmlns="http://schemas.openxmlformats.org/spreadsheetml/2006/main" id="12" name="Tasaus" displayName="Tasaus" ref="A10:O304" totalsRowShown="0" headerRowDxfId="26" tableBorderDxfId="25">
  <autoFilter ref="A10:O30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Kunta-numero" dataDxfId="24"/>
    <tableColumn id="2" name="Kunta" dataDxfId="23"/>
    <tableColumn id="3" name="Asukasluku 31.12.2021" dataDxfId="22"/>
    <tableColumn id="4" name="Tuloveroprosentti 2022" dataDxfId="21"/>
    <tableColumn id="7" name="Tuloveroprosentti 2021 ml. 12,64 %-y leikkuuosuus" dataDxfId="20">
      <calculatedColumnFormula>Tasaus[[#This Row],[Tuloveroprosentti 2022]]-12.64</calculatedColumnFormula>
    </tableColumn>
    <tableColumn id="5" name="Kunnallisvero (maksuunpantu), €" dataDxfId="19"/>
    <tableColumn id="6" name="Verotettava tulo (kunnallisvero), €" dataDxfId="18"/>
    <tableColumn id="8" name="Laskennallinen kunnallisvero, €" dataDxfId="17"/>
    <tableColumn id="9" name="Maksettava yhteisövero, €" dataDxfId="16"/>
    <tableColumn id="10" name="Laskennallinen kiinteistövero, €" dataDxfId="15"/>
    <tableColumn id="11" name="Laskennallinen verotulo yhteensä, €" dataDxfId="14"/>
    <tableColumn id="12" name="Laskennallinen verotulo yhteensä, €/asukas (=tasausraja)" dataDxfId="13"/>
    <tableColumn id="13" name="Erotus = tasausrja - laskennallinen verotulo, €/asukas" dataDxfId="12"/>
    <tableColumn id="16" name="Tasaus,  €/asukas" dataDxfId="11"/>
    <tableColumn id="17" name="Tasaus, €" dataDxfId="10"/>
  </tableColumns>
  <tableStyleInfo name="TableStyleLight13" showFirstColumn="0" showLastColumn="0" showRowStripes="1" showColumnStripes="0"/>
</table>
</file>

<file path=xl/tables/table11.xml><?xml version="1.0" encoding="utf-8"?>
<table xmlns="http://schemas.openxmlformats.org/spreadsheetml/2006/main" id="15" name="Verokompensaatiot" displayName="Verokompensaatiot" ref="A4:G298" totalsRowShown="0" headerRowDxfId="9" dataDxfId="8" tableBorderDxfId="7">
  <autoFilter ref="A4:G29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Kunta-numero" dataDxfId="6"/>
    <tableColumn id="2" name="Kunta" dataDxfId="5"/>
    <tableColumn id="21" name="Verokorvaukset vuosilta 2010-2022 yhteensä, €" dataDxfId="4">
      <calculatedColumnFormula>SUM(#REF!)</calculatedColumnFormula>
    </tableColumn>
    <tableColumn id="3" name="Hyvinvointialueiden rahoitukseen siirtyvä osuus, €" dataDxfId="3"/>
    <tableColumn id="4" name="Jäljelle jäävät korvaukset vuosilta 2010-2023, €" dataDxfId="2"/>
    <tableColumn id="6" name="Veromenetysten korvaus 2024" dataDxfId="1"/>
    <tableColumn id="5" name="Veromenetysten korvaus 2010-2024 yhteensä, €" dataDxfId="0">
      <calculatedColumnFormula>Verokompensaatiot[[#This Row],[Jäljelle jäävät korvaukset vuosilta 2010-2023, €]]+Verokompensaatiot[[#This Row],[Veromenetysten korvaus 2024]]</calculatedColumnFormula>
    </tableColumn>
  </tableColumns>
  <tableStyleInfo name="TableStyleLight13" showFirstColumn="0" showLastColumn="0" showRowStripes="1" showColumnStripes="0"/>
</table>
</file>

<file path=xl/tables/table2.xml><?xml version="1.0" encoding="utf-8"?>
<table xmlns="http://schemas.openxmlformats.org/spreadsheetml/2006/main" id="2" name="Ikärakenne" displayName="Ikärakenne" ref="A5:N299" totalsRowShown="0" headerRowDxfId="139" dataDxfId="138">
  <autoFilter ref="A5:N29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Kunta-numero" dataDxfId="137"/>
    <tableColumn id="2" name="Kunta" dataDxfId="136"/>
    <tableColumn id="3" name="0–5-vuotiaat" dataDxfId="135"/>
    <tableColumn id="4" name="6 vuotiaat" dataDxfId="134"/>
    <tableColumn id="5" name="7–12-vuotiaat" dataDxfId="133"/>
    <tableColumn id="6" name="13–15-vuotiaat" dataDxfId="132"/>
    <tableColumn id="7" name="16 vuotta täyttäneet" dataDxfId="131"/>
    <tableColumn id="12" name="Yhteensä" dataDxfId="130"/>
    <tableColumn id="13" name="Ikä 0–5" dataDxfId="129"/>
    <tableColumn id="14" name="Ikä 6" dataDxfId="128"/>
    <tableColumn id="15" name="Ikä 7–12" dataDxfId="127"/>
    <tableColumn id="16" name="Ikä 13–15" dataDxfId="126"/>
    <tableColumn id="17" name="Ikä 16+" dataDxfId="125"/>
    <tableColumn id="22" name="Laskennalliset kustannukset, IKÄRAKENNE yhteensä, €" dataDxfId="124"/>
  </tableColumns>
  <tableStyleInfo name="TableStyleLight13" showFirstColumn="0" showLastColumn="0" showRowStripes="1" showColumnStripes="0"/>
</table>
</file>

<file path=xl/tables/table3.xml><?xml version="1.0" encoding="utf-8"?>
<table xmlns="http://schemas.openxmlformats.org/spreadsheetml/2006/main" id="3" name="Ikäryhmähinnat" displayName="Ikäryhmähinnat" ref="I2:M3" totalsRowShown="0" headerRowDxfId="123" dataDxfId="122" tableBorderDxfId="121" dataCellStyle="Pilkku">
  <autoFilter ref="I2:M3">
    <filterColumn colId="0" hiddenButton="1"/>
    <filterColumn colId="1" hiddenButton="1"/>
    <filterColumn colId="2" hiddenButton="1"/>
    <filterColumn colId="3" hiddenButton="1"/>
    <filterColumn colId="4" hiddenButton="1"/>
  </autoFilter>
  <tableColumns count="5">
    <tableColumn id="1" name="Ikä 0–5" dataDxfId="120" dataCellStyle="Pilkku"/>
    <tableColumn id="2" name="Ikä 6" dataDxfId="119" dataCellStyle="Pilkku"/>
    <tableColumn id="3" name="Ikä 7–12" dataDxfId="118" dataCellStyle="Pilkku"/>
    <tableColumn id="4" name="Ikä 13–15" dataDxfId="117" dataCellStyle="Pilkku"/>
    <tableColumn id="5" name="Ikä 16+" dataDxfId="116" dataCellStyle="Pilkku"/>
  </tableColumns>
  <tableStyleInfo name="TableStyleLight11" showFirstColumn="0" showLastColumn="0" showRowStripes="1" showColumnStripes="0"/>
</table>
</file>

<file path=xl/tables/table4.xml><?xml version="1.0" encoding="utf-8"?>
<table xmlns="http://schemas.openxmlformats.org/spreadsheetml/2006/main" id="4" name="Muut" displayName="Muut" ref="A11:AB305" totalsRowShown="0" headerRowDxfId="115" dataDxfId="114" tableBorderDxfId="113">
  <autoFilter ref="A11:AB30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name="Kuntanumero" dataDxfId="112"/>
    <tableColumn id="2" name="Kunta" dataDxfId="111"/>
    <tableColumn id="3" name="Asukasmäärä 31.12.2022" dataDxfId="110">
      <calculatedColumnFormula>INDEX('Lask. kustannukset IKÄRAKENNE'!H$7:H$299,MATCH('Lask. kustannukset MUUT'!$A$13:$A$305,'Lask. kustannukset IKÄRAKENNE'!$A$7:$A$299,0),1,1)</calculatedColumnFormula>
    </tableColumn>
    <tableColumn id="5" name="Työttömät työnhakijat 2022" dataDxfId="109"/>
    <tableColumn id="6" name="Työvoima 2022" dataDxfId="108"/>
    <tableColumn id="7" name="Keskim. työttömyysaste 2022, %" dataDxfId="107">
      <calculatedColumnFormula>D12/E12</calculatedColumnFormula>
    </tableColumn>
    <tableColumn id="8" name="Työttömyyskerroin" dataDxfId="106">
      <calculatedColumnFormula>F12/$F$12</calculatedColumnFormula>
    </tableColumn>
    <tableColumn id="9" name="Kieliasema" dataDxfId="105"/>
    <tableColumn id="10" name="Ruotsinkielisten määrä 31.12.2022" dataDxfId="104"/>
    <tableColumn id="11" name="Vieraskielisten määrä 31.12.2022" dataDxfId="103"/>
    <tableColumn id="14" name="Maapinta-ala km2, 31.12.2022" dataDxfId="102"/>
    <tableColumn id="15" name="Asukastiehys 2022" dataDxfId="101">
      <calculatedColumnFormula>C12/K12</calculatedColumnFormula>
    </tableColumn>
    <tableColumn id="16" name="Asukastiheyskerroin (maks kerroin x20)" dataDxfId="100">
      <calculatedColumnFormula>$L$12/L12</calculatedColumnFormula>
    </tableColumn>
    <tableColumn id="17" name="Saaristoasema" dataDxfId="99"/>
    <tableColumn id="18" name="Saaristoväestö 31.12.2021" dataDxfId="98"/>
    <tableColumn id="19" name="30 - 54 v. väestö 31.12.2021" dataDxfId="97"/>
    <tableColumn id="20" name="30 - 54 v. ilman tutkintoa 31.12.2021" dataDxfId="96"/>
    <tableColumn id="21" name="Koulutustausta, ilman tutkintoa osuus " dataDxfId="95"/>
    <tableColumn id="22" name="Koulutustausta-kerroin " dataDxfId="94">
      <calculatedColumnFormula>R12-$R$10</calculatedColumnFormula>
    </tableColumn>
    <tableColumn id="24" name="Työttömyysaste" dataDxfId="93"/>
    <tableColumn id="25" name="Kaksikielisyys I (koko väestö)" dataDxfId="92"/>
    <tableColumn id="26" name="Kaksikielisyys II, (ruotsink.)" dataDxfId="91"/>
    <tableColumn id="27" name="Vieraskielisyys" dataDxfId="90"/>
    <tableColumn id="28" name="Asukastiheys" dataDxfId="89"/>
    <tableColumn id="29" name="Saaristo" dataDxfId="88"/>
    <tableColumn id="30" name="Saaristo-osakunta" dataDxfId="87"/>
    <tableColumn id="31" name="Koulutustausta" dataDxfId="86"/>
    <tableColumn id="33" name="Muut lask. kustannukset yhteensä" dataDxfId="85"/>
  </tableColumns>
  <tableStyleInfo name="TableStyleLight13" showFirstColumn="0" showLastColumn="0" showRowStripes="1" showColumnStripes="0"/>
</table>
</file>

<file path=xl/tables/table5.xml><?xml version="1.0" encoding="utf-8"?>
<table xmlns="http://schemas.openxmlformats.org/spreadsheetml/2006/main" id="5" name="Selite" displayName="Selite" ref="A4:B8" totalsRowShown="0" headerRowDxfId="84">
  <autoFilter ref="A4:B8">
    <filterColumn colId="0" hiddenButton="1"/>
    <filterColumn colId="1" hiddenButton="1"/>
  </autoFilter>
  <tableColumns count="2">
    <tableColumn id="1" name="Kieliasema:" dataDxfId="83"/>
    <tableColumn id="2" name="Saaristoasema:"/>
  </tableColumns>
  <tableStyleInfo name="TableStyleLight13" showFirstColumn="0" showLastColumn="0" showRowStripes="1" showColumnStripes="0"/>
</table>
</file>

<file path=xl/tables/table6.xml><?xml version="1.0" encoding="utf-8"?>
<table xmlns="http://schemas.openxmlformats.org/spreadsheetml/2006/main" id="6" name="Kriteerihinnat" displayName="Kriteerihinnat" ref="T5:AA6" totalsRowShown="0" headerRowDxfId="82" dataDxfId="81" tableBorderDxfId="80">
  <autoFilter ref="T5:AA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Työttömyysaste" dataDxfId="79"/>
    <tableColumn id="2" name="Kaksikielisyys I (koko väestö)" dataDxfId="78"/>
    <tableColumn id="3" name="Kaksikielisyys II, (ruotsink.)" dataDxfId="77"/>
    <tableColumn id="4" name="Vieraskielisyys" dataDxfId="76"/>
    <tableColumn id="5" name="Asukastiheys" dataDxfId="75"/>
    <tableColumn id="6" name="Saaristo" dataDxfId="74"/>
    <tableColumn id="7" name="Saaristo-osakunta" dataDxfId="73"/>
    <tableColumn id="8" name="Koulutustausta" dataDxfId="72"/>
  </tableColumns>
  <tableStyleInfo name="TableStyleLight11" showFirstColumn="0" showLastColumn="0" showRowStripes="1" showColumnStripes="0"/>
</table>
</file>

<file path=xl/tables/table7.xml><?xml version="1.0" encoding="utf-8"?>
<table xmlns="http://schemas.openxmlformats.org/spreadsheetml/2006/main" id="7" name="Lisäosat" displayName="Lisäosat" ref="A6:U300" totalsRowShown="0" headerRowDxfId="71" tableBorderDxfId="70">
  <autoFilter ref="A6:U3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name="Kunta-numero" dataDxfId="69"/>
    <tableColumn id="2" name="Kunta" dataDxfId="68"/>
    <tableColumn id="3" name="Asukasmäärä 31.12.2022" dataDxfId="67"/>
    <tableColumn id="4" name="Syrjäisyysluku (tiestö) 2022-2026" dataDxfId="66"/>
    <tableColumn id="5" name="Saamen kotiseutu, 1 = kyllä 0 = ei" dataDxfId="65"/>
    <tableColumn id="6" name="Saamenkielisen väestön määrä 31.12.2022" dataDxfId="64"/>
    <tableColumn id="7" name="Saamenkielisen väestön osuus, %" dataDxfId="63"/>
    <tableColumn id="8" name="Työpaikat 2020" dataDxfId="62"/>
    <tableColumn id="9" name="Työlliset 2020" dataDxfId="61"/>
    <tableColumn id="10" name="Työpaikkaomavaraisuus 2020" dataDxfId="60"/>
    <tableColumn id="16" name="Työpaikkaomavaraisuuskerroin 2020" dataDxfId="59"/>
    <tableColumn id="17" name="HYTE-kerroin (sis. Kulttuurihyte)" dataDxfId="58"/>
    <tableColumn id="21" name="Hyte-kertoimen väestöpainotus" dataDxfId="57">
      <calculatedColumnFormula>Lisäosat[[#This Row],[HYTE-kerroin (sis. Kulttuurihyte)]]*Lisäosat[[#This Row],[Asukasmäärä 31.12.2022]]</calculatedColumnFormula>
    </tableColumn>
    <tableColumn id="20" name="Väestöllä painotettu HYTE-kerroin" dataDxfId="56"/>
    <tableColumn id="11" name="Positiivinen väestön kasvu 2020-2022" dataDxfId="55"/>
    <tableColumn id="12" name="Syrjäisyys" dataDxfId="54"/>
    <tableColumn id="13" name="Saamen kotiseutu" dataDxfId="53"/>
    <tableColumn id="14" name="Työpaikkaomavaraisuus " dataDxfId="52"/>
    <tableColumn id="19" name="HYTE-kerroin " dataDxfId="51"/>
    <tableColumn id="18" name="Väestön kasvu" dataDxfId="50"/>
    <tableColumn id="15" name="Yhteensä" dataDxfId="49"/>
  </tableColumns>
  <tableStyleInfo name="TableStyleLight13" showFirstColumn="0" showLastColumn="0" showRowStripes="1" showColumnStripes="0"/>
</table>
</file>

<file path=xl/tables/table8.xml><?xml version="1.0" encoding="utf-8"?>
<table xmlns="http://schemas.openxmlformats.org/spreadsheetml/2006/main" id="8" name="Lisäosahinnat" displayName="Lisäosahinnat" ref="P2:T3" totalsRowShown="0" headerRowDxfId="48" dataDxfId="47" tableBorderDxfId="46">
  <autoFilter ref="P2:T3">
    <filterColumn colId="0" hiddenButton="1"/>
    <filterColumn colId="1" hiddenButton="1"/>
    <filterColumn colId="2" hiddenButton="1"/>
    <filterColumn colId="3" hiddenButton="1"/>
    <filterColumn colId="4" hiddenButton="1"/>
  </autoFilter>
  <tableColumns count="5">
    <tableColumn id="1" name="Syrjäisyys" dataDxfId="45"/>
    <tableColumn id="2" name="Saamen kotiseutu" dataDxfId="44"/>
    <tableColumn id="3" name="Työpaikkaomavaraisuus" dataDxfId="43"/>
    <tableColumn id="4" name="HYTE-kerroin" dataDxfId="42"/>
    <tableColumn id="5" name="Väestön kasvu" dataDxfId="41"/>
  </tableColumns>
  <tableStyleInfo name="TableStyleLight11" showFirstColumn="0" showLastColumn="0" showRowStripes="1" showColumnStripes="0"/>
</table>
</file>

<file path=xl/tables/table9.xml><?xml version="1.0" encoding="utf-8"?>
<table xmlns="http://schemas.openxmlformats.org/spreadsheetml/2006/main" id="9" name="LisäyksetVähennykset" displayName="LisäyksetVähennykset" ref="A3:M297" totalsRowShown="0" headerRowDxfId="40">
  <tableColumns count="13">
    <tableColumn id="1" name="Kunta-numero" dataDxfId="39"/>
    <tableColumn id="2" name="Kunta" dataDxfId="38"/>
    <tableColumn id="21" name="Kuntien yhdistymisavustus (-1,00 €/as)" dataDxfId="37"/>
    <tableColumn id="4" name="Harkinnanvaraisten avustusten vähennys (-1,81 €/as)" dataDxfId="36"/>
    <tableColumn id="5" name="Kriisikuntien harkinnanvarainen yhdistymisavustus (-1,00 €/as)" dataDxfId="35"/>
    <tableColumn id="7" name="Aloittavien koulujen rahoitukseen liittyvä vähennys (-0,02 €/as)" dataDxfId="34"/>
    <tableColumn id="11" name="Kumulatiivinen verotuloihin perustuvan tasauksen muutoksen neutralisointi" dataDxfId="33"/>
    <tableColumn id="12" name="Kunnan rahoitusosuus perustoimeentulotuesta" dataDxfId="32"/>
    <tableColumn id="17" name="Sote-uudistuksen muutosrajoitin" dataDxfId="31"/>
    <tableColumn id="16" name="Sote-uudistuksen järjestelmämuutoksen tasaus vuodelle 2023" dataDxfId="30"/>
    <tableColumn id="3" name="Jälkikäteistarkistuksesta johtuva valtionosuuden lisäsiirtotarve" dataDxfId="29"/>
    <tableColumn id="8" name="Vos-lisäsiirron huomioiminen takautuvasti vuoden 2023 osalta (50 %)" dataDxfId="28"/>
    <tableColumn id="20" name="Lisäykset ja vähennykset yhteensä, €" dataDxfId="27"/>
  </tableColumns>
  <tableStyleInfo name="TableStyleLight13" showFirstColumn="0" showLastColumn="0" showRowStripes="1" showColumnStripes="0"/>
</table>
</file>

<file path=xl/theme/theme1.xml><?xml version="1.0" encoding="utf-8"?>
<a:theme xmlns:a="http://schemas.openxmlformats.org/drawingml/2006/main" name="Office-teema">
  <a:themeElements>
    <a:clrScheme name="VM2019">
      <a:dk1>
        <a:sysClr val="windowText" lastClr="000000"/>
      </a:dk1>
      <a:lt1>
        <a:sysClr val="window" lastClr="FFFFFF"/>
      </a:lt1>
      <a:dk2>
        <a:srgbClr val="365ABD"/>
      </a:dk2>
      <a:lt2>
        <a:srgbClr val="E7E6E6"/>
      </a:lt2>
      <a:accent1>
        <a:srgbClr val="365ABD"/>
      </a:accent1>
      <a:accent2>
        <a:srgbClr val="1B365D"/>
      </a:accent2>
      <a:accent3>
        <a:srgbClr val="A34E96"/>
      </a:accent3>
      <a:accent4>
        <a:srgbClr val="479A36"/>
      </a:accent4>
      <a:accent5>
        <a:srgbClr val="728CD1"/>
      </a:accent5>
      <a:accent6>
        <a:srgbClr val="6D6E71"/>
      </a:accent6>
      <a:hlink>
        <a:srgbClr val="0563C1"/>
      </a:hlink>
      <a:folHlink>
        <a:srgbClr val="954F72"/>
      </a:folHlink>
    </a:clrScheme>
    <a:fontScheme name="VM2019">
      <a:majorFont>
        <a:latin typeface="Arial Narrow"/>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abSelected="1" zoomScale="110" zoomScaleNormal="110" workbookViewId="0"/>
  </sheetViews>
  <sheetFormatPr defaultRowHeight="14.25"/>
  <cols>
    <col min="1" max="1" width="90.375" bestFit="1" customWidth="1"/>
  </cols>
  <sheetData>
    <row r="1" spans="1:1" ht="23.25">
      <c r="A1" s="325" t="s">
        <v>769</v>
      </c>
    </row>
    <row r="2" spans="1:1" ht="28.5">
      <c r="A2" s="158" t="s">
        <v>770</v>
      </c>
    </row>
    <row r="3" spans="1:1" ht="28.5">
      <c r="A3" s="458" t="s">
        <v>799</v>
      </c>
    </row>
    <row r="4" spans="1:1" ht="42.75">
      <c r="A4" s="370" t="s">
        <v>800</v>
      </c>
    </row>
    <row r="5" spans="1:1" ht="85.5">
      <c r="A5" s="370" t="s">
        <v>792</v>
      </c>
    </row>
    <row r="6" spans="1:1" ht="42.75">
      <c r="A6" s="370" t="s">
        <v>793</v>
      </c>
    </row>
    <row r="7" spans="1:1">
      <c r="A7" s="369" t="s">
        <v>742</v>
      </c>
    </row>
    <row r="8" spans="1:1" ht="71.25">
      <c r="A8" s="370" t="s">
        <v>762</v>
      </c>
    </row>
    <row r="9" spans="1:1" ht="26.1" customHeight="1">
      <c r="A9" s="369" t="s">
        <v>743</v>
      </c>
    </row>
    <row r="10" spans="1:1">
      <c r="A10" s="369" t="s">
        <v>744</v>
      </c>
    </row>
    <row r="11" spans="1:1">
      <c r="A11" s="369" t="s">
        <v>745</v>
      </c>
    </row>
    <row r="12" spans="1:1">
      <c r="A12" s="369" t="s">
        <v>746</v>
      </c>
    </row>
    <row r="14" spans="1:1">
      <c r="A14" s="369" t="s">
        <v>752</v>
      </c>
    </row>
    <row r="15" spans="1:1">
      <c r="A15" s="369" t="s">
        <v>745</v>
      </c>
    </row>
    <row r="16" spans="1:1">
      <c r="A16" s="369" t="s">
        <v>753</v>
      </c>
    </row>
  </sheetData>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T405"/>
  <sheetViews>
    <sheetView zoomScale="90" zoomScaleNormal="90" workbookViewId="0">
      <pane xSplit="2" ySplit="7" topLeftCell="C8" activePane="bottomRight" state="frozen"/>
      <selection pane="topRight" activeCell="C1" sqref="C1"/>
      <selection pane="bottomLeft" activeCell="A11" sqref="A11"/>
      <selection pane="bottomRight" activeCell="P8" sqref="P8"/>
    </sheetView>
  </sheetViews>
  <sheetFormatPr defaultRowHeight="14.25"/>
  <cols>
    <col min="1" max="1" width="20.75" style="63" customWidth="1"/>
    <col min="2" max="2" width="19.125" style="1" customWidth="1"/>
    <col min="3" max="3" width="19.125" style="2" customWidth="1"/>
    <col min="4" max="4" width="16.375" style="2" bestFit="1" customWidth="1"/>
    <col min="5" max="5" width="19.125" style="2" customWidth="1"/>
    <col min="6" max="6" width="19.125" style="7" customWidth="1"/>
    <col min="7" max="7" width="19.125" style="55" customWidth="1"/>
    <col min="8" max="8" width="19.125" style="56" customWidth="1"/>
    <col min="9" max="9" width="20.625" style="56" bestFit="1" customWidth="1"/>
    <col min="10" max="11" width="19.125" style="7" customWidth="1"/>
    <col min="12" max="12" width="19.125" style="8" customWidth="1"/>
    <col min="13" max="13" width="19.125" style="7" customWidth="1"/>
    <col min="14" max="15" width="19.125" style="71" customWidth="1"/>
    <col min="16" max="16" width="17.875" style="7" customWidth="1"/>
    <col min="17" max="17" width="19.125" style="71" customWidth="1"/>
    <col min="18" max="18" width="19.125" style="72" customWidth="1"/>
    <col min="19" max="19" width="19.125" style="9" customWidth="1"/>
    <col min="20" max="20" width="11.125" style="11" customWidth="1"/>
  </cols>
  <sheetData>
    <row r="1" spans="1:20" ht="23.25">
      <c r="A1" s="322" t="s">
        <v>771</v>
      </c>
      <c r="E1" s="4"/>
      <c r="F1" s="3"/>
      <c r="G1" s="4"/>
      <c r="H1" s="5"/>
      <c r="I1" s="6"/>
      <c r="R1" s="75"/>
    </row>
    <row r="2" spans="1:20" ht="15">
      <c r="A2" s="138" t="s">
        <v>772</v>
      </c>
      <c r="B2" s="13"/>
      <c r="C2" s="14"/>
      <c r="D2" s="14"/>
      <c r="E2" s="14"/>
      <c r="F2" s="15"/>
      <c r="G2" s="16"/>
      <c r="H2" s="17"/>
      <c r="I2" s="17"/>
      <c r="J2" s="15"/>
      <c r="K2" s="15"/>
      <c r="L2" s="18"/>
      <c r="M2" s="15"/>
      <c r="N2" s="126"/>
      <c r="O2" s="126"/>
      <c r="P2" s="15"/>
      <c r="Q2" s="126"/>
      <c r="R2" s="128"/>
      <c r="S2" s="19"/>
      <c r="T2" s="10"/>
    </row>
    <row r="3" spans="1:20" ht="15">
      <c r="A3" s="12" t="s">
        <v>723</v>
      </c>
      <c r="B3" s="332"/>
      <c r="C3" s="14"/>
      <c r="D3" s="14"/>
      <c r="E3" s="14"/>
      <c r="F3" s="14"/>
      <c r="G3" s="14"/>
      <c r="H3" s="14"/>
      <c r="I3" s="20"/>
      <c r="J3" s="21"/>
      <c r="K3" s="14"/>
      <c r="L3" s="14"/>
      <c r="M3" s="14"/>
      <c r="N3" s="46"/>
      <c r="O3" s="46"/>
      <c r="P3" s="129"/>
      <c r="Q3" s="46"/>
      <c r="R3" s="128"/>
      <c r="S3" s="22"/>
      <c r="T3" s="10"/>
    </row>
    <row r="4" spans="1:20" ht="15">
      <c r="A4" s="24" t="s">
        <v>0</v>
      </c>
      <c r="B4" s="318">
        <v>0.22159999999999999</v>
      </c>
      <c r="C4" s="14"/>
      <c r="E4" s="14"/>
      <c r="F4" s="15"/>
      <c r="G4" s="14"/>
      <c r="H4" s="17"/>
      <c r="I4" s="17"/>
      <c r="J4" s="25"/>
      <c r="K4" s="15"/>
      <c r="L4" s="18"/>
      <c r="M4" s="26"/>
      <c r="N4" s="127"/>
      <c r="O4" s="127"/>
      <c r="P4" s="15"/>
      <c r="Q4" s="371"/>
      <c r="R4" s="37"/>
      <c r="S4" s="15"/>
      <c r="T4" s="10"/>
    </row>
    <row r="5" spans="1:20" ht="15">
      <c r="A5" s="12" t="s">
        <v>708</v>
      </c>
      <c r="B5" s="319">
        <v>293</v>
      </c>
      <c r="C5" s="15"/>
      <c r="D5" s="332"/>
      <c r="E5" s="332"/>
      <c r="F5" s="332"/>
      <c r="G5" s="332"/>
      <c r="H5" s="332"/>
      <c r="I5" s="332"/>
      <c r="J5" s="332"/>
      <c r="K5" s="332"/>
      <c r="L5" s="332"/>
      <c r="M5" s="332"/>
      <c r="N5" s="332"/>
      <c r="O5" s="332"/>
      <c r="P5" s="332"/>
      <c r="Q5" s="372"/>
      <c r="R5" s="372"/>
      <c r="S5" s="372"/>
      <c r="T5" s="10"/>
    </row>
    <row r="6" spans="1:20" s="317" customFormat="1" ht="71.25">
      <c r="A6" s="223" t="s">
        <v>2</v>
      </c>
      <c r="B6" s="222" t="s">
        <v>3</v>
      </c>
      <c r="C6" s="224" t="s">
        <v>777</v>
      </c>
      <c r="D6" s="224" t="s">
        <v>4</v>
      </c>
      <c r="E6" s="224" t="s">
        <v>724</v>
      </c>
      <c r="F6" s="210" t="s">
        <v>5</v>
      </c>
      <c r="G6" s="315" t="s">
        <v>6</v>
      </c>
      <c r="H6" s="315" t="s">
        <v>7</v>
      </c>
      <c r="I6" s="315" t="s">
        <v>8</v>
      </c>
      <c r="J6" s="224" t="s">
        <v>9</v>
      </c>
      <c r="K6" s="224" t="s">
        <v>10</v>
      </c>
      <c r="L6" s="224" t="s">
        <v>11</v>
      </c>
      <c r="M6" s="224" t="s">
        <v>12</v>
      </c>
      <c r="N6" s="210" t="s">
        <v>718</v>
      </c>
      <c r="O6" s="210" t="s">
        <v>722</v>
      </c>
      <c r="P6" s="222" t="s">
        <v>765</v>
      </c>
      <c r="Q6" s="222" t="s">
        <v>801</v>
      </c>
      <c r="R6" s="222" t="s">
        <v>761</v>
      </c>
      <c r="S6" s="316"/>
    </row>
    <row r="7" spans="1:20" s="34" customFormat="1" ht="15">
      <c r="A7" s="13"/>
      <c r="B7" s="13" t="s">
        <v>13</v>
      </c>
      <c r="C7" s="321">
        <f t="shared" ref="C7:K7" si="0">SUM(C8:C300)</f>
        <v>5533611</v>
      </c>
      <c r="D7" s="321">
        <f t="shared" si="0"/>
        <v>8182122822.8499928</v>
      </c>
      <c r="E7" s="321">
        <f t="shared" si="0"/>
        <v>1737164625.1515934</v>
      </c>
      <c r="F7" s="314">
        <f>SUM(F8:F300)</f>
        <v>9919287448.0016022</v>
      </c>
      <c r="G7" s="335">
        <v>1395.32</v>
      </c>
      <c r="H7" s="321">
        <f t="shared" si="0"/>
        <v>7721158100.5199938</v>
      </c>
      <c r="I7" s="314">
        <f t="shared" si="0"/>
        <v>2198129347.4815936</v>
      </c>
      <c r="J7" s="321">
        <f>SUM(J8:J300)</f>
        <v>279857149.93646556</v>
      </c>
      <c r="K7" s="321">
        <f t="shared" si="0"/>
        <v>-742244314.46461034</v>
      </c>
      <c r="L7" s="314">
        <f>SUM(L8:L300)</f>
        <v>1735742182.9534478</v>
      </c>
      <c r="M7" s="321">
        <f>SUM(M8:M300)</f>
        <v>832422207.93104863</v>
      </c>
      <c r="N7" s="314">
        <f>SUM(N8:N376)</f>
        <v>2568164390.8844976</v>
      </c>
      <c r="O7" s="250">
        <f>SUM(O8:O376)</f>
        <v>864000000.00000131</v>
      </c>
      <c r="P7" s="386">
        <f>SUM(P8:P376)</f>
        <v>3432164390.8844981</v>
      </c>
      <c r="Q7" s="321">
        <f>SUM(Q8:Q376)</f>
        <v>17143442.733216491</v>
      </c>
      <c r="R7" s="354">
        <f>SUM(R8:R376)</f>
        <v>3449307833.6177139</v>
      </c>
      <c r="S7" s="33"/>
    </row>
    <row r="8" spans="1:20" ht="15">
      <c r="A8" s="35">
        <v>5</v>
      </c>
      <c r="B8" s="13" t="s">
        <v>14</v>
      </c>
      <c r="C8" s="15">
        <v>9183</v>
      </c>
      <c r="D8" s="15">
        <v>15151012.699999999</v>
      </c>
      <c r="E8" s="15">
        <v>1979399.2179490183</v>
      </c>
      <c r="F8" s="240">
        <f>Yhteenveto[[#This Row],[Ikärakenne, laskennallinen kustannus]]+Yhteenveto[[#This Row],[Muut laskennalliset kustannukset ]]</f>
        <v>17130411.917949017</v>
      </c>
      <c r="G8" s="335">
        <v>1395.32</v>
      </c>
      <c r="H8" s="17">
        <v>12813223.559999999</v>
      </c>
      <c r="I8" s="352">
        <f>Yhteenveto[[#This Row],[Laskennalliset kustannukset yhteensä]]-Yhteenveto[[#This Row],[Omarahoitusosuus, €]]</f>
        <v>4317188.3579490185</v>
      </c>
      <c r="J8" s="36">
        <v>601010.47498375468</v>
      </c>
      <c r="K8" s="37">
        <v>-1832301.5243678105</v>
      </c>
      <c r="L8" s="240">
        <f>Yhteenveto[[#This Row],[Valtionosuus omarahoitusosuuden jälkeen (välisumma)]]+Yhteenveto[[#This Row],[Lisäosat yhteensä]]+Yhteenveto[[#This Row],[Valtionosuuteen tehtävät vähennykset ja lisäykset, netto]]</f>
        <v>3085897.3085649628</v>
      </c>
      <c r="M8" s="37">
        <v>5541455.3899080399</v>
      </c>
      <c r="N8" s="314">
        <f>SUM(Yhteenveto[[#This Row],[Valtionosuus ennen verotuloihin perustuvaa valtionosuuksien tasausta]]+Yhteenveto[[#This Row],[Verotuloihin perustuva valtionosuuksien tasaus]])</f>
        <v>8627352.6984730028</v>
      </c>
      <c r="O8" s="250">
        <v>2026469.2077520455</v>
      </c>
      <c r="P8" s="387">
        <f>SUM(Yhteenveto[[#This Row],[Kunnan  peruspalvelujen valtionosuus ]:[Veroperustemuutoksista johtuvien veromenetysten korvaus]])</f>
        <v>10653821.906225048</v>
      </c>
      <c r="Q8" s="37">
        <v>2250232.2286199997</v>
      </c>
      <c r="R8" s="354">
        <f>+Yhteenveto[[#This Row],[Kunnan  peruspalvelujen valtionosuus ]]+Yhteenveto[[#This Row],[Veroperustemuutoksista johtuvien veromenetysten korvaus]]+Yhteenveto[[#This Row],[Kotikuntakorvaus, netto, vuoden 2023 tieto]]</f>
        <v>12904054.134845048</v>
      </c>
      <c r="S8" s="11"/>
      <c r="T8"/>
    </row>
    <row r="9" spans="1:20" ht="15">
      <c r="A9" s="35">
        <v>9</v>
      </c>
      <c r="B9" s="13" t="s">
        <v>15</v>
      </c>
      <c r="C9" s="15">
        <v>2447</v>
      </c>
      <c r="D9" s="15">
        <v>4528693.08</v>
      </c>
      <c r="E9" s="15">
        <v>418864.28668759472</v>
      </c>
      <c r="F9" s="240">
        <f>Yhteenveto[[#This Row],[Ikärakenne, laskennallinen kustannus]]+Yhteenveto[[#This Row],[Muut laskennalliset kustannukset ]]</f>
        <v>4947557.3666875949</v>
      </c>
      <c r="G9" s="335">
        <v>1395.32</v>
      </c>
      <c r="H9" s="17">
        <v>3414348.04</v>
      </c>
      <c r="I9" s="352">
        <f>Yhteenveto[[#This Row],[Laskennalliset kustannukset yhteensä]]-Yhteenveto[[#This Row],[Omarahoitusosuus, €]]</f>
        <v>1533209.3266875949</v>
      </c>
      <c r="J9" s="36">
        <v>64875.375883641944</v>
      </c>
      <c r="K9" s="37">
        <v>184389.76443707838</v>
      </c>
      <c r="L9" s="240">
        <f>Yhteenveto[[#This Row],[Valtionosuus omarahoitusosuuden jälkeen (välisumma)]]+Yhteenveto[[#This Row],[Lisäosat yhteensä]]+Yhteenveto[[#This Row],[Valtionosuuteen tehtävät vähennykset ja lisäykset, netto]]</f>
        <v>1782474.467008315</v>
      </c>
      <c r="M9" s="37">
        <v>1737475.6973889286</v>
      </c>
      <c r="N9" s="314">
        <f>SUM(Yhteenveto[[#This Row],[Valtionosuus ennen verotuloihin perustuvaa valtionosuuksien tasausta]]+Yhteenveto[[#This Row],[Verotuloihin perustuva valtionosuuksien tasaus]])</f>
        <v>3519950.1643972434</v>
      </c>
      <c r="O9" s="250">
        <v>529965.70726846554</v>
      </c>
      <c r="P9" s="387">
        <f>SUM(Yhteenveto[[#This Row],[Kunnan  peruspalvelujen valtionosuus ]:[Veroperustemuutoksista johtuvien veromenetysten korvaus]])</f>
        <v>4049915.8716657087</v>
      </c>
      <c r="Q9" s="37">
        <v>64029.7287</v>
      </c>
      <c r="R9" s="354">
        <f>+Yhteenveto[[#This Row],[Kunnan  peruspalvelujen valtionosuus ]]+Yhteenveto[[#This Row],[Veroperustemuutoksista johtuvien veromenetysten korvaus]]+Yhteenveto[[#This Row],[Kotikuntakorvaus, netto, vuoden 2023 tieto]]</f>
        <v>4113945.6003657086</v>
      </c>
      <c r="S9" s="11"/>
      <c r="T9"/>
    </row>
    <row r="10" spans="1:20" ht="15">
      <c r="A10" s="35">
        <v>10</v>
      </c>
      <c r="B10" s="13" t="s">
        <v>16</v>
      </c>
      <c r="C10" s="15">
        <v>11102</v>
      </c>
      <c r="D10" s="15">
        <v>17555468.990000002</v>
      </c>
      <c r="E10" s="15">
        <v>2030359.5775713366</v>
      </c>
      <c r="F10" s="240">
        <f>Yhteenveto[[#This Row],[Ikärakenne, laskennallinen kustannus]]+Yhteenveto[[#This Row],[Muut laskennalliset kustannukset ]]</f>
        <v>19585828.567571338</v>
      </c>
      <c r="G10" s="335">
        <v>1395.32</v>
      </c>
      <c r="H10" s="17">
        <v>15490842.639999999</v>
      </c>
      <c r="I10" s="352">
        <f>Yhteenveto[[#This Row],[Laskennalliset kustannukset yhteensä]]-Yhteenveto[[#This Row],[Omarahoitusosuus, €]]</f>
        <v>4094985.9275713395</v>
      </c>
      <c r="J10" s="36">
        <v>723073.84150324098</v>
      </c>
      <c r="K10" s="37">
        <v>-2644518.9549766881</v>
      </c>
      <c r="L10" s="240">
        <f>Yhteenveto[[#This Row],[Valtionosuus omarahoitusosuuden jälkeen (välisumma)]]+Yhteenveto[[#This Row],[Lisäosat yhteensä]]+Yhteenveto[[#This Row],[Valtionosuuteen tehtävät vähennykset ja lisäykset, netto]]</f>
        <v>2173540.8140978925</v>
      </c>
      <c r="M10" s="37">
        <v>6565945.6464468455</v>
      </c>
      <c r="N10" s="314">
        <f>SUM(Yhteenveto[[#This Row],[Valtionosuus ennen verotuloihin perustuvaa valtionosuuksien tasausta]]+Yhteenveto[[#This Row],[Verotuloihin perustuva valtionosuuksien tasaus]])</f>
        <v>8739486.4605447389</v>
      </c>
      <c r="O10" s="250">
        <v>2475925.8503464572</v>
      </c>
      <c r="P10" s="387">
        <f>SUM(Yhteenveto[[#This Row],[Kunnan  peruspalvelujen valtionosuus ]:[Veroperustemuutoksista johtuvien veromenetysten korvaus]])</f>
        <v>11215412.310891196</v>
      </c>
      <c r="Q10" s="37">
        <v>-80464.769400000019</v>
      </c>
      <c r="R10" s="354">
        <f>+Yhteenveto[[#This Row],[Kunnan  peruspalvelujen valtionosuus ]]+Yhteenveto[[#This Row],[Veroperustemuutoksista johtuvien veromenetysten korvaus]]+Yhteenveto[[#This Row],[Kotikuntakorvaus, netto, vuoden 2023 tieto]]</f>
        <v>11134947.541491196</v>
      </c>
      <c r="S10" s="11"/>
      <c r="T10"/>
    </row>
    <row r="11" spans="1:20" ht="15">
      <c r="A11" s="35">
        <v>16</v>
      </c>
      <c r="B11" s="13" t="s">
        <v>17</v>
      </c>
      <c r="C11" s="15">
        <v>8014</v>
      </c>
      <c r="D11" s="15">
        <v>10579598.42</v>
      </c>
      <c r="E11" s="15">
        <v>1678896.7803685621</v>
      </c>
      <c r="F11" s="240">
        <f>Yhteenveto[[#This Row],[Ikärakenne, laskennallinen kustannus]]+Yhteenveto[[#This Row],[Muut laskennalliset kustannukset ]]</f>
        <v>12258495.200368563</v>
      </c>
      <c r="G11" s="335">
        <v>1395.32</v>
      </c>
      <c r="H11" s="17">
        <v>11182094.479999999</v>
      </c>
      <c r="I11" s="352">
        <f>Yhteenveto[[#This Row],[Laskennalliset kustannukset yhteensä]]-Yhteenveto[[#This Row],[Omarahoitusosuus, €]]</f>
        <v>1076400.7203685641</v>
      </c>
      <c r="J11" s="36">
        <v>238455.57503980736</v>
      </c>
      <c r="K11" s="37">
        <v>4058936.949659491</v>
      </c>
      <c r="L11" s="240">
        <f>Yhteenveto[[#This Row],[Valtionosuus omarahoitusosuuden jälkeen (välisumma)]]+Yhteenveto[[#This Row],[Lisäosat yhteensä]]+Yhteenveto[[#This Row],[Valtionosuuteen tehtävät vähennykset ja lisäykset, netto]]</f>
        <v>5373793.2450678628</v>
      </c>
      <c r="M11" s="37">
        <v>2400532.1700477353</v>
      </c>
      <c r="N11" s="314">
        <f>SUM(Yhteenveto[[#This Row],[Valtionosuus ennen verotuloihin perustuvaa valtionosuuksien tasausta]]+Yhteenveto[[#This Row],[Verotuloihin perustuva valtionosuuksien tasaus]])</f>
        <v>7774325.4151155986</v>
      </c>
      <c r="O11" s="250">
        <v>1404195.1297194792</v>
      </c>
      <c r="P11" s="387">
        <f>SUM(Yhteenveto[[#This Row],[Kunnan  peruspalvelujen valtionosuus ]:[Veroperustemuutoksista johtuvien veromenetysten korvaus]])</f>
        <v>9178520.5448350776</v>
      </c>
      <c r="Q11" s="37">
        <v>808931.2159200001</v>
      </c>
      <c r="R11" s="354">
        <f>+Yhteenveto[[#This Row],[Kunnan  peruspalvelujen valtionosuus ]]+Yhteenveto[[#This Row],[Veroperustemuutoksista johtuvien veromenetysten korvaus]]+Yhteenveto[[#This Row],[Kotikuntakorvaus, netto, vuoden 2023 tieto]]</f>
        <v>9987451.760755077</v>
      </c>
      <c r="S11" s="11"/>
      <c r="T11"/>
    </row>
    <row r="12" spans="1:20" ht="15">
      <c r="A12" s="35">
        <v>18</v>
      </c>
      <c r="B12" s="13" t="s">
        <v>18</v>
      </c>
      <c r="C12" s="15">
        <v>4763</v>
      </c>
      <c r="D12" s="15">
        <v>8298572.5899999999</v>
      </c>
      <c r="E12" s="15">
        <v>823194.8233497109</v>
      </c>
      <c r="F12" s="240">
        <f>Yhteenveto[[#This Row],[Ikärakenne, laskennallinen kustannus]]+Yhteenveto[[#This Row],[Muut laskennalliset kustannukset ]]</f>
        <v>9121767.4133497104</v>
      </c>
      <c r="G12" s="335">
        <v>1395.32</v>
      </c>
      <c r="H12" s="17">
        <v>6645909.1600000001</v>
      </c>
      <c r="I12" s="352">
        <f>Yhteenveto[[#This Row],[Laskennalliset kustannukset yhteensä]]-Yhteenveto[[#This Row],[Omarahoitusosuus, €]]</f>
        <v>2475858.2533497103</v>
      </c>
      <c r="J12" s="36">
        <v>102256.82529981574</v>
      </c>
      <c r="K12" s="37">
        <v>-965897.97206248832</v>
      </c>
      <c r="L12" s="240">
        <f>Yhteenveto[[#This Row],[Valtionosuus omarahoitusosuuden jälkeen (välisumma)]]+Yhteenveto[[#This Row],[Lisäosat yhteensä]]+Yhteenveto[[#This Row],[Valtionosuuteen tehtävät vähennykset ja lisäykset, netto]]</f>
        <v>1612217.1065870377</v>
      </c>
      <c r="M12" s="37">
        <v>1089701.1213534034</v>
      </c>
      <c r="N12" s="314">
        <f>SUM(Yhteenveto[[#This Row],[Valtionosuus ennen verotuloihin perustuvaa valtionosuuksien tasausta]]+Yhteenveto[[#This Row],[Verotuloihin perustuva valtionosuuksien tasaus]])</f>
        <v>2701918.2279404411</v>
      </c>
      <c r="O12" s="250">
        <v>830286.12621493498</v>
      </c>
      <c r="P12" s="387">
        <f>SUM(Yhteenveto[[#This Row],[Kunnan  peruspalvelujen valtionosuus ]:[Veroperustemuutoksista johtuvien veromenetysten korvaus]])</f>
        <v>3532204.3541553761</v>
      </c>
      <c r="Q12" s="37">
        <v>547948.71894000005</v>
      </c>
      <c r="R12" s="354">
        <f>+Yhteenveto[[#This Row],[Kunnan  peruspalvelujen valtionosuus ]]+Yhteenveto[[#This Row],[Veroperustemuutoksista johtuvien veromenetysten korvaus]]+Yhteenveto[[#This Row],[Kotikuntakorvaus, netto, vuoden 2023 tieto]]</f>
        <v>4080153.0730953761</v>
      </c>
      <c r="S12" s="11"/>
      <c r="T12"/>
    </row>
    <row r="13" spans="1:20" ht="15">
      <c r="A13" s="35">
        <v>19</v>
      </c>
      <c r="B13" s="13" t="s">
        <v>19</v>
      </c>
      <c r="C13" s="15">
        <v>3965</v>
      </c>
      <c r="D13" s="15">
        <v>7073549.2399999993</v>
      </c>
      <c r="E13" s="15">
        <v>524533.46345187631</v>
      </c>
      <c r="F13" s="240">
        <f>Yhteenveto[[#This Row],[Ikärakenne, laskennallinen kustannus]]+Yhteenveto[[#This Row],[Muut laskennalliset kustannukset ]]</f>
        <v>7598082.7034518756</v>
      </c>
      <c r="G13" s="335">
        <v>1395.32</v>
      </c>
      <c r="H13" s="17">
        <v>5532443.7999999998</v>
      </c>
      <c r="I13" s="352">
        <f>Yhteenveto[[#This Row],[Laskennalliset kustannukset yhteensä]]-Yhteenveto[[#This Row],[Omarahoitusosuus, €]]</f>
        <v>2065638.9034518758</v>
      </c>
      <c r="J13" s="36">
        <v>90841.618920813824</v>
      </c>
      <c r="K13" s="37">
        <v>-1004815.4668608743</v>
      </c>
      <c r="L13" s="240">
        <f>Yhteenveto[[#This Row],[Valtionosuus omarahoitusosuuden jälkeen (välisumma)]]+Yhteenveto[[#This Row],[Lisäosat yhteensä]]+Yhteenveto[[#This Row],[Valtionosuuteen tehtävät vähennykset ja lisäykset, netto]]</f>
        <v>1151665.0555118152</v>
      </c>
      <c r="M13" s="37">
        <v>1448166.7656409135</v>
      </c>
      <c r="N13" s="314">
        <f>SUM(Yhteenveto[[#This Row],[Valtionosuus ennen verotuloihin perustuvaa valtionosuuksien tasausta]]+Yhteenveto[[#This Row],[Verotuloihin perustuva valtionosuuksien tasaus]])</f>
        <v>2599831.821152729</v>
      </c>
      <c r="O13" s="250">
        <v>660605.54307410622</v>
      </c>
      <c r="P13" s="387">
        <f>SUM(Yhteenveto[[#This Row],[Kunnan  peruspalvelujen valtionosuus ]:[Veroperustemuutoksista johtuvien veromenetysten korvaus]])</f>
        <v>3260437.3642268353</v>
      </c>
      <c r="Q13" s="37">
        <v>-64029.728700000007</v>
      </c>
      <c r="R13" s="354">
        <f>+Yhteenveto[[#This Row],[Kunnan  peruspalvelujen valtionosuus ]]+Yhteenveto[[#This Row],[Veroperustemuutoksista johtuvien veromenetysten korvaus]]+Yhteenveto[[#This Row],[Kotikuntakorvaus, netto, vuoden 2023 tieto]]</f>
        <v>3196407.6355268355</v>
      </c>
      <c r="S13" s="11"/>
      <c r="T13"/>
    </row>
    <row r="14" spans="1:20" ht="15">
      <c r="A14" s="35">
        <v>20</v>
      </c>
      <c r="B14" s="13" t="s">
        <v>20</v>
      </c>
      <c r="C14" s="15">
        <v>16473</v>
      </c>
      <c r="D14" s="15">
        <v>25908136.059999999</v>
      </c>
      <c r="E14" s="15">
        <v>2416995.5867629466</v>
      </c>
      <c r="F14" s="240">
        <f>Yhteenveto[[#This Row],[Ikärakenne, laskennallinen kustannus]]+Yhteenveto[[#This Row],[Muut laskennalliset kustannukset ]]</f>
        <v>28325131.646762945</v>
      </c>
      <c r="G14" s="335">
        <v>1395.32</v>
      </c>
      <c r="H14" s="17">
        <v>22985106.359999999</v>
      </c>
      <c r="I14" s="352">
        <f>Yhteenveto[[#This Row],[Laskennalliset kustannukset yhteensä]]-Yhteenveto[[#This Row],[Omarahoitusosuus, €]]</f>
        <v>5340025.2867629454</v>
      </c>
      <c r="J14" s="36">
        <v>331299.77275594656</v>
      </c>
      <c r="K14" s="37">
        <v>-6593939.0316670304</v>
      </c>
      <c r="L14" s="240">
        <f>Yhteenveto[[#This Row],[Valtionosuus omarahoitusosuuden jälkeen (välisumma)]]+Yhteenveto[[#This Row],[Lisäosat yhteensä]]+Yhteenveto[[#This Row],[Valtionosuuteen tehtävät vähennykset ja lisäykset, netto]]</f>
        <v>-922613.9721481381</v>
      </c>
      <c r="M14" s="37">
        <v>7414734.8681461699</v>
      </c>
      <c r="N14" s="314">
        <f>SUM(Yhteenveto[[#This Row],[Valtionosuus ennen verotuloihin perustuvaa valtionosuuksien tasausta]]+Yhteenveto[[#This Row],[Verotuloihin perustuva valtionosuuksien tasaus]])</f>
        <v>6492120.8959980318</v>
      </c>
      <c r="O14" s="250">
        <v>2779524.7976710428</v>
      </c>
      <c r="P14" s="387">
        <f>SUM(Yhteenveto[[#This Row],[Kunnan  peruspalvelujen valtionosuus ]:[Veroperustemuutoksista johtuvien veromenetysten korvaus]])</f>
        <v>9271645.6936690751</v>
      </c>
      <c r="Q14" s="37">
        <v>-646454.8497599999</v>
      </c>
      <c r="R14" s="354">
        <f>+Yhteenveto[[#This Row],[Kunnan  peruspalvelujen valtionosuus ]]+Yhteenveto[[#This Row],[Veroperustemuutoksista johtuvien veromenetysten korvaus]]+Yhteenveto[[#This Row],[Kotikuntakorvaus, netto, vuoden 2023 tieto]]</f>
        <v>8625190.8439090755</v>
      </c>
      <c r="S14" s="11"/>
      <c r="T14"/>
    </row>
    <row r="15" spans="1:20" ht="15">
      <c r="A15" s="35">
        <v>46</v>
      </c>
      <c r="B15" s="13" t="s">
        <v>21</v>
      </c>
      <c r="C15" s="15">
        <v>1341</v>
      </c>
      <c r="D15" s="15">
        <v>1601323.2399999998</v>
      </c>
      <c r="E15" s="15">
        <v>995933.21672185801</v>
      </c>
      <c r="F15" s="240">
        <f>Yhteenveto[[#This Row],[Ikärakenne, laskennallinen kustannus]]+Yhteenveto[[#This Row],[Muut laskennalliset kustannukset ]]</f>
        <v>2597256.4567218577</v>
      </c>
      <c r="G15" s="335">
        <v>1395.32</v>
      </c>
      <c r="H15" s="17">
        <v>1871124.1199999999</v>
      </c>
      <c r="I15" s="352">
        <f>Yhteenveto[[#This Row],[Laskennalliset kustannukset yhteensä]]-Yhteenveto[[#This Row],[Omarahoitusosuus, €]]</f>
        <v>726132.33672185778</v>
      </c>
      <c r="J15" s="36">
        <v>196360.04410391935</v>
      </c>
      <c r="K15" s="37">
        <v>580354.11282250145</v>
      </c>
      <c r="L15" s="240">
        <f>Yhteenveto[[#This Row],[Valtionosuus omarahoitusosuuden jälkeen (välisumma)]]+Yhteenveto[[#This Row],[Lisäosat yhteensä]]+Yhteenveto[[#This Row],[Valtionosuuteen tehtävät vähennykset ja lisäykset, netto]]</f>
        <v>1502846.4936482785</v>
      </c>
      <c r="M15" s="37">
        <v>570366.0979992327</v>
      </c>
      <c r="N15" s="314">
        <f>SUM(Yhteenveto[[#This Row],[Valtionosuus ennen verotuloihin perustuvaa valtionosuuksien tasausta]]+Yhteenveto[[#This Row],[Verotuloihin perustuva valtionosuuksien tasaus]])</f>
        <v>2073212.5916475113</v>
      </c>
      <c r="O15" s="250">
        <v>302172.72720634512</v>
      </c>
      <c r="P15" s="387">
        <f>SUM(Yhteenveto[[#This Row],[Kunnan  peruspalvelujen valtionosuus ]:[Veroperustemuutoksista johtuvien veromenetysten korvaus]])</f>
        <v>2375385.3188538565</v>
      </c>
      <c r="Q15" s="37">
        <v>206813.79269999999</v>
      </c>
      <c r="R15" s="354">
        <f>+Yhteenveto[[#This Row],[Kunnan  peruspalvelujen valtionosuus ]]+Yhteenveto[[#This Row],[Veroperustemuutoksista johtuvien veromenetysten korvaus]]+Yhteenveto[[#This Row],[Kotikuntakorvaus, netto, vuoden 2023 tieto]]</f>
        <v>2582199.1115538566</v>
      </c>
      <c r="S15" s="11"/>
      <c r="T15"/>
    </row>
    <row r="16" spans="1:20" ht="15">
      <c r="A16" s="35">
        <v>47</v>
      </c>
      <c r="B16" s="13" t="s">
        <v>22</v>
      </c>
      <c r="C16" s="15">
        <v>1811</v>
      </c>
      <c r="D16" s="15">
        <v>2161264.2600000002</v>
      </c>
      <c r="E16" s="15">
        <v>1843738.7631631505</v>
      </c>
      <c r="F16" s="240">
        <f>Yhteenveto[[#This Row],[Ikärakenne, laskennallinen kustannus]]+Yhteenveto[[#This Row],[Muut laskennalliset kustannukset ]]</f>
        <v>4005003.023163151</v>
      </c>
      <c r="G16" s="335">
        <v>1395.32</v>
      </c>
      <c r="H16" s="17">
        <v>2526924.52</v>
      </c>
      <c r="I16" s="352">
        <f>Yhteenveto[[#This Row],[Laskennalliset kustannukset yhteensä]]-Yhteenveto[[#This Row],[Omarahoitusosuus, €]]</f>
        <v>1478078.503163151</v>
      </c>
      <c r="J16" s="36">
        <v>876984.42378351244</v>
      </c>
      <c r="K16" s="37">
        <v>70846.166619283904</v>
      </c>
      <c r="L16" s="240">
        <f>Yhteenveto[[#This Row],[Valtionosuus omarahoitusosuuden jälkeen (välisumma)]]+Yhteenveto[[#This Row],[Lisäosat yhteensä]]+Yhteenveto[[#This Row],[Valtionosuuteen tehtävät vähennykset ja lisäykset, netto]]</f>
        <v>2425909.0935659474</v>
      </c>
      <c r="M16" s="37">
        <v>582202.77277387527</v>
      </c>
      <c r="N16" s="314">
        <f>SUM(Yhteenveto[[#This Row],[Valtionosuus ennen verotuloihin perustuvaa valtionosuuksien tasausta]]+Yhteenveto[[#This Row],[Verotuloihin perustuva valtionosuuksien tasaus]])</f>
        <v>3008111.8663398228</v>
      </c>
      <c r="O16" s="250">
        <v>397250.83464450098</v>
      </c>
      <c r="P16" s="387">
        <f>SUM(Yhteenveto[[#This Row],[Kunnan  peruspalvelujen valtionosuus ]:[Veroperustemuutoksista johtuvien veromenetysten korvaus]])</f>
        <v>3405362.7009843239</v>
      </c>
      <c r="Q16" s="37">
        <v>-40232.384700000002</v>
      </c>
      <c r="R16" s="354">
        <f>+Yhteenveto[[#This Row],[Kunnan  peruspalvelujen valtionosuus ]]+Yhteenveto[[#This Row],[Veroperustemuutoksista johtuvien veromenetysten korvaus]]+Yhteenveto[[#This Row],[Kotikuntakorvaus, netto, vuoden 2023 tieto]]</f>
        <v>3365130.316284324</v>
      </c>
      <c r="S16" s="11"/>
      <c r="T16"/>
    </row>
    <row r="17" spans="1:20" ht="15">
      <c r="A17" s="35">
        <v>49</v>
      </c>
      <c r="B17" s="13" t="s">
        <v>23</v>
      </c>
      <c r="C17" s="15">
        <v>305274</v>
      </c>
      <c r="D17" s="15">
        <v>532058523.82999998</v>
      </c>
      <c r="E17" s="15">
        <v>157700228.87740526</v>
      </c>
      <c r="F17" s="240">
        <f>Yhteenveto[[#This Row],[Ikärakenne, laskennallinen kustannus]]+Yhteenveto[[#This Row],[Muut laskennalliset kustannukset ]]</f>
        <v>689758752.70740521</v>
      </c>
      <c r="G17" s="335">
        <v>1395.32</v>
      </c>
      <c r="H17" s="17">
        <v>425954917.68000001</v>
      </c>
      <c r="I17" s="352">
        <f>Yhteenveto[[#This Row],[Laskennalliset kustannukset yhteensä]]-Yhteenveto[[#This Row],[Omarahoitusosuus, €]]</f>
        <v>263803835.0274052</v>
      </c>
      <c r="J17" s="36">
        <v>15805650.328247003</v>
      </c>
      <c r="K17" s="37">
        <v>113510751.25932148</v>
      </c>
      <c r="L17" s="240">
        <f>Yhteenveto[[#This Row],[Valtionosuus omarahoitusosuuden jälkeen (välisumma)]]+Yhteenveto[[#This Row],[Lisäosat yhteensä]]+Yhteenveto[[#This Row],[Valtionosuuteen tehtävät vähennykset ja lisäykset, netto]]</f>
        <v>393120236.61497366</v>
      </c>
      <c r="M17" s="37">
        <v>-24715386.957677238</v>
      </c>
      <c r="N17" s="314">
        <f>SUM(Yhteenveto[[#This Row],[Valtionosuus ennen verotuloihin perustuvaa valtionosuuksien tasausta]]+Yhteenveto[[#This Row],[Verotuloihin perustuva valtionosuuksien tasaus]])</f>
        <v>368404849.65729642</v>
      </c>
      <c r="O17" s="250">
        <v>31226851.338807572</v>
      </c>
      <c r="P17" s="387">
        <f>SUM(Yhteenveto[[#This Row],[Kunnan  peruspalvelujen valtionosuus ]:[Veroperustemuutoksista johtuvien veromenetysten korvaus]])</f>
        <v>399631700.996104</v>
      </c>
      <c r="Q17" s="37">
        <v>-15036870.885966003</v>
      </c>
      <c r="R17" s="354">
        <f>+Yhteenveto[[#This Row],[Kunnan  peruspalvelujen valtionosuus ]]+Yhteenveto[[#This Row],[Veroperustemuutoksista johtuvien veromenetysten korvaus]]+Yhteenveto[[#This Row],[Kotikuntakorvaus, netto, vuoden 2023 tieto]]</f>
        <v>384594830.110138</v>
      </c>
      <c r="S17" s="11"/>
      <c r="T17"/>
    </row>
    <row r="18" spans="1:20" ht="15">
      <c r="A18" s="35">
        <v>50</v>
      </c>
      <c r="B18" s="13" t="s">
        <v>24</v>
      </c>
      <c r="C18" s="15">
        <v>11276</v>
      </c>
      <c r="D18" s="15">
        <v>16243392.080000002</v>
      </c>
      <c r="E18" s="15">
        <v>2113061.4509237441</v>
      </c>
      <c r="F18" s="240">
        <f>Yhteenveto[[#This Row],[Ikärakenne, laskennallinen kustannus]]+Yhteenveto[[#This Row],[Muut laskennalliset kustannukset ]]</f>
        <v>18356453.530923747</v>
      </c>
      <c r="G18" s="335">
        <v>1395.32</v>
      </c>
      <c r="H18" s="17">
        <v>15733628.319999998</v>
      </c>
      <c r="I18" s="352">
        <f>Yhteenveto[[#This Row],[Laskennalliset kustannukset yhteensä]]-Yhteenveto[[#This Row],[Omarahoitusosuus, €]]</f>
        <v>2622825.2109237481</v>
      </c>
      <c r="J18" s="36">
        <v>249642.07168059493</v>
      </c>
      <c r="K18" s="37">
        <v>-2429562.2663708329</v>
      </c>
      <c r="L18" s="240">
        <f>Yhteenveto[[#This Row],[Valtionosuus omarahoitusosuuden jälkeen (välisumma)]]+Yhteenveto[[#This Row],[Lisäosat yhteensä]]+Yhteenveto[[#This Row],[Valtionosuuteen tehtävät vähennykset ja lisäykset, netto]]</f>
        <v>442905.01623351034</v>
      </c>
      <c r="M18" s="37">
        <v>3750435.193800135</v>
      </c>
      <c r="N18" s="314">
        <f>SUM(Yhteenveto[[#This Row],[Valtionosuus ennen verotuloihin perustuvaa valtionosuuksien tasausta]]+Yhteenveto[[#This Row],[Verotuloihin perustuva valtionosuuksien tasaus]])</f>
        <v>4193340.2100336454</v>
      </c>
      <c r="O18" s="250">
        <v>2087064.9226045988</v>
      </c>
      <c r="P18" s="387">
        <f>SUM(Yhteenveto[[#This Row],[Kunnan  peruspalvelujen valtionosuus ]:[Veroperustemuutoksista johtuvien veromenetysten korvaus]])</f>
        <v>6280405.132638244</v>
      </c>
      <c r="Q18" s="37">
        <v>164127.30690000005</v>
      </c>
      <c r="R18" s="354">
        <f>+Yhteenveto[[#This Row],[Kunnan  peruspalvelujen valtionosuus ]]+Yhteenveto[[#This Row],[Veroperustemuutoksista johtuvien veromenetysten korvaus]]+Yhteenveto[[#This Row],[Kotikuntakorvaus, netto, vuoden 2023 tieto]]</f>
        <v>6444532.4395382442</v>
      </c>
      <c r="S18" s="11"/>
      <c r="T18"/>
    </row>
    <row r="19" spans="1:20" ht="15">
      <c r="A19" s="35">
        <v>51</v>
      </c>
      <c r="B19" s="13" t="s">
        <v>25</v>
      </c>
      <c r="C19" s="15">
        <v>9211</v>
      </c>
      <c r="D19" s="15">
        <v>14932215.940000001</v>
      </c>
      <c r="E19" s="15">
        <v>1608731.9141725618</v>
      </c>
      <c r="F19" s="240">
        <f>Yhteenveto[[#This Row],[Ikärakenne, laskennallinen kustannus]]+Yhteenveto[[#This Row],[Muut laskennalliset kustannukset ]]</f>
        <v>16540947.854172563</v>
      </c>
      <c r="G19" s="335">
        <v>1395.32</v>
      </c>
      <c r="H19" s="17">
        <v>12852292.52</v>
      </c>
      <c r="I19" s="352">
        <f>Yhteenveto[[#This Row],[Laskennalliset kustannukset yhteensä]]-Yhteenveto[[#This Row],[Omarahoitusosuus, €]]</f>
        <v>3688655.3341725636</v>
      </c>
      <c r="J19" s="36">
        <v>312030.30889425229</v>
      </c>
      <c r="K19" s="37">
        <v>-9659699.8511240743</v>
      </c>
      <c r="L19" s="240">
        <f>Yhteenveto[[#This Row],[Valtionosuus omarahoitusosuuden jälkeen (välisumma)]]+Yhteenveto[[#This Row],[Lisäosat yhteensä]]+Yhteenveto[[#This Row],[Valtionosuuteen tehtävät vähennykset ja lisäykset, netto]]</f>
        <v>-5659014.2080572583</v>
      </c>
      <c r="M19" s="37">
        <v>-213204.68818143613</v>
      </c>
      <c r="N19" s="314">
        <f>SUM(Yhteenveto[[#This Row],[Valtionosuus ennen verotuloihin perustuvaa valtionosuuksien tasausta]]+Yhteenveto[[#This Row],[Verotuloihin perustuva valtionosuuksien tasaus]])</f>
        <v>-5872218.896238694</v>
      </c>
      <c r="O19" s="250">
        <v>1801377.3536808377</v>
      </c>
      <c r="P19" s="387">
        <f>SUM(Yhteenveto[[#This Row],[Kunnan  peruspalvelujen valtionosuus ]:[Veroperustemuutoksista johtuvien veromenetysten korvaus]])</f>
        <v>-4070841.5425578561</v>
      </c>
      <c r="Q19" s="37">
        <v>-126111.04985999997</v>
      </c>
      <c r="R19" s="354">
        <f>+Yhteenveto[[#This Row],[Kunnan  peruspalvelujen valtionosuus ]]+Yhteenveto[[#This Row],[Veroperustemuutoksista johtuvien veromenetysten korvaus]]+Yhteenveto[[#This Row],[Kotikuntakorvaus, netto, vuoden 2023 tieto]]</f>
        <v>-4196952.5924178557</v>
      </c>
      <c r="S19" s="11"/>
      <c r="T19"/>
    </row>
    <row r="20" spans="1:20" ht="15">
      <c r="A20" s="35">
        <v>52</v>
      </c>
      <c r="B20" s="13" t="s">
        <v>26</v>
      </c>
      <c r="C20" s="15">
        <v>2346</v>
      </c>
      <c r="D20" s="15">
        <v>3703963.0399999996</v>
      </c>
      <c r="E20" s="15">
        <v>579985.92348349304</v>
      </c>
      <c r="F20" s="240">
        <f>Yhteenveto[[#This Row],[Ikärakenne, laskennallinen kustannus]]+Yhteenveto[[#This Row],[Muut laskennalliset kustannukset ]]</f>
        <v>4283948.9634834928</v>
      </c>
      <c r="G20" s="335">
        <v>1395.32</v>
      </c>
      <c r="H20" s="17">
        <v>3273420.7199999997</v>
      </c>
      <c r="I20" s="352">
        <f>Yhteenveto[[#This Row],[Laskennalliset kustannukset yhteensä]]-Yhteenveto[[#This Row],[Omarahoitusosuus, €]]</f>
        <v>1010528.2434834931</v>
      </c>
      <c r="J20" s="36">
        <v>177506.89420106343</v>
      </c>
      <c r="K20" s="37">
        <v>401443.33329651237</v>
      </c>
      <c r="L20" s="240">
        <f>Yhteenveto[[#This Row],[Valtionosuus omarahoitusosuuden jälkeen (välisumma)]]+Yhteenveto[[#This Row],[Lisäosat yhteensä]]+Yhteenveto[[#This Row],[Valtionosuuteen tehtävät vähennykset ja lisäykset, netto]]</f>
        <v>1589478.4709810689</v>
      </c>
      <c r="M20" s="37">
        <v>1253248.8001826783</v>
      </c>
      <c r="N20" s="314">
        <f>SUM(Yhteenveto[[#This Row],[Valtionosuus ennen verotuloihin perustuvaa valtionosuuksien tasausta]]+Yhteenveto[[#This Row],[Verotuloihin perustuva valtionosuuksien tasaus]])</f>
        <v>2842727.2711637472</v>
      </c>
      <c r="O20" s="250">
        <v>553573.08403791569</v>
      </c>
      <c r="P20" s="387">
        <f>SUM(Yhteenveto[[#This Row],[Kunnan  peruspalvelujen valtionosuus ]:[Veroperustemuutoksista johtuvien veromenetysten korvaus]])</f>
        <v>3396300.355201663</v>
      </c>
      <c r="Q20" s="37">
        <v>29672.313300000002</v>
      </c>
      <c r="R20" s="354">
        <f>+Yhteenveto[[#This Row],[Kunnan  peruspalvelujen valtionosuus ]]+Yhteenveto[[#This Row],[Veroperustemuutoksista johtuvien veromenetysten korvaus]]+Yhteenveto[[#This Row],[Kotikuntakorvaus, netto, vuoden 2023 tieto]]</f>
        <v>3425972.668501663</v>
      </c>
      <c r="S20" s="11"/>
      <c r="T20"/>
    </row>
    <row r="21" spans="1:20" ht="15">
      <c r="A21" s="35">
        <v>61</v>
      </c>
      <c r="B21" s="13" t="s">
        <v>27</v>
      </c>
      <c r="C21" s="15">
        <v>16459</v>
      </c>
      <c r="D21" s="15">
        <v>19226881.189999998</v>
      </c>
      <c r="E21" s="15">
        <v>3882134.4183675409</v>
      </c>
      <c r="F21" s="240">
        <f>Yhteenveto[[#This Row],[Ikärakenne, laskennallinen kustannus]]+Yhteenveto[[#This Row],[Muut laskennalliset kustannukset ]]</f>
        <v>23109015.60836754</v>
      </c>
      <c r="G21" s="335">
        <v>1395.32</v>
      </c>
      <c r="H21" s="17">
        <v>22965571.879999999</v>
      </c>
      <c r="I21" s="352">
        <f>Yhteenveto[[#This Row],[Laskennalliset kustannukset yhteensä]]-Yhteenveto[[#This Row],[Omarahoitusosuus, €]]</f>
        <v>143443.72836754099</v>
      </c>
      <c r="J21" s="36">
        <v>534022.03290989692</v>
      </c>
      <c r="K21" s="37">
        <v>-230012.87541721947</v>
      </c>
      <c r="L21" s="240">
        <f>Yhteenveto[[#This Row],[Valtionosuus omarahoitusosuuden jälkeen (välisumma)]]+Yhteenveto[[#This Row],[Lisäosat yhteensä]]+Yhteenveto[[#This Row],[Valtionosuuteen tehtävät vähennykset ja lisäykset, netto]]</f>
        <v>447452.88586021843</v>
      </c>
      <c r="M21" s="37">
        <v>5444820.3550449507</v>
      </c>
      <c r="N21" s="314">
        <f>SUM(Yhteenveto[[#This Row],[Valtionosuus ennen verotuloihin perustuvaa valtionosuuksien tasausta]]+Yhteenveto[[#This Row],[Verotuloihin perustuva valtionosuuksien tasaus]])</f>
        <v>5892273.2409051694</v>
      </c>
      <c r="O21" s="250">
        <v>3068114.6174285603</v>
      </c>
      <c r="P21" s="387">
        <f>SUM(Yhteenveto[[#This Row],[Kunnan  peruspalvelujen valtionosuus ]:[Veroperustemuutoksista johtuvien veromenetysten korvaus]])</f>
        <v>8960387.8583337292</v>
      </c>
      <c r="Q21" s="37">
        <v>259078.70946000027</v>
      </c>
      <c r="R21" s="354">
        <f>+Yhteenveto[[#This Row],[Kunnan  peruspalvelujen valtionosuus ]]+Yhteenveto[[#This Row],[Veroperustemuutoksista johtuvien veromenetysten korvaus]]+Yhteenveto[[#This Row],[Kotikuntakorvaus, netto, vuoden 2023 tieto]]</f>
        <v>9219466.5677937288</v>
      </c>
      <c r="S21" s="11"/>
      <c r="T21"/>
    </row>
    <row r="22" spans="1:20" ht="15">
      <c r="A22" s="35">
        <v>69</v>
      </c>
      <c r="B22" s="13" t="s">
        <v>28</v>
      </c>
      <c r="C22" s="15">
        <v>6687</v>
      </c>
      <c r="D22" s="15">
        <v>11418054.300000001</v>
      </c>
      <c r="E22" s="15">
        <v>1364370.0226326953</v>
      </c>
      <c r="F22" s="240">
        <f>Yhteenveto[[#This Row],[Ikärakenne, laskennallinen kustannus]]+Yhteenveto[[#This Row],[Muut laskennalliset kustannukset ]]</f>
        <v>12782424.322632696</v>
      </c>
      <c r="G22" s="335">
        <v>1395.32</v>
      </c>
      <c r="H22" s="17">
        <v>9330504.8399999999</v>
      </c>
      <c r="I22" s="352">
        <f>Yhteenveto[[#This Row],[Laskennalliset kustannukset yhteensä]]-Yhteenveto[[#This Row],[Omarahoitusosuus, €]]</f>
        <v>3451919.4826326966</v>
      </c>
      <c r="J22" s="36">
        <v>536084.49253023823</v>
      </c>
      <c r="K22" s="37">
        <v>-3277978.1264015576</v>
      </c>
      <c r="L22" s="240">
        <f>Yhteenveto[[#This Row],[Valtionosuus omarahoitusosuuden jälkeen (välisumma)]]+Yhteenveto[[#This Row],[Lisäosat yhteensä]]+Yhteenveto[[#This Row],[Valtionosuuteen tehtävät vähennykset ja lisäykset, netto]]</f>
        <v>710025.84876137739</v>
      </c>
      <c r="M22" s="37">
        <v>3789328.1889107958</v>
      </c>
      <c r="N22" s="314">
        <f>SUM(Yhteenveto[[#This Row],[Valtionosuus ennen verotuloihin perustuvaa valtionosuuksien tasausta]]+Yhteenveto[[#This Row],[Verotuloihin perustuva valtionosuuksien tasaus]])</f>
        <v>4499354.0376721732</v>
      </c>
      <c r="O22" s="250">
        <v>1380974.6979418825</v>
      </c>
      <c r="P22" s="387">
        <f>SUM(Yhteenveto[[#This Row],[Kunnan  peruspalvelujen valtionosuus ]:[Veroperustemuutoksista johtuvien veromenetysten korvaus]])</f>
        <v>5880328.7356140558</v>
      </c>
      <c r="Q22" s="37">
        <v>187329.71730000008</v>
      </c>
      <c r="R22" s="354">
        <f>+Yhteenveto[[#This Row],[Kunnan  peruspalvelujen valtionosuus ]]+Yhteenveto[[#This Row],[Veroperustemuutoksista johtuvien veromenetysten korvaus]]+Yhteenveto[[#This Row],[Kotikuntakorvaus, netto, vuoden 2023 tieto]]</f>
        <v>6067658.4529140554</v>
      </c>
      <c r="S22" s="11"/>
      <c r="T22"/>
    </row>
    <row r="23" spans="1:20" ht="15">
      <c r="A23" s="35">
        <v>71</v>
      </c>
      <c r="B23" s="13" t="s">
        <v>29</v>
      </c>
      <c r="C23" s="15">
        <v>6591</v>
      </c>
      <c r="D23" s="15">
        <v>12323896.65</v>
      </c>
      <c r="E23" s="15">
        <v>1649826.0323768919</v>
      </c>
      <c r="F23" s="240">
        <f>Yhteenveto[[#This Row],[Ikärakenne, laskennallinen kustannus]]+Yhteenveto[[#This Row],[Muut laskennalliset kustannukset ]]</f>
        <v>13973722.682376891</v>
      </c>
      <c r="G23" s="335">
        <v>1395.32</v>
      </c>
      <c r="H23" s="17">
        <v>9196554.1199999992</v>
      </c>
      <c r="I23" s="352">
        <f>Yhteenveto[[#This Row],[Laskennalliset kustannukset yhteensä]]-Yhteenveto[[#This Row],[Omarahoitusosuus, €]]</f>
        <v>4777168.5623768922</v>
      </c>
      <c r="J23" s="36">
        <v>477057.65869783715</v>
      </c>
      <c r="K23" s="37">
        <v>-1423704.3935938913</v>
      </c>
      <c r="L23" s="240">
        <f>Yhteenveto[[#This Row],[Valtionosuus omarahoitusosuuden jälkeen (välisumma)]]+Yhteenveto[[#This Row],[Lisäosat yhteensä]]+Yhteenveto[[#This Row],[Valtionosuuteen tehtävät vähennykset ja lisäykset, netto]]</f>
        <v>3830521.8274808377</v>
      </c>
      <c r="M23" s="37">
        <v>4051833.7830696693</v>
      </c>
      <c r="N23" s="314">
        <f>SUM(Yhteenveto[[#This Row],[Valtionosuus ennen verotuloihin perustuvaa valtionosuuksien tasausta]]+Yhteenveto[[#This Row],[Verotuloihin perustuva valtionosuuksien tasaus]])</f>
        <v>7882355.610550507</v>
      </c>
      <c r="O23" s="250">
        <v>1406036.0068561113</v>
      </c>
      <c r="P23" s="387">
        <f>SUM(Yhteenveto[[#This Row],[Kunnan  peruspalvelujen valtionosuus ]:[Veroperustemuutoksista johtuvien veromenetysten korvaus]])</f>
        <v>9288391.6174066179</v>
      </c>
      <c r="Q23" s="37">
        <v>-62542.394699999946</v>
      </c>
      <c r="R23" s="354">
        <f>+Yhteenveto[[#This Row],[Kunnan  peruspalvelujen valtionosuus ]]+Yhteenveto[[#This Row],[Veroperustemuutoksista johtuvien veromenetysten korvaus]]+Yhteenveto[[#This Row],[Kotikuntakorvaus, netto, vuoden 2023 tieto]]</f>
        <v>9225849.2227066178</v>
      </c>
      <c r="S23" s="11"/>
      <c r="T23"/>
    </row>
    <row r="24" spans="1:20" ht="15">
      <c r="A24" s="35">
        <v>72</v>
      </c>
      <c r="B24" s="13" t="s">
        <v>30</v>
      </c>
      <c r="C24" s="15">
        <v>960</v>
      </c>
      <c r="D24" s="15">
        <v>1169616.1100000001</v>
      </c>
      <c r="E24" s="15">
        <v>1437976.1400636367</v>
      </c>
      <c r="F24" s="240">
        <f>Yhteenveto[[#This Row],[Ikärakenne, laskennallinen kustannus]]+Yhteenveto[[#This Row],[Muut laskennalliset kustannukset ]]</f>
        <v>2607592.2500636368</v>
      </c>
      <c r="G24" s="335">
        <v>1395.32</v>
      </c>
      <c r="H24" s="17">
        <v>1339507.2</v>
      </c>
      <c r="I24" s="352">
        <f>Yhteenveto[[#This Row],[Laskennalliset kustannukset yhteensä]]-Yhteenveto[[#This Row],[Omarahoitusosuus, €]]</f>
        <v>1268085.0500636369</v>
      </c>
      <c r="J24" s="36">
        <v>83349.373765361364</v>
      </c>
      <c r="K24" s="37">
        <v>-142627.75559169136</v>
      </c>
      <c r="L24" s="240">
        <f>Yhteenveto[[#This Row],[Valtionosuus omarahoitusosuuden jälkeen (välisumma)]]+Yhteenveto[[#This Row],[Lisäosat yhteensä]]+Yhteenveto[[#This Row],[Valtionosuuteen tehtävät vähennykset ja lisäykset, netto]]</f>
        <v>1208806.6682373066</v>
      </c>
      <c r="M24" s="37">
        <v>300936.79327945155</v>
      </c>
      <c r="N24" s="314">
        <f>SUM(Yhteenveto[[#This Row],[Valtionosuus ennen verotuloihin perustuvaa valtionosuuksien tasausta]]+Yhteenveto[[#This Row],[Verotuloihin perustuva valtionosuuksien tasaus]])</f>
        <v>1509743.4615167582</v>
      </c>
      <c r="O24" s="250">
        <v>171812.07898167099</v>
      </c>
      <c r="P24" s="387">
        <f>SUM(Yhteenveto[[#This Row],[Kunnan  peruspalvelujen valtionosuus ]:[Veroperustemuutoksista johtuvien veromenetysten korvaus]])</f>
        <v>1681555.5404984292</v>
      </c>
      <c r="Q24" s="37">
        <v>0</v>
      </c>
      <c r="R24" s="354">
        <f>+Yhteenveto[[#This Row],[Kunnan  peruspalvelujen valtionosuus ]]+Yhteenveto[[#This Row],[Veroperustemuutoksista johtuvien veromenetysten korvaus]]+Yhteenveto[[#This Row],[Kotikuntakorvaus, netto, vuoden 2023 tieto]]</f>
        <v>1681555.5404984292</v>
      </c>
      <c r="S24" s="11"/>
      <c r="T24"/>
    </row>
    <row r="25" spans="1:20" ht="15">
      <c r="A25" s="35">
        <v>74</v>
      </c>
      <c r="B25" s="13" t="s">
        <v>31</v>
      </c>
      <c r="C25" s="15">
        <v>1052</v>
      </c>
      <c r="D25" s="15">
        <v>1390652.69</v>
      </c>
      <c r="E25" s="15">
        <v>486813.36274482869</v>
      </c>
      <c r="F25" s="240">
        <f>Yhteenveto[[#This Row],[Ikärakenne, laskennallinen kustannus]]+Yhteenveto[[#This Row],[Muut laskennalliset kustannukset ]]</f>
        <v>1877466.0527448286</v>
      </c>
      <c r="G25" s="335">
        <v>1395.32</v>
      </c>
      <c r="H25" s="17">
        <v>1467876.64</v>
      </c>
      <c r="I25" s="352">
        <f>Yhteenveto[[#This Row],[Laskennalliset kustannukset yhteensä]]-Yhteenveto[[#This Row],[Omarahoitusosuus, €]]</f>
        <v>409589.41274482873</v>
      </c>
      <c r="J25" s="36">
        <v>171674.54262945746</v>
      </c>
      <c r="K25" s="37">
        <v>56132.585581380263</v>
      </c>
      <c r="L25" s="240">
        <f>Yhteenveto[[#This Row],[Valtionosuus omarahoitusosuuden jälkeen (välisumma)]]+Yhteenveto[[#This Row],[Lisäosat yhteensä]]+Yhteenveto[[#This Row],[Valtionosuuteen tehtävät vähennykset ja lisäykset, netto]]</f>
        <v>637396.54095566645</v>
      </c>
      <c r="M25" s="37">
        <v>575156.79129730363</v>
      </c>
      <c r="N25" s="314">
        <f>SUM(Yhteenveto[[#This Row],[Valtionosuus ennen verotuloihin perustuvaa valtionosuuksien tasausta]]+Yhteenveto[[#This Row],[Verotuloihin perustuva valtionosuuksien tasaus]])</f>
        <v>1212553.33225297</v>
      </c>
      <c r="O25" s="250">
        <v>288757.39688764932</v>
      </c>
      <c r="P25" s="387">
        <f>SUM(Yhteenveto[[#This Row],[Kunnan  peruspalvelujen valtionosuus ]:[Veroperustemuutoksista johtuvien veromenetysten korvaus]])</f>
        <v>1501310.7291406193</v>
      </c>
      <c r="Q25" s="37">
        <v>26846.378699999997</v>
      </c>
      <c r="R25" s="354">
        <f>+Yhteenveto[[#This Row],[Kunnan  peruspalvelujen valtionosuus ]]+Yhteenveto[[#This Row],[Veroperustemuutoksista johtuvien veromenetysten korvaus]]+Yhteenveto[[#This Row],[Kotikuntakorvaus, netto, vuoden 2023 tieto]]</f>
        <v>1528157.1078406193</v>
      </c>
      <c r="S25" s="11"/>
      <c r="T25"/>
    </row>
    <row r="26" spans="1:20" ht="15">
      <c r="A26" s="35">
        <v>75</v>
      </c>
      <c r="B26" s="13" t="s">
        <v>32</v>
      </c>
      <c r="C26" s="15">
        <v>19549</v>
      </c>
      <c r="D26" s="15">
        <v>24838319.23</v>
      </c>
      <c r="E26" s="15">
        <v>4923485.2730498519</v>
      </c>
      <c r="F26" s="240">
        <f>Yhteenveto[[#This Row],[Ikärakenne, laskennallinen kustannus]]+Yhteenveto[[#This Row],[Muut laskennalliset kustannukset ]]</f>
        <v>29761804.50304985</v>
      </c>
      <c r="G26" s="335">
        <v>1395.32</v>
      </c>
      <c r="H26" s="17">
        <v>27277110.68</v>
      </c>
      <c r="I26" s="352">
        <f>Yhteenveto[[#This Row],[Laskennalliset kustannukset yhteensä]]-Yhteenveto[[#This Row],[Omarahoitusosuus, €]]</f>
        <v>2484693.8230498508</v>
      </c>
      <c r="J26" s="36">
        <v>574333.32756117021</v>
      </c>
      <c r="K26" s="37">
        <v>-6562326.3247846235</v>
      </c>
      <c r="L26" s="240">
        <f>Yhteenveto[[#This Row],[Valtionosuus omarahoitusosuuden jälkeen (välisumma)]]+Yhteenveto[[#This Row],[Lisäosat yhteensä]]+Yhteenveto[[#This Row],[Valtionosuuteen tehtävät vähennykset ja lisäykset, netto]]</f>
        <v>-3503299.1741736024</v>
      </c>
      <c r="M26" s="37">
        <v>-470577.61738429242</v>
      </c>
      <c r="N26" s="314">
        <f>SUM(Yhteenveto[[#This Row],[Valtionosuus ennen verotuloihin perustuvaa valtionosuuksien tasausta]]+Yhteenveto[[#This Row],[Verotuloihin perustuva valtionosuuksien tasaus]])</f>
        <v>-3973876.791557895</v>
      </c>
      <c r="O26" s="250">
        <v>3270621.8312527328</v>
      </c>
      <c r="P26" s="387">
        <f>SUM(Yhteenveto[[#This Row],[Kunnan  peruspalvelujen valtionosuus ]:[Veroperustemuutoksista johtuvien veromenetysten korvaus]])</f>
        <v>-703254.96030516224</v>
      </c>
      <c r="Q26" s="37">
        <v>-62542.394700000004</v>
      </c>
      <c r="R26" s="354">
        <f>+Yhteenveto[[#This Row],[Kunnan  peruspalvelujen valtionosuus ]]+Yhteenveto[[#This Row],[Veroperustemuutoksista johtuvien veromenetysten korvaus]]+Yhteenveto[[#This Row],[Kotikuntakorvaus, netto, vuoden 2023 tieto]]</f>
        <v>-765797.3550051623</v>
      </c>
      <c r="S26" s="11"/>
      <c r="T26"/>
    </row>
    <row r="27" spans="1:20" ht="15">
      <c r="A27" s="35">
        <v>77</v>
      </c>
      <c r="B27" s="13" t="s">
        <v>33</v>
      </c>
      <c r="C27" s="15">
        <v>4601</v>
      </c>
      <c r="D27" s="15">
        <v>6271763.4500000002</v>
      </c>
      <c r="E27" s="15">
        <v>1043467.5097300477</v>
      </c>
      <c r="F27" s="240">
        <f>Yhteenveto[[#This Row],[Ikärakenne, laskennallinen kustannus]]+Yhteenveto[[#This Row],[Muut laskennalliset kustannukset ]]</f>
        <v>7315230.9597300477</v>
      </c>
      <c r="G27" s="335">
        <v>1395.32</v>
      </c>
      <c r="H27" s="17">
        <v>6419867.3199999994</v>
      </c>
      <c r="I27" s="352">
        <f>Yhteenveto[[#This Row],[Laskennalliset kustannukset yhteensä]]-Yhteenveto[[#This Row],[Omarahoitusosuus, €]]</f>
        <v>895363.63973004837</v>
      </c>
      <c r="J27" s="36">
        <v>317965.15394653089</v>
      </c>
      <c r="K27" s="37">
        <v>-1197505.1832761713</v>
      </c>
      <c r="L27" s="240">
        <f>Yhteenveto[[#This Row],[Valtionosuus omarahoitusosuuden jälkeen (välisumma)]]+Yhteenveto[[#This Row],[Lisäosat yhteensä]]+Yhteenveto[[#This Row],[Valtionosuuteen tehtävät vähennykset ja lisäykset, netto]]</f>
        <v>15823.610400408041</v>
      </c>
      <c r="M27" s="37">
        <v>2792918.5083009121</v>
      </c>
      <c r="N27" s="314">
        <f>SUM(Yhteenveto[[#This Row],[Valtionosuus ennen verotuloihin perustuvaa valtionosuuksien tasausta]]+Yhteenveto[[#This Row],[Verotuloihin perustuva valtionosuuksien tasaus]])</f>
        <v>2808742.1187013201</v>
      </c>
      <c r="O27" s="250">
        <v>1065641.5052574649</v>
      </c>
      <c r="P27" s="387">
        <f>SUM(Yhteenveto[[#This Row],[Kunnan  peruspalvelujen valtionosuus ]:[Veroperustemuutoksista johtuvien veromenetysten korvaus]])</f>
        <v>3874383.6239587851</v>
      </c>
      <c r="Q27" s="37">
        <v>74411.320020000014</v>
      </c>
      <c r="R27" s="354">
        <f>+Yhteenveto[[#This Row],[Kunnan  peruspalvelujen valtionosuus ]]+Yhteenveto[[#This Row],[Veroperustemuutoksista johtuvien veromenetysten korvaus]]+Yhteenveto[[#This Row],[Kotikuntakorvaus, netto, vuoden 2023 tieto]]</f>
        <v>3948794.9439787851</v>
      </c>
      <c r="S27" s="11"/>
      <c r="T27"/>
    </row>
    <row r="28" spans="1:20" ht="15">
      <c r="A28" s="35">
        <v>78</v>
      </c>
      <c r="B28" s="13" t="s">
        <v>34</v>
      </c>
      <c r="C28" s="15">
        <v>7832</v>
      </c>
      <c r="D28" s="15">
        <v>9254085.4000000004</v>
      </c>
      <c r="E28" s="15">
        <v>2718734.5947452993</v>
      </c>
      <c r="F28" s="240">
        <f>Yhteenveto[[#This Row],[Ikärakenne, laskennallinen kustannus]]+Yhteenveto[[#This Row],[Muut laskennalliset kustannukset ]]</f>
        <v>11972819.994745299</v>
      </c>
      <c r="G28" s="335">
        <v>1395.32</v>
      </c>
      <c r="H28" s="17">
        <v>10928146.24</v>
      </c>
      <c r="I28" s="352">
        <f>Yhteenveto[[#This Row],[Laskennalliset kustannukset yhteensä]]-Yhteenveto[[#This Row],[Omarahoitusosuus, €]]</f>
        <v>1044673.754745299</v>
      </c>
      <c r="J28" s="36">
        <v>749345.41580409266</v>
      </c>
      <c r="K28" s="37">
        <v>-3348337.6133874464</v>
      </c>
      <c r="L28" s="240">
        <f>Yhteenveto[[#This Row],[Valtionosuus omarahoitusosuuden jälkeen (välisumma)]]+Yhteenveto[[#This Row],[Lisäosat yhteensä]]+Yhteenveto[[#This Row],[Valtionosuuteen tehtävät vähennykset ja lisäykset, netto]]</f>
        <v>-1554318.4428380546</v>
      </c>
      <c r="M28" s="37">
        <v>-92193.699033934448</v>
      </c>
      <c r="N28" s="314">
        <f>SUM(Yhteenveto[[#This Row],[Valtionosuus ennen verotuloihin perustuvaa valtionosuuksien tasausta]]+Yhteenveto[[#This Row],[Verotuloihin perustuva valtionosuuksien tasaus]])</f>
        <v>-1646512.141871989</v>
      </c>
      <c r="O28" s="250">
        <v>1262794.7498771905</v>
      </c>
      <c r="P28" s="387">
        <f>SUM(Yhteenveto[[#This Row],[Kunnan  peruspalvelujen valtionosuus ]:[Veroperustemuutoksista johtuvien veromenetysten korvaus]])</f>
        <v>-383717.39199479856</v>
      </c>
      <c r="Q28" s="37">
        <v>-68670.210779999965</v>
      </c>
      <c r="R28" s="354">
        <f>+Yhteenveto[[#This Row],[Kunnan  peruspalvelujen valtionosuus ]]+Yhteenveto[[#This Row],[Veroperustemuutoksista johtuvien veromenetysten korvaus]]+Yhteenveto[[#This Row],[Kotikuntakorvaus, netto, vuoden 2023 tieto]]</f>
        <v>-452387.60277479852</v>
      </c>
      <c r="S28" s="11"/>
      <c r="T28"/>
    </row>
    <row r="29" spans="1:20" ht="15">
      <c r="A29" s="35">
        <v>79</v>
      </c>
      <c r="B29" s="13" t="s">
        <v>35</v>
      </c>
      <c r="C29" s="15">
        <v>6753</v>
      </c>
      <c r="D29" s="15">
        <v>8805722.959999999</v>
      </c>
      <c r="E29" s="15">
        <v>1284946.5499777037</v>
      </c>
      <c r="F29" s="240">
        <f>Yhteenveto[[#This Row],[Ikärakenne, laskennallinen kustannus]]+Yhteenveto[[#This Row],[Muut laskennalliset kustannukset ]]</f>
        <v>10090669.509977702</v>
      </c>
      <c r="G29" s="335">
        <v>1395.32</v>
      </c>
      <c r="H29" s="17">
        <v>9422595.959999999</v>
      </c>
      <c r="I29" s="352">
        <f>Yhteenveto[[#This Row],[Laskennalliset kustannukset yhteensä]]-Yhteenveto[[#This Row],[Omarahoitusosuus, €]]</f>
        <v>668073.54997770302</v>
      </c>
      <c r="J29" s="36">
        <v>245724.46241955954</v>
      </c>
      <c r="K29" s="37">
        <v>-2735072.8747978406</v>
      </c>
      <c r="L29" s="240">
        <f>Yhteenveto[[#This Row],[Valtionosuus omarahoitusosuuden jälkeen (välisumma)]]+Yhteenveto[[#This Row],[Lisäosat yhteensä]]+Yhteenveto[[#This Row],[Valtionosuuteen tehtävät vähennykset ja lisäykset, netto]]</f>
        <v>-1821274.8624005781</v>
      </c>
      <c r="M29" s="37">
        <v>-432157.99164031667</v>
      </c>
      <c r="N29" s="314">
        <f>SUM(Yhteenveto[[#This Row],[Valtionosuus ennen verotuloihin perustuvaa valtionosuuksien tasausta]]+Yhteenveto[[#This Row],[Verotuloihin perustuva valtionosuuksien tasaus]])</f>
        <v>-2253432.8540408947</v>
      </c>
      <c r="O29" s="250">
        <v>1093411.4297145223</v>
      </c>
      <c r="P29" s="387">
        <f>SUM(Yhteenveto[[#This Row],[Kunnan  peruspalvelujen valtionosuus ]:[Veroperustemuutoksista johtuvien veromenetysten korvaus]])</f>
        <v>-1160021.4243263723</v>
      </c>
      <c r="Q29" s="37">
        <v>-85353.636258000028</v>
      </c>
      <c r="R29" s="354">
        <f>+Yhteenveto[[#This Row],[Kunnan  peruspalvelujen valtionosuus ]]+Yhteenveto[[#This Row],[Veroperustemuutoksista johtuvien veromenetysten korvaus]]+Yhteenveto[[#This Row],[Kotikuntakorvaus, netto, vuoden 2023 tieto]]</f>
        <v>-1245375.0605843724</v>
      </c>
      <c r="S29" s="11"/>
      <c r="T29"/>
    </row>
    <row r="30" spans="1:20" ht="15">
      <c r="A30" s="35">
        <v>81</v>
      </c>
      <c r="B30" s="13" t="s">
        <v>36</v>
      </c>
      <c r="C30" s="15">
        <v>2574</v>
      </c>
      <c r="D30" s="15">
        <v>2250595.84</v>
      </c>
      <c r="E30" s="15">
        <v>891175.2526930538</v>
      </c>
      <c r="F30" s="240">
        <f>Yhteenveto[[#This Row],[Ikärakenne, laskennallinen kustannus]]+Yhteenveto[[#This Row],[Muut laskennalliset kustannukset ]]</f>
        <v>3141771.0926930537</v>
      </c>
      <c r="G30" s="335">
        <v>1395.32</v>
      </c>
      <c r="H30" s="17">
        <v>3591553.6799999997</v>
      </c>
      <c r="I30" s="352">
        <f>Yhteenveto[[#This Row],[Laskennalliset kustannukset yhteensä]]-Yhteenveto[[#This Row],[Omarahoitusosuus, €]]</f>
        <v>-449782.58730694605</v>
      </c>
      <c r="J30" s="36">
        <v>327263.84649174375</v>
      </c>
      <c r="K30" s="37">
        <v>97198.543815609941</v>
      </c>
      <c r="L30" s="240">
        <f>Yhteenveto[[#This Row],[Valtionosuus omarahoitusosuuden jälkeen (välisumma)]]+Yhteenveto[[#This Row],[Lisäosat yhteensä]]+Yhteenveto[[#This Row],[Valtionosuuteen tehtävät vähennykset ja lisäykset, netto]]</f>
        <v>-25320.196999592357</v>
      </c>
      <c r="M30" s="37">
        <v>683008.96749763563</v>
      </c>
      <c r="N30" s="314">
        <f>SUM(Yhteenveto[[#This Row],[Valtionosuus ennen verotuloihin perustuvaa valtionosuuksien tasausta]]+Yhteenveto[[#This Row],[Verotuloihin perustuva valtionosuuksien tasaus]])</f>
        <v>657688.77049804328</v>
      </c>
      <c r="O30" s="250">
        <v>631394.45467219525</v>
      </c>
      <c r="P30" s="387">
        <f>SUM(Yhteenveto[[#This Row],[Kunnan  peruspalvelujen valtionosuus ]:[Veroperustemuutoksista johtuvien veromenetysten korvaus]])</f>
        <v>1289083.2251702384</v>
      </c>
      <c r="Q30" s="37">
        <v>-191152.16567999998</v>
      </c>
      <c r="R30" s="354">
        <f>+Yhteenveto[[#This Row],[Kunnan  peruspalvelujen valtionosuus ]]+Yhteenveto[[#This Row],[Veroperustemuutoksista johtuvien veromenetysten korvaus]]+Yhteenveto[[#This Row],[Kotikuntakorvaus, netto, vuoden 2023 tieto]]</f>
        <v>1097931.0594902383</v>
      </c>
      <c r="S30" s="11"/>
      <c r="T30"/>
    </row>
    <row r="31" spans="1:20" ht="15">
      <c r="A31" s="35">
        <v>82</v>
      </c>
      <c r="B31" s="39" t="s">
        <v>37</v>
      </c>
      <c r="C31" s="15">
        <v>9359</v>
      </c>
      <c r="D31" s="15">
        <v>15127374.870000001</v>
      </c>
      <c r="E31" s="15">
        <v>1195550.2605087745</v>
      </c>
      <c r="F31" s="240">
        <f>Yhteenveto[[#This Row],[Ikärakenne, laskennallinen kustannus]]+Yhteenveto[[#This Row],[Muut laskennalliset kustannukset ]]</f>
        <v>16322925.130508775</v>
      </c>
      <c r="G31" s="335">
        <v>1395.32</v>
      </c>
      <c r="H31" s="17">
        <v>13058799.879999999</v>
      </c>
      <c r="I31" s="352">
        <f>Yhteenveto[[#This Row],[Laskennalliset kustannukset yhteensä]]-Yhteenveto[[#This Row],[Omarahoitusosuus, €]]</f>
        <v>3264125.2505087759</v>
      </c>
      <c r="J31" s="36">
        <v>251874.39226422453</v>
      </c>
      <c r="K31" s="37">
        <v>-407235.88602173806</v>
      </c>
      <c r="L31" s="240">
        <f>Yhteenveto[[#This Row],[Valtionosuus omarahoitusosuuden jälkeen (välisumma)]]+Yhteenveto[[#This Row],[Lisäosat yhteensä]]+Yhteenveto[[#This Row],[Valtionosuuteen tehtävät vähennykset ja lisäykset, netto]]</f>
        <v>3108763.7567512626</v>
      </c>
      <c r="M31" s="37">
        <v>2084510.7015124511</v>
      </c>
      <c r="N31" s="314">
        <f>SUM(Yhteenveto[[#This Row],[Valtionosuus ennen verotuloihin perustuvaa valtionosuuksien tasausta]]+Yhteenveto[[#This Row],[Verotuloihin perustuva valtionosuuksien tasaus]])</f>
        <v>5193274.4582637139</v>
      </c>
      <c r="O31" s="250">
        <v>1419495.6971459067</v>
      </c>
      <c r="P31" s="387">
        <f>SUM(Yhteenveto[[#This Row],[Kunnan  peruspalvelujen valtionosuus ]:[Veroperustemuutoksista johtuvien veromenetysten korvaus]])</f>
        <v>6612770.1554096211</v>
      </c>
      <c r="Q31" s="37">
        <v>32468.501219999947</v>
      </c>
      <c r="R31" s="354">
        <f>+Yhteenveto[[#This Row],[Kunnan  peruspalvelujen valtionosuus ]]+Yhteenveto[[#This Row],[Veroperustemuutoksista johtuvien veromenetysten korvaus]]+Yhteenveto[[#This Row],[Kotikuntakorvaus, netto, vuoden 2023 tieto]]</f>
        <v>6645238.6566296211</v>
      </c>
      <c r="S31" s="11"/>
      <c r="T31"/>
    </row>
    <row r="32" spans="1:20" ht="15">
      <c r="A32" s="35">
        <v>86</v>
      </c>
      <c r="B32" s="13" t="s">
        <v>38</v>
      </c>
      <c r="C32" s="15">
        <v>8031</v>
      </c>
      <c r="D32" s="15">
        <v>12786380.17</v>
      </c>
      <c r="E32" s="15">
        <v>1375899.1925109765</v>
      </c>
      <c r="F32" s="240">
        <f>Yhteenveto[[#This Row],[Ikärakenne, laskennallinen kustannus]]+Yhteenveto[[#This Row],[Muut laskennalliset kustannukset ]]</f>
        <v>14162279.362510975</v>
      </c>
      <c r="G32" s="335">
        <v>1395.32</v>
      </c>
      <c r="H32" s="17">
        <v>11205814.92</v>
      </c>
      <c r="I32" s="352">
        <f>Yhteenveto[[#This Row],[Laskennalliset kustannukset yhteensä]]-Yhteenveto[[#This Row],[Omarahoitusosuus, €]]</f>
        <v>2956464.4425109755</v>
      </c>
      <c r="J32" s="36">
        <v>180972.63858490126</v>
      </c>
      <c r="K32" s="37">
        <v>-1017865.013804981</v>
      </c>
      <c r="L32" s="240">
        <f>Yhteenveto[[#This Row],[Valtionosuus omarahoitusosuuden jälkeen (välisumma)]]+Yhteenveto[[#This Row],[Lisäosat yhteensä]]+Yhteenveto[[#This Row],[Valtionosuuteen tehtävät vähennykset ja lisäykset, netto]]</f>
        <v>2119572.0672908956</v>
      </c>
      <c r="M32" s="37">
        <v>2757304.9838169562</v>
      </c>
      <c r="N32" s="314">
        <f>SUM(Yhteenveto[[#This Row],[Valtionosuus ennen verotuloihin perustuvaa valtionosuuksien tasausta]]+Yhteenveto[[#This Row],[Verotuloihin perustuva valtionosuuksien tasaus]])</f>
        <v>4876877.0511078518</v>
      </c>
      <c r="O32" s="250">
        <v>1430532.0783363129</v>
      </c>
      <c r="P32" s="387">
        <f>SUM(Yhteenveto[[#This Row],[Kunnan  peruspalvelujen valtionosuus ]:[Veroperustemuutoksista johtuvien veromenetysten korvaus]])</f>
        <v>6307409.1294441652</v>
      </c>
      <c r="Q32" s="37">
        <v>-952637.42700000014</v>
      </c>
      <c r="R32" s="354">
        <f>+Yhteenveto[[#This Row],[Kunnan  peruspalvelujen valtionosuus ]]+Yhteenveto[[#This Row],[Veroperustemuutoksista johtuvien veromenetysten korvaus]]+Yhteenveto[[#This Row],[Kotikuntakorvaus, netto, vuoden 2023 tieto]]</f>
        <v>5354771.702444165</v>
      </c>
      <c r="S32" s="11"/>
      <c r="T32"/>
    </row>
    <row r="33" spans="1:20" ht="15">
      <c r="A33" s="35">
        <v>90</v>
      </c>
      <c r="B33" s="13" t="s">
        <v>39</v>
      </c>
      <c r="C33" s="15">
        <v>3061</v>
      </c>
      <c r="D33" s="15">
        <v>3026267.83</v>
      </c>
      <c r="E33" s="15">
        <v>1364049.7944866063</v>
      </c>
      <c r="F33" s="240">
        <f>Yhteenveto[[#This Row],[Ikärakenne, laskennallinen kustannus]]+Yhteenveto[[#This Row],[Muut laskennalliset kustannukset ]]</f>
        <v>4390317.6244866066</v>
      </c>
      <c r="G33" s="335">
        <v>1395.32</v>
      </c>
      <c r="H33" s="17">
        <v>4271074.5199999996</v>
      </c>
      <c r="I33" s="352">
        <f>Yhteenveto[[#This Row],[Laskennalliset kustannukset yhteensä]]-Yhteenveto[[#This Row],[Omarahoitusosuus, €]]</f>
        <v>119243.10448660702</v>
      </c>
      <c r="J33" s="36">
        <v>1075770.858776866</v>
      </c>
      <c r="K33" s="37">
        <v>-2062581.5465730394</v>
      </c>
      <c r="L33" s="240">
        <f>Yhteenveto[[#This Row],[Valtionosuus omarahoitusosuuden jälkeen (välisumma)]]+Yhteenveto[[#This Row],[Lisäosat yhteensä]]+Yhteenveto[[#This Row],[Valtionosuuteen tehtävät vähennykset ja lisäykset, netto]]</f>
        <v>-867567.58330956637</v>
      </c>
      <c r="M33" s="37">
        <v>578963.08509945765</v>
      </c>
      <c r="N33" s="314">
        <f>SUM(Yhteenveto[[#This Row],[Valtionosuus ennen verotuloihin perustuvaa valtionosuuksien tasausta]]+Yhteenveto[[#This Row],[Verotuloihin perustuva valtionosuuksien tasaus]])</f>
        <v>-288604.49821010872</v>
      </c>
      <c r="O33" s="250">
        <v>720201.48077910347</v>
      </c>
      <c r="P33" s="387">
        <f>SUM(Yhteenveto[[#This Row],[Kunnan  peruspalvelujen valtionosuus ]:[Veroperustemuutoksista johtuvien veromenetysten korvaus]])</f>
        <v>431596.98256899475</v>
      </c>
      <c r="Q33" s="37">
        <v>-23797.344000000001</v>
      </c>
      <c r="R33" s="354">
        <f>+Yhteenveto[[#This Row],[Kunnan  peruspalvelujen valtionosuus ]]+Yhteenveto[[#This Row],[Veroperustemuutoksista johtuvien veromenetysten korvaus]]+Yhteenveto[[#This Row],[Kotikuntakorvaus, netto, vuoden 2023 tieto]]</f>
        <v>407799.63856899476</v>
      </c>
      <c r="S33" s="11"/>
      <c r="T33"/>
    </row>
    <row r="34" spans="1:20" ht="15">
      <c r="A34" s="35">
        <v>91</v>
      </c>
      <c r="B34" s="13" t="s">
        <v>40</v>
      </c>
      <c r="C34" s="15">
        <v>664028</v>
      </c>
      <c r="D34" s="15">
        <v>908438591.25999999</v>
      </c>
      <c r="E34" s="15">
        <v>308976725.36305529</v>
      </c>
      <c r="F34" s="240">
        <f>Yhteenveto[[#This Row],[Ikärakenne, laskennallinen kustannus]]+Yhteenveto[[#This Row],[Muut laskennalliset kustannukset ]]</f>
        <v>1217415316.6230552</v>
      </c>
      <c r="G34" s="335">
        <v>1395.32</v>
      </c>
      <c r="H34" s="17">
        <v>926531548.95999992</v>
      </c>
      <c r="I34" s="352">
        <f>Yhteenveto[[#This Row],[Laskennalliset kustannukset yhteensä]]-Yhteenveto[[#This Row],[Omarahoitusosuus, €]]</f>
        <v>290883767.6630553</v>
      </c>
      <c r="J34" s="36">
        <v>28067499.893610124</v>
      </c>
      <c r="K34" s="37">
        <v>-100635106.8884016</v>
      </c>
      <c r="L34" s="240">
        <f>Yhteenveto[[#This Row],[Valtionosuus omarahoitusosuuden jälkeen (välisumma)]]+Yhteenveto[[#This Row],[Lisäosat yhteensä]]+Yhteenveto[[#This Row],[Valtionosuuteen tehtävät vähennykset ja lisäykset, netto]]</f>
        <v>218316160.66826382</v>
      </c>
      <c r="M34" s="37">
        <v>-60023064.665839322</v>
      </c>
      <c r="N34" s="314">
        <f>SUM(Yhteenveto[[#This Row],[Valtionosuus ennen verotuloihin perustuvaa valtionosuuksien tasausta]]+Yhteenveto[[#This Row],[Verotuloihin perustuva valtionosuuksien tasaus]])</f>
        <v>158293096.00242451</v>
      </c>
      <c r="O34" s="250">
        <v>90222671.768107548</v>
      </c>
      <c r="P34" s="387">
        <f>SUM(Yhteenveto[[#This Row],[Kunnan  peruspalvelujen valtionosuus ]:[Veroperustemuutoksista johtuvien veromenetysten korvaus]])</f>
        <v>248515767.77053207</v>
      </c>
      <c r="Q34" s="37">
        <v>-90519815.052966043</v>
      </c>
      <c r="R34" s="354">
        <f>+Yhteenveto[[#This Row],[Kunnan  peruspalvelujen valtionosuus ]]+Yhteenveto[[#This Row],[Veroperustemuutoksista johtuvien veromenetysten korvaus]]+Yhteenveto[[#This Row],[Kotikuntakorvaus, netto, vuoden 2023 tieto]]</f>
        <v>157995952.71756601</v>
      </c>
      <c r="S34" s="11"/>
      <c r="T34"/>
    </row>
    <row r="35" spans="1:20" ht="15">
      <c r="A35" s="35">
        <v>92</v>
      </c>
      <c r="B35" s="13" t="s">
        <v>41</v>
      </c>
      <c r="C35" s="15">
        <v>242819</v>
      </c>
      <c r="D35" s="15">
        <v>390302034.45999998</v>
      </c>
      <c r="E35" s="15">
        <v>142691724.04031527</v>
      </c>
      <c r="F35" s="240">
        <f>Yhteenveto[[#This Row],[Ikärakenne, laskennallinen kustannus]]+Yhteenveto[[#This Row],[Muut laskennalliset kustannukset ]]</f>
        <v>532993758.50031525</v>
      </c>
      <c r="G35" s="335">
        <v>1395.32</v>
      </c>
      <c r="H35" s="17">
        <v>338810207.07999998</v>
      </c>
      <c r="I35" s="352">
        <f>Yhteenveto[[#This Row],[Laskennalliset kustannukset yhteensä]]-Yhteenveto[[#This Row],[Omarahoitusosuus, €]]</f>
        <v>194183551.42031527</v>
      </c>
      <c r="J35" s="36">
        <v>11885018.689082136</v>
      </c>
      <c r="K35" s="37">
        <v>-64543297.317018166</v>
      </c>
      <c r="L35" s="240">
        <f>Yhteenveto[[#This Row],[Valtionosuus omarahoitusosuuden jälkeen (välisumma)]]+Yhteenveto[[#This Row],[Lisäosat yhteensä]]+Yhteenveto[[#This Row],[Valtionosuuteen tehtävät vähennykset ja lisäykset, netto]]</f>
        <v>141525272.79237926</v>
      </c>
      <c r="M35" s="37">
        <v>-5000959.1242745193</v>
      </c>
      <c r="N35" s="314">
        <f>SUM(Yhteenveto[[#This Row],[Valtionosuus ennen verotuloihin perustuvaa valtionosuuksien tasausta]]+Yhteenveto[[#This Row],[Verotuloihin perustuva valtionosuuksien tasaus]])</f>
        <v>136524313.66810474</v>
      </c>
      <c r="O35" s="250">
        <v>30821841.75313497</v>
      </c>
      <c r="P35" s="387">
        <f>SUM(Yhteenveto[[#This Row],[Kunnan  peruspalvelujen valtionosuus ]:[Veroperustemuutoksista johtuvien veromenetysten korvaus]])</f>
        <v>167346155.4212397</v>
      </c>
      <c r="Q35" s="37">
        <v>-5594443.2342600031</v>
      </c>
      <c r="R35" s="354">
        <f>+Yhteenveto[[#This Row],[Kunnan  peruspalvelujen valtionosuus ]]+Yhteenveto[[#This Row],[Veroperustemuutoksista johtuvien veromenetysten korvaus]]+Yhteenveto[[#This Row],[Kotikuntakorvaus, netto, vuoden 2023 tieto]]</f>
        <v>161751712.18697971</v>
      </c>
      <c r="S35" s="11"/>
      <c r="T35"/>
    </row>
    <row r="36" spans="1:20" ht="15">
      <c r="A36" s="35">
        <v>97</v>
      </c>
      <c r="B36" s="13" t="s">
        <v>42</v>
      </c>
      <c r="C36" s="15">
        <v>2091</v>
      </c>
      <c r="D36" s="15">
        <v>2034245.03</v>
      </c>
      <c r="E36" s="15">
        <v>1154220.1616899755</v>
      </c>
      <c r="F36" s="240">
        <f>Yhteenveto[[#This Row],[Ikärakenne, laskennallinen kustannus]]+Yhteenveto[[#This Row],[Muut laskennalliset kustannukset ]]</f>
        <v>3188465.1916899756</v>
      </c>
      <c r="G36" s="335">
        <v>1395.32</v>
      </c>
      <c r="H36" s="17">
        <v>2917614.1199999996</v>
      </c>
      <c r="I36" s="352">
        <f>Yhteenveto[[#This Row],[Laskennalliset kustannukset yhteensä]]-Yhteenveto[[#This Row],[Omarahoitusosuus, €]]</f>
        <v>270851.07168997591</v>
      </c>
      <c r="J36" s="36">
        <v>147445.83675280953</v>
      </c>
      <c r="K36" s="37">
        <v>-621437.86196642264</v>
      </c>
      <c r="L36" s="240">
        <f>Yhteenveto[[#This Row],[Valtionosuus omarahoitusosuuden jälkeen (välisumma)]]+Yhteenveto[[#This Row],[Lisäosat yhteensä]]+Yhteenveto[[#This Row],[Valtionosuuteen tehtävät vähennykset ja lisäykset, netto]]</f>
        <v>-203140.9535236372</v>
      </c>
      <c r="M36" s="37">
        <v>387476.2100597042</v>
      </c>
      <c r="N36" s="314">
        <f>SUM(Yhteenveto[[#This Row],[Valtionosuus ennen verotuloihin perustuvaa valtionosuuksien tasausta]]+Yhteenveto[[#This Row],[Verotuloihin perustuva valtionosuuksien tasaus]])</f>
        <v>184335.256536067</v>
      </c>
      <c r="O36" s="250">
        <v>454590.0084326439</v>
      </c>
      <c r="P36" s="387">
        <f>SUM(Yhteenveto[[#This Row],[Kunnan  peruspalvelujen valtionosuus ]:[Veroperustemuutoksista johtuvien veromenetysten korvaus]])</f>
        <v>638925.26496871095</v>
      </c>
      <c r="Q36" s="37">
        <v>5428.7690999999904</v>
      </c>
      <c r="R36" s="354">
        <f>+Yhteenveto[[#This Row],[Kunnan  peruspalvelujen valtionosuus ]]+Yhteenveto[[#This Row],[Veroperustemuutoksista johtuvien veromenetysten korvaus]]+Yhteenveto[[#This Row],[Kotikuntakorvaus, netto, vuoden 2023 tieto]]</f>
        <v>644354.03406871099</v>
      </c>
      <c r="S36" s="11"/>
      <c r="T36"/>
    </row>
    <row r="37" spans="1:20" ht="15">
      <c r="A37" s="35">
        <v>98</v>
      </c>
      <c r="B37" s="13" t="s">
        <v>43</v>
      </c>
      <c r="C37" s="15">
        <v>22943</v>
      </c>
      <c r="D37" s="15">
        <v>36979902.969999999</v>
      </c>
      <c r="E37" s="15">
        <v>3506894.5405544955</v>
      </c>
      <c r="F37" s="240">
        <f>Yhteenveto[[#This Row],[Ikärakenne, laskennallinen kustannus]]+Yhteenveto[[#This Row],[Muut laskennalliset kustannukset ]]</f>
        <v>40486797.510554492</v>
      </c>
      <c r="G37" s="335">
        <v>1395.32</v>
      </c>
      <c r="H37" s="17">
        <v>32012826.759999998</v>
      </c>
      <c r="I37" s="352">
        <f>Yhteenveto[[#This Row],[Laskennalliset kustannukset yhteensä]]-Yhteenveto[[#This Row],[Omarahoitusosuus, €]]</f>
        <v>8473970.7505544946</v>
      </c>
      <c r="J37" s="36">
        <v>655055.14676941722</v>
      </c>
      <c r="K37" s="37">
        <v>5534268.6666827807</v>
      </c>
      <c r="L37" s="240">
        <f>Yhteenveto[[#This Row],[Valtionosuus omarahoitusosuuden jälkeen (välisumma)]]+Yhteenveto[[#This Row],[Lisäosat yhteensä]]+Yhteenveto[[#This Row],[Valtionosuuteen tehtävät vähennykset ja lisäykset, netto]]</f>
        <v>14663294.564006694</v>
      </c>
      <c r="M37" s="37">
        <v>6070763.3178115925</v>
      </c>
      <c r="N37" s="314">
        <f>SUM(Yhteenveto[[#This Row],[Valtionosuus ennen verotuloihin perustuvaa valtionosuuksien tasausta]]+Yhteenveto[[#This Row],[Verotuloihin perustuva valtionosuuksien tasaus]])</f>
        <v>20734057.881818287</v>
      </c>
      <c r="O37" s="250">
        <v>3492517.4746899595</v>
      </c>
      <c r="P37" s="387">
        <f>SUM(Yhteenveto[[#This Row],[Kunnan  peruspalvelujen valtionosuus ]:[Veroperustemuutoksista johtuvien veromenetysten korvaus]])</f>
        <v>24226575.356508248</v>
      </c>
      <c r="Q37" s="37">
        <v>-2361813.5126339998</v>
      </c>
      <c r="R37" s="354">
        <f>+Yhteenveto[[#This Row],[Kunnan  peruspalvelujen valtionosuus ]]+Yhteenveto[[#This Row],[Veroperustemuutoksista johtuvien veromenetysten korvaus]]+Yhteenveto[[#This Row],[Kotikuntakorvaus, netto, vuoden 2023 tieto]]</f>
        <v>21864761.843874246</v>
      </c>
      <c r="S37" s="11"/>
      <c r="T37"/>
    </row>
    <row r="38" spans="1:20" ht="15">
      <c r="A38" s="35">
        <v>102</v>
      </c>
      <c r="B38" s="13" t="s">
        <v>44</v>
      </c>
      <c r="C38" s="15">
        <v>9745</v>
      </c>
      <c r="D38" s="15">
        <v>13183875.669999998</v>
      </c>
      <c r="E38" s="15">
        <v>1890876.1832564368</v>
      </c>
      <c r="F38" s="240">
        <f>Yhteenveto[[#This Row],[Ikärakenne, laskennallinen kustannus]]+Yhteenveto[[#This Row],[Muut laskennalliset kustannukset ]]</f>
        <v>15074751.853256434</v>
      </c>
      <c r="G38" s="335">
        <v>1395.32</v>
      </c>
      <c r="H38" s="17">
        <v>13597393.399999999</v>
      </c>
      <c r="I38" s="352">
        <f>Yhteenveto[[#This Row],[Laskennalliset kustannukset yhteensä]]-Yhteenveto[[#This Row],[Omarahoitusosuus, €]]</f>
        <v>1477358.4532564357</v>
      </c>
      <c r="J38" s="36">
        <v>303567.03295691125</v>
      </c>
      <c r="K38" s="37">
        <v>-825687.12372751138</v>
      </c>
      <c r="L38" s="240">
        <f>Yhteenveto[[#This Row],[Valtionosuus omarahoitusosuuden jälkeen (välisumma)]]+Yhteenveto[[#This Row],[Lisäosat yhteensä]]+Yhteenveto[[#This Row],[Valtionosuuteen tehtävät vähennykset ja lisäykset, netto]]</f>
        <v>955238.36248583556</v>
      </c>
      <c r="M38" s="37">
        <v>4155235.3319675806</v>
      </c>
      <c r="N38" s="314">
        <f>SUM(Yhteenveto[[#This Row],[Valtionosuus ennen verotuloihin perustuvaa valtionosuuksien tasausta]]+Yhteenveto[[#This Row],[Verotuloihin perustuva valtionosuuksien tasaus]])</f>
        <v>5110473.6944534164</v>
      </c>
      <c r="O38" s="250">
        <v>2165793.0315882009</v>
      </c>
      <c r="P38" s="387">
        <f>SUM(Yhteenveto[[#This Row],[Kunnan  peruspalvelujen valtionosuus ]:[Veroperustemuutoksista johtuvien veromenetysten korvaus]])</f>
        <v>7276266.7260416169</v>
      </c>
      <c r="Q38" s="37">
        <v>155619.75642000011</v>
      </c>
      <c r="R38" s="354">
        <f>+Yhteenveto[[#This Row],[Kunnan  peruspalvelujen valtionosuus ]]+Yhteenveto[[#This Row],[Veroperustemuutoksista johtuvien veromenetysten korvaus]]+Yhteenveto[[#This Row],[Kotikuntakorvaus, netto, vuoden 2023 tieto]]</f>
        <v>7431886.4824616173</v>
      </c>
      <c r="S38" s="11"/>
      <c r="T38"/>
    </row>
    <row r="39" spans="1:20" ht="15">
      <c r="A39" s="35">
        <v>103</v>
      </c>
      <c r="B39" s="13" t="s">
        <v>45</v>
      </c>
      <c r="C39" s="15">
        <v>2161</v>
      </c>
      <c r="D39" s="15">
        <v>2880553.49</v>
      </c>
      <c r="E39" s="15">
        <v>413453.07003613201</v>
      </c>
      <c r="F39" s="240">
        <f>Yhteenveto[[#This Row],[Ikärakenne, laskennallinen kustannus]]+Yhteenveto[[#This Row],[Muut laskennalliset kustannukset ]]</f>
        <v>3294006.5600361321</v>
      </c>
      <c r="G39" s="335">
        <v>1395.32</v>
      </c>
      <c r="H39" s="17">
        <v>3015286.52</v>
      </c>
      <c r="I39" s="352">
        <f>Yhteenveto[[#This Row],[Laskennalliset kustannukset yhteensä]]-Yhteenveto[[#This Row],[Omarahoitusosuus, €]]</f>
        <v>278720.04003613209</v>
      </c>
      <c r="J39" s="36">
        <v>33668.738107019526</v>
      </c>
      <c r="K39" s="37">
        <v>-47089.694805213716</v>
      </c>
      <c r="L39" s="240">
        <f>Yhteenveto[[#This Row],[Valtionosuus omarahoitusosuuden jälkeen (välisumma)]]+Yhteenveto[[#This Row],[Lisäosat yhteensä]]+Yhteenveto[[#This Row],[Valtionosuuteen tehtävät vähennykset ja lisäykset, netto]]</f>
        <v>265299.08333793789</v>
      </c>
      <c r="M39" s="37">
        <v>1163422.7225446419</v>
      </c>
      <c r="N39" s="314">
        <f>SUM(Yhteenveto[[#This Row],[Valtionosuus ennen verotuloihin perustuvaa valtionosuuksien tasausta]]+Yhteenveto[[#This Row],[Verotuloihin perustuva valtionosuuksien tasaus]])</f>
        <v>1428721.8058825799</v>
      </c>
      <c r="O39" s="250">
        <v>497847.1394202456</v>
      </c>
      <c r="P39" s="387">
        <f>SUM(Yhteenveto[[#This Row],[Kunnan  peruspalvelujen valtionosuus ]:[Veroperustemuutoksista johtuvien veromenetysten korvaus]])</f>
        <v>1926568.9453028254</v>
      </c>
      <c r="Q39" s="37">
        <v>-34134.315300000002</v>
      </c>
      <c r="R39" s="354">
        <f>+Yhteenveto[[#This Row],[Kunnan  peruspalvelujen valtionosuus ]]+Yhteenveto[[#This Row],[Veroperustemuutoksista johtuvien veromenetysten korvaus]]+Yhteenveto[[#This Row],[Kotikuntakorvaus, netto, vuoden 2023 tieto]]</f>
        <v>1892434.6300028255</v>
      </c>
      <c r="S39" s="11"/>
      <c r="T39"/>
    </row>
    <row r="40" spans="1:20" ht="15">
      <c r="A40" s="35">
        <v>105</v>
      </c>
      <c r="B40" s="13" t="s">
        <v>46</v>
      </c>
      <c r="C40" s="15">
        <v>2094</v>
      </c>
      <c r="D40" s="15">
        <v>1994711.75</v>
      </c>
      <c r="E40" s="15">
        <v>1388769.7543759444</v>
      </c>
      <c r="F40" s="240">
        <f>Yhteenveto[[#This Row],[Ikärakenne, laskennallinen kustannus]]+Yhteenveto[[#This Row],[Muut laskennalliset kustannukset ]]</f>
        <v>3383481.5043759444</v>
      </c>
      <c r="G40" s="335">
        <v>1395.32</v>
      </c>
      <c r="H40" s="17">
        <v>2921800.08</v>
      </c>
      <c r="I40" s="352">
        <f>Yhteenveto[[#This Row],[Laskennalliset kustannukset yhteensä]]-Yhteenveto[[#This Row],[Omarahoitusosuus, €]]</f>
        <v>461681.42437594431</v>
      </c>
      <c r="J40" s="36">
        <v>747172.87784438941</v>
      </c>
      <c r="K40" s="37">
        <v>651938.0786576441</v>
      </c>
      <c r="L40" s="240">
        <f>Yhteenveto[[#This Row],[Valtionosuus omarahoitusosuuden jälkeen (välisumma)]]+Yhteenveto[[#This Row],[Lisäosat yhteensä]]+Yhteenveto[[#This Row],[Valtionosuuteen tehtävät vähennykset ja lisäykset, netto]]</f>
        <v>1860792.3808779779</v>
      </c>
      <c r="M40" s="37">
        <v>942560.02535183204</v>
      </c>
      <c r="N40" s="314">
        <f>SUM(Yhteenveto[[#This Row],[Valtionosuus ennen verotuloihin perustuvaa valtionosuuksien tasausta]]+Yhteenveto[[#This Row],[Verotuloihin perustuva valtionosuuksien tasaus]])</f>
        <v>2803352.4062298099</v>
      </c>
      <c r="O40" s="250">
        <v>507702.59816562053</v>
      </c>
      <c r="P40" s="387">
        <f>SUM(Yhteenveto[[#This Row],[Kunnan  peruspalvelujen valtionosuus ]:[Veroperustemuutoksista johtuvien veromenetysten korvaus]])</f>
        <v>3311055.0043954304</v>
      </c>
      <c r="Q40" s="37">
        <v>-2974.6680000000015</v>
      </c>
      <c r="R40" s="354">
        <f>+Yhteenveto[[#This Row],[Kunnan  peruspalvelujen valtionosuus ]]+Yhteenveto[[#This Row],[Veroperustemuutoksista johtuvien veromenetysten korvaus]]+Yhteenveto[[#This Row],[Kotikuntakorvaus, netto, vuoden 2023 tieto]]</f>
        <v>3308080.3363954304</v>
      </c>
      <c r="S40" s="11"/>
      <c r="T40"/>
    </row>
    <row r="41" spans="1:20" ht="15">
      <c r="A41" s="35">
        <v>106</v>
      </c>
      <c r="B41" s="13" t="s">
        <v>47</v>
      </c>
      <c r="C41" s="15">
        <v>46797</v>
      </c>
      <c r="D41" s="15">
        <v>68064177.689999998</v>
      </c>
      <c r="E41" s="15">
        <v>10891175.416528778</v>
      </c>
      <c r="F41" s="240">
        <f>Yhteenveto[[#This Row],[Ikärakenne, laskennallinen kustannus]]+Yhteenveto[[#This Row],[Muut laskennalliset kustannukset ]]</f>
        <v>78955353.106528774</v>
      </c>
      <c r="G41" s="335">
        <v>1395.32</v>
      </c>
      <c r="H41" s="17">
        <v>65296790.039999999</v>
      </c>
      <c r="I41" s="352">
        <f>Yhteenveto[[#This Row],[Laskennalliset kustannukset yhteensä]]-Yhteenveto[[#This Row],[Omarahoitusosuus, €]]</f>
        <v>13658563.066528775</v>
      </c>
      <c r="J41" s="36">
        <v>1557966.467540235</v>
      </c>
      <c r="K41" s="37">
        <v>-6590957.4767232332</v>
      </c>
      <c r="L41" s="240">
        <f>Yhteenveto[[#This Row],[Valtionosuus omarahoitusosuuden jälkeen (välisumma)]]+Yhteenveto[[#This Row],[Lisäosat yhteensä]]+Yhteenveto[[#This Row],[Valtionosuuteen tehtävät vähennykset ja lisäykset, netto]]</f>
        <v>8625572.0573457759</v>
      </c>
      <c r="M41" s="37">
        <v>-358005.25368434086</v>
      </c>
      <c r="N41" s="314">
        <f>SUM(Yhteenveto[[#This Row],[Valtionosuus ennen verotuloihin perustuvaa valtionosuuksien tasausta]]+Yhteenveto[[#This Row],[Verotuloihin perustuva valtionosuuksien tasaus]])</f>
        <v>8267566.8036614349</v>
      </c>
      <c r="O41" s="250">
        <v>6763179.8174292529</v>
      </c>
      <c r="P41" s="387">
        <f>SUM(Yhteenveto[[#This Row],[Kunnan  peruspalvelujen valtionosuus ]:[Veroperustemuutoksista johtuvien veromenetysten korvaus]])</f>
        <v>15030746.621090688</v>
      </c>
      <c r="Q41" s="37">
        <v>43340.912759999745</v>
      </c>
      <c r="R41" s="354">
        <f>+Yhteenveto[[#This Row],[Kunnan  peruspalvelujen valtionosuus ]]+Yhteenveto[[#This Row],[Veroperustemuutoksista johtuvien veromenetysten korvaus]]+Yhteenveto[[#This Row],[Kotikuntakorvaus, netto, vuoden 2023 tieto]]</f>
        <v>15074087.533850688</v>
      </c>
      <c r="S41" s="11"/>
      <c r="T41"/>
    </row>
    <row r="42" spans="1:20" ht="15">
      <c r="A42" s="35">
        <v>108</v>
      </c>
      <c r="B42" s="13" t="s">
        <v>48</v>
      </c>
      <c r="C42" s="15">
        <v>10257</v>
      </c>
      <c r="D42" s="15">
        <v>16479745.26</v>
      </c>
      <c r="E42" s="15">
        <v>1484677.9873136734</v>
      </c>
      <c r="F42" s="240">
        <f>Yhteenveto[[#This Row],[Ikärakenne, laskennallinen kustannus]]+Yhteenveto[[#This Row],[Muut laskennalliset kustannukset ]]</f>
        <v>17964423.247313675</v>
      </c>
      <c r="G42" s="335">
        <v>1395.32</v>
      </c>
      <c r="H42" s="17">
        <v>14311797.24</v>
      </c>
      <c r="I42" s="352">
        <f>Yhteenveto[[#This Row],[Laskennalliset kustannukset yhteensä]]-Yhteenveto[[#This Row],[Omarahoitusosuus, €]]</f>
        <v>3652626.0073136743</v>
      </c>
      <c r="J42" s="36">
        <v>291453.03938074759</v>
      </c>
      <c r="K42" s="37">
        <v>189467.12147757923</v>
      </c>
      <c r="L42" s="240">
        <f>Yhteenveto[[#This Row],[Valtionosuus omarahoitusosuuden jälkeen (välisumma)]]+Yhteenveto[[#This Row],[Lisäosat yhteensä]]+Yhteenveto[[#This Row],[Valtionosuuteen tehtävät vähennykset ja lisäykset, netto]]</f>
        <v>4133546.1681720014</v>
      </c>
      <c r="M42" s="37">
        <v>4029162.6548523912</v>
      </c>
      <c r="N42" s="314">
        <f>SUM(Yhteenveto[[#This Row],[Valtionosuus ennen verotuloihin perustuvaa valtionosuuksien tasausta]]+Yhteenveto[[#This Row],[Verotuloihin perustuva valtionosuuksien tasaus]])</f>
        <v>8162708.8230243921</v>
      </c>
      <c r="O42" s="250">
        <v>1771809.352330768</v>
      </c>
      <c r="P42" s="387">
        <f>SUM(Yhteenveto[[#This Row],[Kunnan  peruspalvelujen valtionosuus ]:[Veroperustemuutoksista johtuvien veromenetysten korvaus]])</f>
        <v>9934518.1753551606</v>
      </c>
      <c r="Q42" s="37">
        <v>-224810.53409999999</v>
      </c>
      <c r="R42" s="354">
        <f>+Yhteenveto[[#This Row],[Kunnan  peruspalvelujen valtionosuus ]]+Yhteenveto[[#This Row],[Veroperustemuutoksista johtuvien veromenetysten korvaus]]+Yhteenveto[[#This Row],[Kotikuntakorvaus, netto, vuoden 2023 tieto]]</f>
        <v>9709707.6412551608</v>
      </c>
      <c r="S42" s="11"/>
      <c r="T42"/>
    </row>
    <row r="43" spans="1:20" ht="15">
      <c r="A43" s="35">
        <v>109</v>
      </c>
      <c r="B43" s="39" t="s">
        <v>49</v>
      </c>
      <c r="C43" s="15">
        <v>68043</v>
      </c>
      <c r="D43" s="15">
        <v>94269052.75</v>
      </c>
      <c r="E43" s="15">
        <v>15169710.962635217</v>
      </c>
      <c r="F43" s="240">
        <f>Yhteenveto[[#This Row],[Ikärakenne, laskennallinen kustannus]]+Yhteenveto[[#This Row],[Muut laskennalliset kustannukset ]]</f>
        <v>109438763.71263522</v>
      </c>
      <c r="G43" s="335">
        <v>1395.32</v>
      </c>
      <c r="H43" s="17">
        <v>94941758.75999999</v>
      </c>
      <c r="I43" s="352">
        <f>Yhteenveto[[#This Row],[Laskennalliset kustannukset yhteensä]]-Yhteenveto[[#This Row],[Omarahoitusosuus, €]]</f>
        <v>14497004.952635229</v>
      </c>
      <c r="J43" s="36">
        <v>2412398.2571520326</v>
      </c>
      <c r="K43" s="37">
        <v>-16943891.058105614</v>
      </c>
      <c r="L43" s="240">
        <f>Yhteenveto[[#This Row],[Valtionosuus omarahoitusosuuden jälkeen (välisumma)]]+Yhteenveto[[#This Row],[Lisäosat yhteensä]]+Yhteenveto[[#This Row],[Valtionosuuteen tehtävät vähennykset ja lisäykset, netto]]</f>
        <v>-34487.848318353295</v>
      </c>
      <c r="M43" s="37">
        <v>8264884.1752478713</v>
      </c>
      <c r="N43" s="314">
        <f>SUM(Yhteenveto[[#This Row],[Valtionosuus ennen verotuloihin perustuvaa valtionosuuksien tasausta]]+Yhteenveto[[#This Row],[Verotuloihin perustuva valtionosuuksien tasaus]])</f>
        <v>8230396.326929518</v>
      </c>
      <c r="O43" s="250">
        <v>10632211.003218921</v>
      </c>
      <c r="P43" s="387">
        <f>SUM(Yhteenveto[[#This Row],[Kunnan  peruspalvelujen valtionosuus ]:[Veroperustemuutoksista johtuvien veromenetysten korvaus]])</f>
        <v>18862607.33014844</v>
      </c>
      <c r="Q43" s="37">
        <v>-193606.26677999983</v>
      </c>
      <c r="R43" s="354">
        <f>+Yhteenveto[[#This Row],[Kunnan  peruspalvelujen valtionosuus ]]+Yhteenveto[[#This Row],[Veroperustemuutoksista johtuvien veromenetysten korvaus]]+Yhteenveto[[#This Row],[Kotikuntakorvaus, netto, vuoden 2023 tieto]]</f>
        <v>18669001.06336844</v>
      </c>
      <c r="S43" s="11"/>
      <c r="T43"/>
    </row>
    <row r="44" spans="1:20" ht="15">
      <c r="A44" s="35">
        <v>111</v>
      </c>
      <c r="B44" s="39" t="s">
        <v>50</v>
      </c>
      <c r="C44" s="15">
        <v>18131</v>
      </c>
      <c r="D44" s="15">
        <v>19261976.580000002</v>
      </c>
      <c r="E44" s="15">
        <v>4355323.8812248101</v>
      </c>
      <c r="F44" s="240">
        <f>Yhteenveto[[#This Row],[Ikärakenne, laskennallinen kustannus]]+Yhteenveto[[#This Row],[Muut laskennalliset kustannukset ]]</f>
        <v>23617300.461224813</v>
      </c>
      <c r="G44" s="335">
        <v>1395.32</v>
      </c>
      <c r="H44" s="17">
        <v>25298546.919999998</v>
      </c>
      <c r="I44" s="352">
        <f>Yhteenveto[[#This Row],[Laskennalliset kustannukset yhteensä]]-Yhteenveto[[#This Row],[Omarahoitusosuus, €]]</f>
        <v>-1681246.458775185</v>
      </c>
      <c r="J44" s="36">
        <v>606114.9194622424</v>
      </c>
      <c r="K44" s="37">
        <v>4920213.2163567264</v>
      </c>
      <c r="L44" s="240">
        <f>Yhteenveto[[#This Row],[Valtionosuus omarahoitusosuuden jälkeen (välisumma)]]+Yhteenveto[[#This Row],[Lisäosat yhteensä]]+Yhteenveto[[#This Row],[Valtionosuuteen tehtävät vähennykset ja lisäykset, netto]]</f>
        <v>3845081.6770437835</v>
      </c>
      <c r="M44" s="37">
        <v>6015356.8908632379</v>
      </c>
      <c r="N44" s="314">
        <f>SUM(Yhteenveto[[#This Row],[Valtionosuus ennen verotuloihin perustuvaa valtionosuuksien tasausta]]+Yhteenveto[[#This Row],[Verotuloihin perustuva valtionosuuksien tasaus]])</f>
        <v>9860438.5679070204</v>
      </c>
      <c r="O44" s="250">
        <v>3157277.2632644251</v>
      </c>
      <c r="P44" s="387">
        <f>SUM(Yhteenveto[[#This Row],[Kunnan  peruspalvelujen valtionosuus ]:[Veroperustemuutoksista johtuvien veromenetysten korvaus]])</f>
        <v>13017715.831171446</v>
      </c>
      <c r="Q44" s="37">
        <v>96572.596620000026</v>
      </c>
      <c r="R44" s="354">
        <f>+Yhteenveto[[#This Row],[Kunnan  peruspalvelujen valtionosuus ]]+Yhteenveto[[#This Row],[Veroperustemuutoksista johtuvien veromenetysten korvaus]]+Yhteenveto[[#This Row],[Kotikuntakorvaus, netto, vuoden 2023 tieto]]</f>
        <v>13114288.427791446</v>
      </c>
      <c r="S44" s="11"/>
      <c r="T44"/>
    </row>
    <row r="45" spans="1:20" ht="15">
      <c r="A45" s="35">
        <v>139</v>
      </c>
      <c r="B45" s="39" t="s">
        <v>51</v>
      </c>
      <c r="C45" s="15">
        <v>9853</v>
      </c>
      <c r="D45" s="15">
        <v>20516406.480000004</v>
      </c>
      <c r="E45" s="15">
        <v>2345782.1316322922</v>
      </c>
      <c r="F45" s="240">
        <f>Yhteenveto[[#This Row],[Ikärakenne, laskennallinen kustannus]]+Yhteenveto[[#This Row],[Muut laskennalliset kustannukset ]]</f>
        <v>22862188.611632295</v>
      </c>
      <c r="G45" s="335">
        <v>1395.32</v>
      </c>
      <c r="H45" s="17">
        <v>13748087.959999999</v>
      </c>
      <c r="I45" s="352">
        <f>Yhteenveto[[#This Row],[Laskennalliset kustannukset yhteensä]]-Yhteenveto[[#This Row],[Omarahoitusosuus, €]]</f>
        <v>9114100.6516322959</v>
      </c>
      <c r="J45" s="36">
        <v>263224.07228366646</v>
      </c>
      <c r="K45" s="37">
        <v>-2856095.4452944286</v>
      </c>
      <c r="L45" s="240">
        <f>Yhteenveto[[#This Row],[Valtionosuus omarahoitusosuuden jälkeen (välisumma)]]+Yhteenveto[[#This Row],[Lisäosat yhteensä]]+Yhteenveto[[#This Row],[Valtionosuuteen tehtävät vähennykset ja lisäykset, netto]]</f>
        <v>6521229.2786215339</v>
      </c>
      <c r="M45" s="37">
        <v>5648157.8471658407</v>
      </c>
      <c r="N45" s="314">
        <f>SUM(Yhteenveto[[#This Row],[Valtionosuus ennen verotuloihin perustuvaa valtionosuuksien tasausta]]+Yhteenveto[[#This Row],[Verotuloihin perustuva valtionosuuksien tasaus]])</f>
        <v>12169387.125787374</v>
      </c>
      <c r="O45" s="250">
        <v>1499481.2240527917</v>
      </c>
      <c r="P45" s="387">
        <f>SUM(Yhteenveto[[#This Row],[Kunnan  peruspalvelujen valtionosuus ]:[Veroperustemuutoksista johtuvien veromenetysten korvaus]])</f>
        <v>13668868.349840166</v>
      </c>
      <c r="Q45" s="37">
        <v>68536.350720000017</v>
      </c>
      <c r="R45" s="354">
        <f>+Yhteenveto[[#This Row],[Kunnan  peruspalvelujen valtionosuus ]]+Yhteenveto[[#This Row],[Veroperustemuutoksista johtuvien veromenetysten korvaus]]+Yhteenveto[[#This Row],[Kotikuntakorvaus, netto, vuoden 2023 tieto]]</f>
        <v>13737404.700560166</v>
      </c>
      <c r="S45" s="11"/>
      <c r="T45"/>
    </row>
    <row r="46" spans="1:20" ht="15">
      <c r="A46" s="35">
        <v>140</v>
      </c>
      <c r="B46" s="39" t="s">
        <v>52</v>
      </c>
      <c r="C46" s="15">
        <v>20801</v>
      </c>
      <c r="D46" s="15">
        <v>29967606.849999998</v>
      </c>
      <c r="E46" s="15">
        <v>4062931.0844091154</v>
      </c>
      <c r="F46" s="240">
        <f>Yhteenveto[[#This Row],[Ikärakenne, laskennallinen kustannus]]+Yhteenveto[[#This Row],[Muut laskennalliset kustannukset ]]</f>
        <v>34030537.934409112</v>
      </c>
      <c r="G46" s="335">
        <v>1395.32</v>
      </c>
      <c r="H46" s="17">
        <v>29024051.32</v>
      </c>
      <c r="I46" s="352">
        <f>Yhteenveto[[#This Row],[Laskennalliset kustannukset yhteensä]]-Yhteenveto[[#This Row],[Omarahoitusosuus, €]]</f>
        <v>5006486.6144091114</v>
      </c>
      <c r="J46" s="36">
        <v>1094843.5904023994</v>
      </c>
      <c r="K46" s="37">
        <v>5643703.0594667457</v>
      </c>
      <c r="L46" s="240">
        <f>Yhteenveto[[#This Row],[Valtionosuus omarahoitusosuuden jälkeen (välisumma)]]+Yhteenveto[[#This Row],[Lisäosat yhteensä]]+Yhteenveto[[#This Row],[Valtionosuuteen tehtävät vähennykset ja lisäykset, netto]]</f>
        <v>11745033.264278255</v>
      </c>
      <c r="M46" s="37">
        <v>7498183.1696864348</v>
      </c>
      <c r="N46" s="314">
        <f>SUM(Yhteenveto[[#This Row],[Valtionosuus ennen verotuloihin perustuvaa valtionosuuksien tasausta]]+Yhteenveto[[#This Row],[Verotuloihin perustuva valtionosuuksien tasaus]])</f>
        <v>19243216.433964692</v>
      </c>
      <c r="O46" s="250">
        <v>3732695.264173294</v>
      </c>
      <c r="P46" s="387">
        <f>SUM(Yhteenveto[[#This Row],[Kunnan  peruspalvelujen valtionosuus ]:[Veroperustemuutoksista johtuvien veromenetysten korvaus]])</f>
        <v>22975911.698137987</v>
      </c>
      <c r="Q46" s="37">
        <v>118094.31960000005</v>
      </c>
      <c r="R46" s="354">
        <f>+Yhteenveto[[#This Row],[Kunnan  peruspalvelujen valtionosuus ]]+Yhteenveto[[#This Row],[Veroperustemuutoksista johtuvien veromenetysten korvaus]]+Yhteenveto[[#This Row],[Kotikuntakorvaus, netto, vuoden 2023 tieto]]</f>
        <v>23094006.017737988</v>
      </c>
      <c r="S46" s="11"/>
      <c r="T46"/>
    </row>
    <row r="47" spans="1:20" ht="15">
      <c r="A47" s="35">
        <v>142</v>
      </c>
      <c r="B47" s="39" t="s">
        <v>53</v>
      </c>
      <c r="C47" s="15">
        <v>6504</v>
      </c>
      <c r="D47" s="15">
        <v>8803029.3499999996</v>
      </c>
      <c r="E47" s="15">
        <v>1308969.6327926631</v>
      </c>
      <c r="F47" s="240">
        <f>Yhteenveto[[#This Row],[Ikärakenne, laskennallinen kustannus]]+Yhteenveto[[#This Row],[Muut laskennalliset kustannukset ]]</f>
        <v>10111998.982792662</v>
      </c>
      <c r="G47" s="335">
        <v>1395.32</v>
      </c>
      <c r="H47" s="17">
        <v>9075161.2799999993</v>
      </c>
      <c r="I47" s="352">
        <f>Yhteenveto[[#This Row],[Laskennalliset kustannukset yhteensä]]-Yhteenveto[[#This Row],[Omarahoitusosuus, €]]</f>
        <v>1036837.7027926631</v>
      </c>
      <c r="J47" s="36">
        <v>163775.53879583828</v>
      </c>
      <c r="K47" s="37">
        <v>-361790.69330731535</v>
      </c>
      <c r="L47" s="240">
        <f>Yhteenveto[[#This Row],[Valtionosuus omarahoitusosuuden jälkeen (välisumma)]]+Yhteenveto[[#This Row],[Lisäosat yhteensä]]+Yhteenveto[[#This Row],[Valtionosuuteen tehtävät vähennykset ja lisäykset, netto]]</f>
        <v>838822.54828118614</v>
      </c>
      <c r="M47" s="37">
        <v>2614239.2614800944</v>
      </c>
      <c r="N47" s="314">
        <f>SUM(Yhteenveto[[#This Row],[Valtionosuus ennen verotuloihin perustuvaa valtionosuuksien tasausta]]+Yhteenveto[[#This Row],[Verotuloihin perustuva valtionosuuksien tasaus]])</f>
        <v>3453061.8097612807</v>
      </c>
      <c r="O47" s="250">
        <v>1194074.8661601422</v>
      </c>
      <c r="P47" s="387">
        <f>SUM(Yhteenveto[[#This Row],[Kunnan  peruspalvelujen valtionosuus ]:[Veroperustemuutoksista johtuvien veromenetysten korvaus]])</f>
        <v>4647136.6759214234</v>
      </c>
      <c r="Q47" s="37">
        <v>411991.51799999998</v>
      </c>
      <c r="R47" s="354">
        <f>+Yhteenveto[[#This Row],[Kunnan  peruspalvelujen valtionosuus ]]+Yhteenveto[[#This Row],[Veroperustemuutoksista johtuvien veromenetysten korvaus]]+Yhteenveto[[#This Row],[Kotikuntakorvaus, netto, vuoden 2023 tieto]]</f>
        <v>5059128.1939214235</v>
      </c>
      <c r="S47" s="11"/>
      <c r="T47"/>
    </row>
    <row r="48" spans="1:20" ht="15">
      <c r="A48" s="35">
        <v>143</v>
      </c>
      <c r="B48" s="13" t="s">
        <v>54</v>
      </c>
      <c r="C48" s="15">
        <v>6804</v>
      </c>
      <c r="D48" s="15">
        <v>8887332.8100000005</v>
      </c>
      <c r="E48" s="15">
        <v>1525810.7538430085</v>
      </c>
      <c r="F48" s="240">
        <f>Yhteenveto[[#This Row],[Ikärakenne, laskennallinen kustannus]]+Yhteenveto[[#This Row],[Muut laskennalliset kustannukset ]]</f>
        <v>10413143.563843008</v>
      </c>
      <c r="G48" s="335">
        <v>1395.32</v>
      </c>
      <c r="H48" s="17">
        <v>9493757.2799999993</v>
      </c>
      <c r="I48" s="352">
        <f>Yhteenveto[[#This Row],[Laskennalliset kustannukset yhteensä]]-Yhteenveto[[#This Row],[Omarahoitusosuus, €]]</f>
        <v>919386.2838430088</v>
      </c>
      <c r="J48" s="36">
        <v>237531.93052780785</v>
      </c>
      <c r="K48" s="37">
        <v>-1413327.6199045691</v>
      </c>
      <c r="L48" s="240">
        <f>Yhteenveto[[#This Row],[Valtionosuus omarahoitusosuuden jälkeen (välisumma)]]+Yhteenveto[[#This Row],[Lisäosat yhteensä]]+Yhteenveto[[#This Row],[Valtionosuuteen tehtävät vähennykset ja lisäykset, netto]]</f>
        <v>-256409.4055337524</v>
      </c>
      <c r="M48" s="37">
        <v>2953657.1223834511</v>
      </c>
      <c r="N48" s="314">
        <f>SUM(Yhteenveto[[#This Row],[Valtionosuus ennen verotuloihin perustuvaa valtionosuuksien tasausta]]+Yhteenveto[[#This Row],[Verotuloihin perustuva valtionosuuksien tasaus]])</f>
        <v>2697247.7168496987</v>
      </c>
      <c r="O48" s="250">
        <v>1384646.5138950986</v>
      </c>
      <c r="P48" s="387">
        <f>SUM(Yhteenveto[[#This Row],[Kunnan  peruspalvelujen valtionosuus ]:[Veroperustemuutoksista johtuvien veromenetysten korvaus]])</f>
        <v>4081894.2307447973</v>
      </c>
      <c r="Q48" s="37">
        <v>324387.54540000012</v>
      </c>
      <c r="R48" s="354">
        <f>+Yhteenveto[[#This Row],[Kunnan  peruspalvelujen valtionosuus ]]+Yhteenveto[[#This Row],[Veroperustemuutoksista johtuvien veromenetysten korvaus]]+Yhteenveto[[#This Row],[Kotikuntakorvaus, netto, vuoden 2023 tieto]]</f>
        <v>4406281.776144797</v>
      </c>
      <c r="S48" s="11"/>
      <c r="T48"/>
    </row>
    <row r="49" spans="1:20" ht="15">
      <c r="A49" s="35">
        <v>145</v>
      </c>
      <c r="B49" s="13" t="s">
        <v>55</v>
      </c>
      <c r="C49" s="15">
        <v>12369</v>
      </c>
      <c r="D49" s="15">
        <v>22896108.870000001</v>
      </c>
      <c r="E49" s="15">
        <v>1477384.9513779616</v>
      </c>
      <c r="F49" s="240">
        <f>Yhteenveto[[#This Row],[Ikärakenne, laskennallinen kustannus]]+Yhteenveto[[#This Row],[Muut laskennalliset kustannukset ]]</f>
        <v>24373493.821377963</v>
      </c>
      <c r="G49" s="335">
        <v>1395.32</v>
      </c>
      <c r="H49" s="17">
        <v>17258713.079999998</v>
      </c>
      <c r="I49" s="352">
        <f>Yhteenveto[[#This Row],[Laskennalliset kustannukset yhteensä]]-Yhteenveto[[#This Row],[Omarahoitusosuus, €]]</f>
        <v>7114780.7413779646</v>
      </c>
      <c r="J49" s="36">
        <v>337929.55384438025</v>
      </c>
      <c r="K49" s="37">
        <v>-86676.94985418627</v>
      </c>
      <c r="L49" s="240">
        <f>Yhteenveto[[#This Row],[Valtionosuus omarahoitusosuuden jälkeen (välisumma)]]+Yhteenveto[[#This Row],[Lisäosat yhteensä]]+Yhteenveto[[#This Row],[Valtionosuuteen tehtävät vähennykset ja lisäykset, netto]]</f>
        <v>7366033.3453681581</v>
      </c>
      <c r="M49" s="37">
        <v>5579340.8357067229</v>
      </c>
      <c r="N49" s="314">
        <f>SUM(Yhteenveto[[#This Row],[Valtionosuus ennen verotuloihin perustuvaa valtionosuuksien tasausta]]+Yhteenveto[[#This Row],[Verotuloihin perustuva valtionosuuksien tasaus]])</f>
        <v>12945374.18107488</v>
      </c>
      <c r="O49" s="250">
        <v>2220168.9373466047</v>
      </c>
      <c r="P49" s="387">
        <f>SUM(Yhteenveto[[#This Row],[Kunnan  peruspalvelujen valtionosuus ]:[Veroperustemuutoksista johtuvien veromenetysten korvaus]])</f>
        <v>15165543.118421484</v>
      </c>
      <c r="Q49" s="37">
        <v>92571.668160000001</v>
      </c>
      <c r="R49" s="354">
        <f>+Yhteenveto[[#This Row],[Kunnan  peruspalvelujen valtionosuus ]]+Yhteenveto[[#This Row],[Veroperustemuutoksista johtuvien veromenetysten korvaus]]+Yhteenveto[[#This Row],[Kotikuntakorvaus, netto, vuoden 2023 tieto]]</f>
        <v>15258114.786581485</v>
      </c>
      <c r="S49" s="11"/>
      <c r="T49"/>
    </row>
    <row r="50" spans="1:20" ht="15">
      <c r="A50" s="35">
        <v>146</v>
      </c>
      <c r="B50" s="13" t="s">
        <v>56</v>
      </c>
      <c r="C50" s="15">
        <v>4492</v>
      </c>
      <c r="D50" s="15">
        <v>3939753.27</v>
      </c>
      <c r="E50" s="15">
        <v>3010089.4551293892</v>
      </c>
      <c r="F50" s="240">
        <f>Yhteenveto[[#This Row],[Ikärakenne, laskennallinen kustannus]]+Yhteenveto[[#This Row],[Muut laskennalliset kustannukset ]]</f>
        <v>6949842.7251293892</v>
      </c>
      <c r="G50" s="335">
        <v>1395.32</v>
      </c>
      <c r="H50" s="17">
        <v>6267777.4399999995</v>
      </c>
      <c r="I50" s="352">
        <f>Yhteenveto[[#This Row],[Laskennalliset kustannukset yhteensä]]-Yhteenveto[[#This Row],[Omarahoitusosuus, €]]</f>
        <v>682065.28512938973</v>
      </c>
      <c r="J50" s="36">
        <v>1461518.652496095</v>
      </c>
      <c r="K50" s="37">
        <v>-466678.76898380928</v>
      </c>
      <c r="L50" s="240">
        <f>Yhteenveto[[#This Row],[Valtionosuus omarahoitusosuuden jälkeen (välisumma)]]+Yhteenveto[[#This Row],[Lisäosat yhteensä]]+Yhteenveto[[#This Row],[Valtionosuuteen tehtävät vähennykset ja lisäykset, netto]]</f>
        <v>1676905.1686416753</v>
      </c>
      <c r="M50" s="37">
        <v>1279389.8726970663</v>
      </c>
      <c r="N50" s="314">
        <f>SUM(Yhteenveto[[#This Row],[Valtionosuus ennen verotuloihin perustuvaa valtionosuuksien tasausta]]+Yhteenveto[[#This Row],[Verotuloihin perustuva valtionosuuksien tasaus]])</f>
        <v>2956295.0413387418</v>
      </c>
      <c r="O50" s="250">
        <v>1040986.0027932231</v>
      </c>
      <c r="P50" s="387">
        <f>SUM(Yhteenveto[[#This Row],[Kunnan  peruspalvelujen valtionosuus ]:[Veroperustemuutoksista johtuvien veromenetysten korvaus]])</f>
        <v>3997281.0441319649</v>
      </c>
      <c r="Q50" s="37">
        <v>-28259.346000000005</v>
      </c>
      <c r="R50" s="354">
        <f>+Yhteenveto[[#This Row],[Kunnan  peruspalvelujen valtionosuus ]]+Yhteenveto[[#This Row],[Veroperustemuutoksista johtuvien veromenetysten korvaus]]+Yhteenveto[[#This Row],[Kotikuntakorvaus, netto, vuoden 2023 tieto]]</f>
        <v>3969021.698131965</v>
      </c>
      <c r="S50" s="11"/>
      <c r="T50"/>
    </row>
    <row r="51" spans="1:20" ht="15">
      <c r="A51" s="35">
        <v>148</v>
      </c>
      <c r="B51" s="13" t="s">
        <v>57</v>
      </c>
      <c r="C51" s="15">
        <v>7047</v>
      </c>
      <c r="D51" s="15">
        <v>8412667</v>
      </c>
      <c r="E51" s="15">
        <v>7198481.8953490648</v>
      </c>
      <c r="F51" s="240">
        <f>Yhteenveto[[#This Row],[Ikärakenne, laskennallinen kustannus]]+Yhteenveto[[#This Row],[Muut laskennalliset kustannukset ]]</f>
        <v>15611148.895349065</v>
      </c>
      <c r="G51" s="335">
        <v>1395.32</v>
      </c>
      <c r="H51" s="17">
        <v>9832820.0399999991</v>
      </c>
      <c r="I51" s="352">
        <f>Yhteenveto[[#This Row],[Laskennalliset kustannukset yhteensä]]-Yhteenveto[[#This Row],[Omarahoitusosuus, €]]</f>
        <v>5778328.8553490657</v>
      </c>
      <c r="J51" s="36">
        <v>2873139.7587107145</v>
      </c>
      <c r="K51" s="37">
        <v>1212661.5786881926</v>
      </c>
      <c r="L51" s="240">
        <f>Yhteenveto[[#This Row],[Valtionosuus omarahoitusosuuden jälkeen (välisumma)]]+Yhteenveto[[#This Row],[Lisäosat yhteensä]]+Yhteenveto[[#This Row],[Valtionosuuteen tehtävät vähennykset ja lisäykset, netto]]</f>
        <v>9864130.1927479729</v>
      </c>
      <c r="M51" s="37">
        <v>360555.63834065944</v>
      </c>
      <c r="N51" s="314">
        <f>SUM(Yhteenveto[[#This Row],[Valtionosuus ennen verotuloihin perustuvaa valtionosuuksien tasausta]]+Yhteenveto[[#This Row],[Verotuloihin perustuva valtionosuuksien tasaus]])</f>
        <v>10224685.831088632</v>
      </c>
      <c r="O51" s="250">
        <v>1177785.6637751791</v>
      </c>
      <c r="P51" s="387">
        <f>SUM(Yhteenveto[[#This Row],[Kunnan  peruspalvelujen valtionosuus ]:[Veroperustemuutoksista johtuvien veromenetysten korvaus]])</f>
        <v>11402471.494863812</v>
      </c>
      <c r="Q51" s="37">
        <v>-25284.678000000014</v>
      </c>
      <c r="R51" s="354">
        <f>+Yhteenveto[[#This Row],[Kunnan  peruspalvelujen valtionosuus ]]+Yhteenveto[[#This Row],[Veroperustemuutoksista johtuvien veromenetysten korvaus]]+Yhteenveto[[#This Row],[Kotikuntakorvaus, netto, vuoden 2023 tieto]]</f>
        <v>11377186.816863813</v>
      </c>
      <c r="S51" s="11"/>
      <c r="T51"/>
    </row>
    <row r="52" spans="1:20" ht="15">
      <c r="A52" s="35">
        <v>149</v>
      </c>
      <c r="B52" s="13" t="s">
        <v>58</v>
      </c>
      <c r="C52" s="15">
        <v>5384</v>
      </c>
      <c r="D52" s="15">
        <v>7767098.6299999999</v>
      </c>
      <c r="E52" s="15">
        <v>2078080.4862876609</v>
      </c>
      <c r="F52" s="240">
        <f>Yhteenveto[[#This Row],[Ikärakenne, laskennallinen kustannus]]+Yhteenveto[[#This Row],[Muut laskennalliset kustannukset ]]</f>
        <v>9845179.1162876599</v>
      </c>
      <c r="G52" s="335">
        <v>1395.32</v>
      </c>
      <c r="H52" s="17">
        <v>7512402.8799999999</v>
      </c>
      <c r="I52" s="352">
        <f>Yhteenveto[[#This Row],[Laskennalliset kustannukset yhteensä]]-Yhteenveto[[#This Row],[Omarahoitusosuus, €]]</f>
        <v>2332776.23628766</v>
      </c>
      <c r="J52" s="36">
        <v>128632.11246833621</v>
      </c>
      <c r="K52" s="37">
        <v>229552.32178979693</v>
      </c>
      <c r="L52" s="240">
        <f>Yhteenveto[[#This Row],[Valtionosuus omarahoitusosuuden jälkeen (välisumma)]]+Yhteenveto[[#This Row],[Lisäosat yhteensä]]+Yhteenveto[[#This Row],[Valtionosuuteen tehtävät vähennykset ja lisäykset, netto]]</f>
        <v>2690960.6705457931</v>
      </c>
      <c r="M52" s="37">
        <v>-54418.332272858439</v>
      </c>
      <c r="N52" s="314">
        <f>SUM(Yhteenveto[[#This Row],[Valtionosuus ennen verotuloihin perustuvaa valtionosuuksien tasausta]]+Yhteenveto[[#This Row],[Verotuloihin perustuva valtionosuuksien tasaus]])</f>
        <v>2636542.3382729348</v>
      </c>
      <c r="O52" s="250">
        <v>884362.46605815401</v>
      </c>
      <c r="P52" s="387">
        <f>SUM(Yhteenveto[[#This Row],[Kunnan  peruspalvelujen valtionosuus ]:[Veroperustemuutoksista johtuvien veromenetysten korvaus]])</f>
        <v>3520904.8043310889</v>
      </c>
      <c r="Q52" s="37">
        <v>-2537472.1200359999</v>
      </c>
      <c r="R52" s="354">
        <f>+Yhteenveto[[#This Row],[Kunnan  peruspalvelujen valtionosuus ]]+Yhteenveto[[#This Row],[Veroperustemuutoksista johtuvien veromenetysten korvaus]]+Yhteenveto[[#This Row],[Kotikuntakorvaus, netto, vuoden 2023 tieto]]</f>
        <v>983432.68429508898</v>
      </c>
      <c r="S52" s="11"/>
      <c r="T52"/>
    </row>
    <row r="53" spans="1:20" ht="15">
      <c r="A53" s="35">
        <v>151</v>
      </c>
      <c r="B53" s="13" t="s">
        <v>59</v>
      </c>
      <c r="C53" s="15">
        <v>1852</v>
      </c>
      <c r="D53" s="15">
        <v>1982819.76</v>
      </c>
      <c r="E53" s="15">
        <v>762700.05768717302</v>
      </c>
      <c r="F53" s="240">
        <f>Yhteenveto[[#This Row],[Ikärakenne, laskennallinen kustannus]]+Yhteenveto[[#This Row],[Muut laskennalliset kustannukset ]]</f>
        <v>2745519.8176871729</v>
      </c>
      <c r="G53" s="335">
        <v>1395.32</v>
      </c>
      <c r="H53" s="17">
        <v>2584132.6399999997</v>
      </c>
      <c r="I53" s="352">
        <f>Yhteenveto[[#This Row],[Laskennalliset kustannukset yhteensä]]-Yhteenveto[[#This Row],[Omarahoitusosuus, €]]</f>
        <v>161387.17768717324</v>
      </c>
      <c r="J53" s="36">
        <v>242097.31540612376</v>
      </c>
      <c r="K53" s="37">
        <v>-843316.24868968548</v>
      </c>
      <c r="L53" s="240">
        <f>Yhteenveto[[#This Row],[Valtionosuus omarahoitusosuuden jälkeen (välisumma)]]+Yhteenveto[[#This Row],[Lisäosat yhteensä]]+Yhteenveto[[#This Row],[Valtionosuuteen tehtävät vähennykset ja lisäykset, netto]]</f>
        <v>-439831.75559638848</v>
      </c>
      <c r="M53" s="37">
        <v>803504.86587123794</v>
      </c>
      <c r="N53" s="314">
        <f>SUM(Yhteenveto[[#This Row],[Valtionosuus ennen verotuloihin perustuvaa valtionosuuksien tasausta]]+Yhteenveto[[#This Row],[Verotuloihin perustuva valtionosuuksien tasaus]])</f>
        <v>363673.11027484946</v>
      </c>
      <c r="O53" s="250">
        <v>506660.02351563046</v>
      </c>
      <c r="P53" s="387">
        <f>SUM(Yhteenveto[[#This Row],[Kunnan  peruspalvelujen valtionosuus ]:[Veroperustemuutoksista johtuvien veromenetysten korvaus]])</f>
        <v>870333.13379047997</v>
      </c>
      <c r="Q53" s="37">
        <v>-28259.346000000001</v>
      </c>
      <c r="R53" s="354">
        <f>+Yhteenveto[[#This Row],[Kunnan  peruspalvelujen valtionosuus ]]+Yhteenveto[[#This Row],[Veroperustemuutoksista johtuvien veromenetysten korvaus]]+Yhteenveto[[#This Row],[Kotikuntakorvaus, netto, vuoden 2023 tieto]]</f>
        <v>842073.78779047995</v>
      </c>
      <c r="S53" s="11"/>
      <c r="T53"/>
    </row>
    <row r="54" spans="1:20" ht="15">
      <c r="A54" s="35">
        <v>152</v>
      </c>
      <c r="B54" s="13" t="s">
        <v>60</v>
      </c>
      <c r="C54" s="15">
        <v>4406</v>
      </c>
      <c r="D54" s="15">
        <v>6795114.2399999993</v>
      </c>
      <c r="E54" s="15">
        <v>649617.49477296171</v>
      </c>
      <c r="F54" s="240">
        <f>Yhteenveto[[#This Row],[Ikärakenne, laskennallinen kustannus]]+Yhteenveto[[#This Row],[Muut laskennalliset kustannukset ]]</f>
        <v>7444731.7347729607</v>
      </c>
      <c r="G54" s="335">
        <v>1395.32</v>
      </c>
      <c r="H54" s="17">
        <v>6147779.9199999999</v>
      </c>
      <c r="I54" s="352">
        <f>Yhteenveto[[#This Row],[Laskennalliset kustannukset yhteensä]]-Yhteenveto[[#This Row],[Omarahoitusosuus, €]]</f>
        <v>1296951.8147729607</v>
      </c>
      <c r="J54" s="36">
        <v>109616.54624760401</v>
      </c>
      <c r="K54" s="37">
        <v>-489234.20098165213</v>
      </c>
      <c r="L54" s="240">
        <f>Yhteenveto[[#This Row],[Valtionosuus omarahoitusosuuden jälkeen (välisumma)]]+Yhteenveto[[#This Row],[Lisäosat yhteensä]]+Yhteenveto[[#This Row],[Valtionosuuteen tehtävät vähennykset ja lisäykset, netto]]</f>
        <v>917334.16003891267</v>
      </c>
      <c r="M54" s="37">
        <v>2272904.1893060179</v>
      </c>
      <c r="N54" s="314">
        <f>SUM(Yhteenveto[[#This Row],[Valtionosuus ennen verotuloihin perustuvaa valtionosuuksien tasausta]]+Yhteenveto[[#This Row],[Verotuloihin perustuva valtionosuuksien tasaus]])</f>
        <v>3190238.3493449306</v>
      </c>
      <c r="O54" s="250">
        <v>941481.0925744744</v>
      </c>
      <c r="P54" s="387">
        <f>SUM(Yhteenveto[[#This Row],[Kunnan  peruspalvelujen valtionosuus ]:[Veroperustemuutoksista johtuvien veromenetysten korvaus]])</f>
        <v>4131719.441919405</v>
      </c>
      <c r="Q54" s="37">
        <v>208821.6936</v>
      </c>
      <c r="R54" s="354">
        <f>+Yhteenveto[[#This Row],[Kunnan  peruspalvelujen valtionosuus ]]+Yhteenveto[[#This Row],[Veroperustemuutoksista johtuvien veromenetysten korvaus]]+Yhteenveto[[#This Row],[Kotikuntakorvaus, netto, vuoden 2023 tieto]]</f>
        <v>4340541.1355194049</v>
      </c>
      <c r="S54" s="11"/>
      <c r="T54"/>
    </row>
    <row r="55" spans="1:20" ht="15">
      <c r="A55" s="35">
        <v>153</v>
      </c>
      <c r="B55" s="13" t="s">
        <v>61</v>
      </c>
      <c r="C55" s="15">
        <v>25208</v>
      </c>
      <c r="D55" s="15">
        <v>29221175.439999998</v>
      </c>
      <c r="E55" s="15">
        <v>6487955.8922957843</v>
      </c>
      <c r="F55" s="240">
        <f>Yhteenveto[[#This Row],[Ikärakenne, laskennallinen kustannus]]+Yhteenveto[[#This Row],[Muut laskennalliset kustannukset ]]</f>
        <v>35709131.332295783</v>
      </c>
      <c r="G55" s="335">
        <v>1395.32</v>
      </c>
      <c r="H55" s="17">
        <v>35173226.559999995</v>
      </c>
      <c r="I55" s="352">
        <f>Yhteenveto[[#This Row],[Laskennalliset kustannukset yhteensä]]-Yhteenveto[[#This Row],[Omarahoitusosuus, €]]</f>
        <v>535904.77229578793</v>
      </c>
      <c r="J55" s="36">
        <v>818693.7233593429</v>
      </c>
      <c r="K55" s="37">
        <v>5287297.5202966835</v>
      </c>
      <c r="L55" s="240">
        <f>Yhteenveto[[#This Row],[Valtionosuus omarahoitusosuuden jälkeen (välisumma)]]+Yhteenveto[[#This Row],[Lisäosat yhteensä]]+Yhteenveto[[#This Row],[Valtionosuuteen tehtävät vähennykset ja lisäykset, netto]]</f>
        <v>6641896.0159518141</v>
      </c>
      <c r="M55" s="37">
        <v>7896679.7070579603</v>
      </c>
      <c r="N55" s="314">
        <f>SUM(Yhteenveto[[#This Row],[Valtionosuus ennen verotuloihin perustuvaa valtionosuuksien tasausta]]+Yhteenveto[[#This Row],[Verotuloihin perustuva valtionosuuksien tasaus]])</f>
        <v>14538575.723009774</v>
      </c>
      <c r="O55" s="250">
        <v>3947486.5123104816</v>
      </c>
      <c r="P55" s="387">
        <f>SUM(Yhteenveto[[#This Row],[Kunnan  peruspalvelujen valtionosuus ]:[Veroperustemuutoksista johtuvien veromenetysten korvaus]])</f>
        <v>18486062.235320255</v>
      </c>
      <c r="Q55" s="37">
        <v>-1092253.4695799998</v>
      </c>
      <c r="R55" s="354">
        <f>+Yhteenveto[[#This Row],[Kunnan  peruspalvelujen valtionosuus ]]+Yhteenveto[[#This Row],[Veroperustemuutoksista johtuvien veromenetysten korvaus]]+Yhteenveto[[#This Row],[Kotikuntakorvaus, netto, vuoden 2023 tieto]]</f>
        <v>17393808.765740257</v>
      </c>
      <c r="S55" s="11"/>
      <c r="T55"/>
    </row>
    <row r="56" spans="1:20" ht="15">
      <c r="A56" s="35">
        <v>165</v>
      </c>
      <c r="B56" s="13" t="s">
        <v>62</v>
      </c>
      <c r="C56" s="15">
        <v>16280</v>
      </c>
      <c r="D56" s="15">
        <v>25693916.57</v>
      </c>
      <c r="E56" s="15">
        <v>2741832.0118026407</v>
      </c>
      <c r="F56" s="240">
        <f>Yhteenveto[[#This Row],[Ikärakenne, laskennallinen kustannus]]+Yhteenveto[[#This Row],[Muut laskennalliset kustannukset ]]</f>
        <v>28435748.58180264</v>
      </c>
      <c r="G56" s="335">
        <v>1395.32</v>
      </c>
      <c r="H56" s="17">
        <v>22715809.599999998</v>
      </c>
      <c r="I56" s="352">
        <f>Yhteenveto[[#This Row],[Laskennalliset kustannukset yhteensä]]-Yhteenveto[[#This Row],[Omarahoitusosuus, €]]</f>
        <v>5719938.9818026423</v>
      </c>
      <c r="J56" s="36">
        <v>420916.09372037428</v>
      </c>
      <c r="K56" s="37">
        <v>-1078738.2489216304</v>
      </c>
      <c r="L56" s="240">
        <f>Yhteenveto[[#This Row],[Valtionosuus omarahoitusosuuden jälkeen (välisumma)]]+Yhteenveto[[#This Row],[Lisäosat yhteensä]]+Yhteenveto[[#This Row],[Valtionosuuteen tehtävät vähennykset ja lisäykset, netto]]</f>
        <v>5062116.8266013861</v>
      </c>
      <c r="M56" s="37">
        <v>4959404.25683528</v>
      </c>
      <c r="N56" s="314">
        <f>SUM(Yhteenveto[[#This Row],[Valtionosuus ennen verotuloihin perustuvaa valtionosuuksien tasausta]]+Yhteenveto[[#This Row],[Verotuloihin perustuva valtionosuuksien tasaus]])</f>
        <v>10021521.083436666</v>
      </c>
      <c r="O56" s="250">
        <v>2568634.0852014921</v>
      </c>
      <c r="P56" s="387">
        <f>SUM(Yhteenveto[[#This Row],[Kunnan  peruspalvelujen valtionosuus ]:[Veroperustemuutoksista johtuvien veromenetysten korvaus]])</f>
        <v>12590155.168638159</v>
      </c>
      <c r="Q56" s="37">
        <v>396731.47116000002</v>
      </c>
      <c r="R56" s="354">
        <f>+Yhteenveto[[#This Row],[Kunnan  peruspalvelujen valtionosuus ]]+Yhteenveto[[#This Row],[Veroperustemuutoksista johtuvien veromenetysten korvaus]]+Yhteenveto[[#This Row],[Kotikuntakorvaus, netto, vuoden 2023 tieto]]</f>
        <v>12986886.639798159</v>
      </c>
      <c r="S56" s="11"/>
      <c r="T56"/>
    </row>
    <row r="57" spans="1:20" ht="15">
      <c r="A57" s="35">
        <v>167</v>
      </c>
      <c r="B57" s="13" t="s">
        <v>63</v>
      </c>
      <c r="C57" s="15">
        <v>77513</v>
      </c>
      <c r="D57" s="15">
        <v>98621220.909999996</v>
      </c>
      <c r="E57" s="15">
        <v>19452837.443787917</v>
      </c>
      <c r="F57" s="240">
        <f>Yhteenveto[[#This Row],[Ikärakenne, laskennallinen kustannus]]+Yhteenveto[[#This Row],[Muut laskennalliset kustannukset ]]</f>
        <v>118074058.35378791</v>
      </c>
      <c r="G57" s="335">
        <v>1395.32</v>
      </c>
      <c r="H57" s="17">
        <v>108155439.16</v>
      </c>
      <c r="I57" s="352">
        <f>Yhteenveto[[#This Row],[Laskennalliset kustannukset yhteensä]]-Yhteenveto[[#This Row],[Omarahoitusosuus, €]]</f>
        <v>9918619.1937879175</v>
      </c>
      <c r="J57" s="36">
        <v>2912027.7287705177</v>
      </c>
      <c r="K57" s="37">
        <v>-6288787.1003210191</v>
      </c>
      <c r="L57" s="240">
        <f>Yhteenveto[[#This Row],[Valtionosuus omarahoitusosuuden jälkeen (välisumma)]]+Yhteenveto[[#This Row],[Lisäosat yhteensä]]+Yhteenveto[[#This Row],[Valtionosuuteen tehtävät vähennykset ja lisäykset, netto]]</f>
        <v>6541859.8222374152</v>
      </c>
      <c r="M57" s="37">
        <v>22679676.329575527</v>
      </c>
      <c r="N57" s="314">
        <f>SUM(Yhteenveto[[#This Row],[Valtionosuus ennen verotuloihin perustuvaa valtionosuuksien tasausta]]+Yhteenveto[[#This Row],[Verotuloihin perustuva valtionosuuksien tasaus]])</f>
        <v>29221536.151812941</v>
      </c>
      <c r="O57" s="250">
        <v>12924551.811624421</v>
      </c>
      <c r="P57" s="387">
        <f>SUM(Yhteenveto[[#This Row],[Kunnan  peruspalvelujen valtionosuus ]:[Veroperustemuutoksista johtuvien veromenetysten korvaus]])</f>
        <v>42146087.963437364</v>
      </c>
      <c r="Q57" s="37">
        <v>-10487092.382622002</v>
      </c>
      <c r="R57" s="354">
        <f>+Yhteenveto[[#This Row],[Kunnan  peruspalvelujen valtionosuus ]]+Yhteenveto[[#This Row],[Veroperustemuutoksista johtuvien veromenetysten korvaus]]+Yhteenveto[[#This Row],[Kotikuntakorvaus, netto, vuoden 2023 tieto]]</f>
        <v>31658995.58081536</v>
      </c>
      <c r="S57" s="11"/>
      <c r="T57"/>
    </row>
    <row r="58" spans="1:20" ht="15">
      <c r="A58" s="35">
        <v>169</v>
      </c>
      <c r="B58" s="13" t="s">
        <v>64</v>
      </c>
      <c r="C58" s="15">
        <v>4990</v>
      </c>
      <c r="D58" s="15">
        <v>7071967.0800000001</v>
      </c>
      <c r="E58" s="15">
        <v>813381.55384815508</v>
      </c>
      <c r="F58" s="240">
        <f>Yhteenveto[[#This Row],[Ikärakenne, laskennallinen kustannus]]+Yhteenveto[[#This Row],[Muut laskennalliset kustannukset ]]</f>
        <v>7885348.6338481549</v>
      </c>
      <c r="G58" s="335">
        <v>1395.32</v>
      </c>
      <c r="H58" s="17">
        <v>6962646.7999999998</v>
      </c>
      <c r="I58" s="352">
        <f>Yhteenveto[[#This Row],[Laskennalliset kustannukset yhteensä]]-Yhteenveto[[#This Row],[Omarahoitusosuus, €]]</f>
        <v>922701.8338481551</v>
      </c>
      <c r="J58" s="36">
        <v>115696.01968068631</v>
      </c>
      <c r="K58" s="37">
        <v>-390120.55946266989</v>
      </c>
      <c r="L58" s="240">
        <f>Yhteenveto[[#This Row],[Valtionosuus omarahoitusosuuden jälkeen (välisumma)]]+Yhteenveto[[#This Row],[Lisäosat yhteensä]]+Yhteenveto[[#This Row],[Valtionosuuteen tehtävät vähennykset ja lisäykset, netto]]</f>
        <v>648277.29406617151</v>
      </c>
      <c r="M58" s="37">
        <v>2024088.8679829983</v>
      </c>
      <c r="N58" s="314">
        <f>SUM(Yhteenveto[[#This Row],[Valtionosuus ennen verotuloihin perustuvaa valtionosuuksien tasausta]]+Yhteenveto[[#This Row],[Verotuloihin perustuva valtionosuuksien tasaus]])</f>
        <v>2672366.1620491697</v>
      </c>
      <c r="O58" s="250">
        <v>913404.26116722857</v>
      </c>
      <c r="P58" s="387">
        <f>SUM(Yhteenveto[[#This Row],[Kunnan  peruspalvelujen valtionosuus ]:[Veroperustemuutoksista johtuvien veromenetysten korvaus]])</f>
        <v>3585770.4232163983</v>
      </c>
      <c r="Q58" s="37">
        <v>101778.26562000005</v>
      </c>
      <c r="R58" s="354">
        <f>+Yhteenveto[[#This Row],[Kunnan  peruspalvelujen valtionosuus ]]+Yhteenveto[[#This Row],[Veroperustemuutoksista johtuvien veromenetysten korvaus]]+Yhteenveto[[#This Row],[Kotikuntakorvaus, netto, vuoden 2023 tieto]]</f>
        <v>3687548.6888363985</v>
      </c>
      <c r="S58" s="11"/>
      <c r="T58"/>
    </row>
    <row r="59" spans="1:20" ht="15">
      <c r="A59" s="35">
        <v>171</v>
      </c>
      <c r="B59" s="13" t="s">
        <v>65</v>
      </c>
      <c r="C59" s="15">
        <v>4540</v>
      </c>
      <c r="D59" s="15">
        <v>5824931.6299999999</v>
      </c>
      <c r="E59" s="15">
        <v>1139877.147236201</v>
      </c>
      <c r="F59" s="240">
        <f>Yhteenveto[[#This Row],[Ikärakenne, laskennallinen kustannus]]+Yhteenveto[[#This Row],[Muut laskennalliset kustannukset ]]</f>
        <v>6964808.7772362009</v>
      </c>
      <c r="G59" s="335">
        <v>1395.32</v>
      </c>
      <c r="H59" s="17">
        <v>6334752.7999999998</v>
      </c>
      <c r="I59" s="352">
        <f>Yhteenveto[[#This Row],[Laskennalliset kustannukset yhteensä]]-Yhteenveto[[#This Row],[Omarahoitusosuus, €]]</f>
        <v>630055.97723620106</v>
      </c>
      <c r="J59" s="36">
        <v>163011.47281064195</v>
      </c>
      <c r="K59" s="37">
        <v>-938646.56666799611</v>
      </c>
      <c r="L59" s="240">
        <f>Yhteenveto[[#This Row],[Valtionosuus omarahoitusosuuden jälkeen (välisumma)]]+Yhteenveto[[#This Row],[Lisäosat yhteensä]]+Yhteenveto[[#This Row],[Valtionosuuteen tehtävät vähennykset ja lisäykset, netto]]</f>
        <v>-145579.11662115308</v>
      </c>
      <c r="M59" s="37">
        <v>1607375.3755930574</v>
      </c>
      <c r="N59" s="314">
        <f>SUM(Yhteenveto[[#This Row],[Valtionosuus ennen verotuloihin perustuvaa valtionosuuksien tasausta]]+Yhteenveto[[#This Row],[Verotuloihin perustuva valtionosuuksien tasaus]])</f>
        <v>1461796.2589719044</v>
      </c>
      <c r="O59" s="250">
        <v>949585.22428706149</v>
      </c>
      <c r="P59" s="387">
        <f>SUM(Yhteenveto[[#This Row],[Kunnan  peruspalvelujen valtionosuus ]:[Veroperustemuutoksista johtuvien veromenetysten korvaus]])</f>
        <v>2411381.4832589659</v>
      </c>
      <c r="Q59" s="37">
        <v>-22220.769960000005</v>
      </c>
      <c r="R59" s="354">
        <f>+Yhteenveto[[#This Row],[Kunnan  peruspalvelujen valtionosuus ]]+Yhteenveto[[#This Row],[Veroperustemuutoksista johtuvien veromenetysten korvaus]]+Yhteenveto[[#This Row],[Kotikuntakorvaus, netto, vuoden 2023 tieto]]</f>
        <v>2389160.7132989657</v>
      </c>
      <c r="S59" s="11"/>
      <c r="T59"/>
    </row>
    <row r="60" spans="1:20" ht="15">
      <c r="A60" s="35">
        <v>172</v>
      </c>
      <c r="B60" s="13" t="s">
        <v>66</v>
      </c>
      <c r="C60" s="15">
        <v>4171</v>
      </c>
      <c r="D60" s="15">
        <v>4407216.8699999992</v>
      </c>
      <c r="E60" s="15">
        <v>1396102.1497871114</v>
      </c>
      <c r="F60" s="240">
        <f>Yhteenveto[[#This Row],[Ikärakenne, laskennallinen kustannus]]+Yhteenveto[[#This Row],[Muut laskennalliset kustannukset ]]</f>
        <v>5803319.0197871104</v>
      </c>
      <c r="G60" s="335">
        <v>1395.32</v>
      </c>
      <c r="H60" s="17">
        <v>5819879.7199999997</v>
      </c>
      <c r="I60" s="352">
        <f>Yhteenveto[[#This Row],[Laskennalliset kustannukset yhteensä]]-Yhteenveto[[#This Row],[Omarahoitusosuus, €]]</f>
        <v>-16560.700212889351</v>
      </c>
      <c r="J60" s="36">
        <v>671865.55824013299</v>
      </c>
      <c r="K60" s="37">
        <v>-1715692.5569468967</v>
      </c>
      <c r="L60" s="240">
        <f>Yhteenveto[[#This Row],[Valtionosuus omarahoitusosuuden jälkeen (välisumma)]]+Yhteenveto[[#This Row],[Lisäosat yhteensä]]+Yhteenveto[[#This Row],[Valtionosuuteen tehtävät vähennykset ja lisäykset, netto]]</f>
        <v>-1060387.698919653</v>
      </c>
      <c r="M60" s="37">
        <v>1815079.0109314255</v>
      </c>
      <c r="N60" s="314">
        <f>SUM(Yhteenveto[[#This Row],[Valtionosuus ennen verotuloihin perustuvaa valtionosuuksien tasausta]]+Yhteenveto[[#This Row],[Verotuloihin perustuva valtionosuuksien tasaus]])</f>
        <v>754691.31201177253</v>
      </c>
      <c r="O60" s="250">
        <v>947566.11471025425</v>
      </c>
      <c r="P60" s="387">
        <f>SUM(Yhteenveto[[#This Row],[Kunnan  peruspalvelujen valtionosuus ]:[Veroperustemuutoksista johtuvien veromenetysten korvaus]])</f>
        <v>1702257.4267220269</v>
      </c>
      <c r="Q60" s="37">
        <v>-22116.65658000001</v>
      </c>
      <c r="R60" s="354">
        <f>+Yhteenveto[[#This Row],[Kunnan  peruspalvelujen valtionosuus ]]+Yhteenveto[[#This Row],[Veroperustemuutoksista johtuvien veromenetysten korvaus]]+Yhteenveto[[#This Row],[Kotikuntakorvaus, netto, vuoden 2023 tieto]]</f>
        <v>1680140.7701420269</v>
      </c>
      <c r="S60" s="11"/>
      <c r="T60"/>
    </row>
    <row r="61" spans="1:20" ht="15">
      <c r="A61" s="35">
        <v>176</v>
      </c>
      <c r="B61" s="13" t="s">
        <v>67</v>
      </c>
      <c r="C61" s="15">
        <v>4352</v>
      </c>
      <c r="D61" s="15">
        <v>4326569.25</v>
      </c>
      <c r="E61" s="15">
        <v>2009960.0528070563</v>
      </c>
      <c r="F61" s="240">
        <f>Yhteenveto[[#This Row],[Ikärakenne, laskennallinen kustannus]]+Yhteenveto[[#This Row],[Muut laskennalliset kustannukset ]]</f>
        <v>6336529.3028070563</v>
      </c>
      <c r="G61" s="335">
        <v>1395.32</v>
      </c>
      <c r="H61" s="17">
        <v>6072432.6399999997</v>
      </c>
      <c r="I61" s="352">
        <f>Yhteenveto[[#This Row],[Laskennalliset kustannukset yhteensä]]-Yhteenveto[[#This Row],[Omarahoitusosuus, €]]</f>
        <v>264096.66280705668</v>
      </c>
      <c r="J61" s="36">
        <v>1380176.8411200796</v>
      </c>
      <c r="K61" s="37">
        <v>-2493062.0289184279</v>
      </c>
      <c r="L61" s="240">
        <f>Yhteenveto[[#This Row],[Valtionosuus omarahoitusosuuden jälkeen (välisumma)]]+Yhteenveto[[#This Row],[Lisäosat yhteensä]]+Yhteenveto[[#This Row],[Valtionosuuteen tehtävät vähennykset ja lisäykset, netto]]</f>
        <v>-848788.52499129158</v>
      </c>
      <c r="M61" s="37">
        <v>2342278.3643490863</v>
      </c>
      <c r="N61" s="314">
        <f>SUM(Yhteenveto[[#This Row],[Valtionosuus ennen verotuloihin perustuvaa valtionosuuksien tasausta]]+Yhteenveto[[#This Row],[Verotuloihin perustuva valtionosuuksien tasaus]])</f>
        <v>1493489.8393577947</v>
      </c>
      <c r="O61" s="250">
        <v>1014237.4838584095</v>
      </c>
      <c r="P61" s="387">
        <f>SUM(Yhteenveto[[#This Row],[Kunnan  peruspalvelujen valtionosuus ]:[Veroperustemuutoksista johtuvien veromenetysten korvaus]])</f>
        <v>2507727.3232162041</v>
      </c>
      <c r="Q61" s="37">
        <v>-217225.13069999998</v>
      </c>
      <c r="R61" s="354">
        <f>+Yhteenveto[[#This Row],[Kunnan  peruspalvelujen valtionosuus ]]+Yhteenveto[[#This Row],[Veroperustemuutoksista johtuvien veromenetysten korvaus]]+Yhteenveto[[#This Row],[Kotikuntakorvaus, netto, vuoden 2023 tieto]]</f>
        <v>2290502.192516204</v>
      </c>
      <c r="S61" s="11"/>
      <c r="T61"/>
    </row>
    <row r="62" spans="1:20" ht="15">
      <c r="A62" s="35">
        <v>177</v>
      </c>
      <c r="B62" s="13" t="s">
        <v>68</v>
      </c>
      <c r="C62" s="15">
        <v>1768</v>
      </c>
      <c r="D62" s="15">
        <v>2421070.11</v>
      </c>
      <c r="E62" s="15">
        <v>382869.07997816708</v>
      </c>
      <c r="F62" s="240">
        <f>Yhteenveto[[#This Row],[Ikärakenne, laskennallinen kustannus]]+Yhteenveto[[#This Row],[Muut laskennalliset kustannukset ]]</f>
        <v>2803939.1899781669</v>
      </c>
      <c r="G62" s="335">
        <v>1395.32</v>
      </c>
      <c r="H62" s="17">
        <v>2466925.7599999998</v>
      </c>
      <c r="I62" s="352">
        <f>Yhteenveto[[#This Row],[Laskennalliset kustannukset yhteensä]]-Yhteenveto[[#This Row],[Omarahoitusosuus, €]]</f>
        <v>337013.42997816717</v>
      </c>
      <c r="J62" s="36">
        <v>126902.78843305376</v>
      </c>
      <c r="K62" s="37">
        <v>749266.26415677334</v>
      </c>
      <c r="L62" s="240">
        <f>Yhteenveto[[#This Row],[Valtionosuus omarahoitusosuuden jälkeen (välisumma)]]+Yhteenveto[[#This Row],[Lisäosat yhteensä]]+Yhteenveto[[#This Row],[Valtionosuuteen tehtävät vähennykset ja lisäykset, netto]]</f>
        <v>1213182.4825679944</v>
      </c>
      <c r="M62" s="37">
        <v>326589.22413852974</v>
      </c>
      <c r="N62" s="314">
        <f>SUM(Yhteenveto[[#This Row],[Valtionosuus ennen verotuloihin perustuvaa valtionosuuksien tasausta]]+Yhteenveto[[#This Row],[Verotuloihin perustuva valtionosuuksien tasaus]])</f>
        <v>1539771.7067065241</v>
      </c>
      <c r="O62" s="250">
        <v>374953.69627516542</v>
      </c>
      <c r="P62" s="387">
        <f>SUM(Yhteenveto[[#This Row],[Kunnan  peruspalvelujen valtionosuus ]:[Veroperustemuutoksista johtuvien veromenetysten korvaus]])</f>
        <v>1914725.4029816897</v>
      </c>
      <c r="Q62" s="37">
        <v>104128.25334000001</v>
      </c>
      <c r="R62" s="354">
        <f>+Yhteenveto[[#This Row],[Kunnan  peruspalvelujen valtionosuus ]]+Yhteenveto[[#This Row],[Veroperustemuutoksista johtuvien veromenetysten korvaus]]+Yhteenveto[[#This Row],[Kotikuntakorvaus, netto, vuoden 2023 tieto]]</f>
        <v>2018853.6563216897</v>
      </c>
      <c r="S62" s="11"/>
      <c r="T62"/>
    </row>
    <row r="63" spans="1:20" ht="15">
      <c r="A63" s="35">
        <v>178</v>
      </c>
      <c r="B63" s="13" t="s">
        <v>69</v>
      </c>
      <c r="C63" s="15">
        <v>5769</v>
      </c>
      <c r="D63" s="15">
        <v>6551884.2399999993</v>
      </c>
      <c r="E63" s="15">
        <v>1645209.3479757793</v>
      </c>
      <c r="F63" s="240">
        <f>Yhteenveto[[#This Row],[Ikärakenne, laskennallinen kustannus]]+Yhteenveto[[#This Row],[Muut laskennalliset kustannukset ]]</f>
        <v>8197093.5879757786</v>
      </c>
      <c r="G63" s="335">
        <v>1395.32</v>
      </c>
      <c r="H63" s="17">
        <v>8049601.0800000001</v>
      </c>
      <c r="I63" s="352">
        <f>Yhteenveto[[#This Row],[Laskennalliset kustannukset yhteensä]]-Yhteenveto[[#This Row],[Omarahoitusosuus, €]]</f>
        <v>147492.50797577854</v>
      </c>
      <c r="J63" s="36">
        <v>472270.62851956906</v>
      </c>
      <c r="K63" s="37">
        <v>-343826.08879538043</v>
      </c>
      <c r="L63" s="240">
        <f>Yhteenveto[[#This Row],[Valtionosuus omarahoitusosuuden jälkeen (välisumma)]]+Yhteenveto[[#This Row],[Lisäosat yhteensä]]+Yhteenveto[[#This Row],[Valtionosuuteen tehtävät vähennykset ja lisäykset, netto]]</f>
        <v>275937.04769996717</v>
      </c>
      <c r="M63" s="37">
        <v>2546016.620602136</v>
      </c>
      <c r="N63" s="314">
        <f>SUM(Yhteenveto[[#This Row],[Valtionosuus ennen verotuloihin perustuvaa valtionosuuksien tasausta]]+Yhteenveto[[#This Row],[Verotuloihin perustuva valtionosuuksien tasaus]])</f>
        <v>2821953.6683021029</v>
      </c>
      <c r="O63" s="250">
        <v>1360993.1919769822</v>
      </c>
      <c r="P63" s="387">
        <f>SUM(Yhteenveto[[#This Row],[Kunnan  peruspalvelujen valtionosuus ]:[Veroperustemuutoksista johtuvien veromenetysten korvaus]])</f>
        <v>4182946.8602790851</v>
      </c>
      <c r="Q63" s="37">
        <v>9637.9243200000055</v>
      </c>
      <c r="R63" s="354">
        <f>+Yhteenveto[[#This Row],[Kunnan  peruspalvelujen valtionosuus ]]+Yhteenveto[[#This Row],[Veroperustemuutoksista johtuvien veromenetysten korvaus]]+Yhteenveto[[#This Row],[Kotikuntakorvaus, netto, vuoden 2023 tieto]]</f>
        <v>4192584.7845990853</v>
      </c>
      <c r="S63" s="11"/>
      <c r="T63"/>
    </row>
    <row r="64" spans="1:20" ht="15">
      <c r="A64" s="35">
        <v>179</v>
      </c>
      <c r="B64" s="13" t="s">
        <v>70</v>
      </c>
      <c r="C64" s="15">
        <v>145887</v>
      </c>
      <c r="D64" s="15">
        <v>207589806.56999996</v>
      </c>
      <c r="E64" s="15">
        <v>32179379.439818382</v>
      </c>
      <c r="F64" s="240">
        <f>Yhteenveto[[#This Row],[Ikärakenne, laskennallinen kustannus]]+Yhteenveto[[#This Row],[Muut laskennalliset kustannukset ]]</f>
        <v>239769186.00981835</v>
      </c>
      <c r="G64" s="335">
        <v>1395.32</v>
      </c>
      <c r="H64" s="17">
        <v>203559048.84</v>
      </c>
      <c r="I64" s="352">
        <f>Yhteenveto[[#This Row],[Laskennalliset kustannukset yhteensä]]-Yhteenveto[[#This Row],[Omarahoitusosuus, €]]</f>
        <v>36210137.169818342</v>
      </c>
      <c r="J64" s="36">
        <v>6465405.5153296907</v>
      </c>
      <c r="K64" s="37">
        <v>-36661220.697950684</v>
      </c>
      <c r="L64" s="240">
        <f>Yhteenveto[[#This Row],[Valtionosuus omarahoitusosuuden jälkeen (välisumma)]]+Yhteenveto[[#This Row],[Lisäosat yhteensä]]+Yhteenveto[[#This Row],[Valtionosuuteen tehtävät vähennykset ja lisäykset, netto]]</f>
        <v>6014321.987197347</v>
      </c>
      <c r="M64" s="37">
        <v>34461235.107519396</v>
      </c>
      <c r="N64" s="314">
        <f>SUM(Yhteenveto[[#This Row],[Valtionosuus ennen verotuloihin perustuvaa valtionosuuksien tasausta]]+Yhteenveto[[#This Row],[Verotuloihin perustuva valtionosuuksien tasaus]])</f>
        <v>40475557.094716743</v>
      </c>
      <c r="O64" s="250">
        <v>21602335.938469287</v>
      </c>
      <c r="P64" s="387">
        <f>SUM(Yhteenveto[[#This Row],[Kunnan  peruspalvelujen valtionosuus ]:[Veroperustemuutoksista johtuvien veromenetysten korvaus]])</f>
        <v>62077893.033186033</v>
      </c>
      <c r="Q64" s="37">
        <v>-10864550.979810001</v>
      </c>
      <c r="R64" s="354">
        <f>+Yhteenveto[[#This Row],[Kunnan  peruspalvelujen valtionosuus ]]+Yhteenveto[[#This Row],[Veroperustemuutoksista johtuvien veromenetysten korvaus]]+Yhteenveto[[#This Row],[Kotikuntakorvaus, netto, vuoden 2023 tieto]]</f>
        <v>51213342.053376034</v>
      </c>
      <c r="S64" s="11"/>
      <c r="T64"/>
    </row>
    <row r="65" spans="1:20" ht="15">
      <c r="A65" s="35">
        <v>181</v>
      </c>
      <c r="B65" s="13" t="s">
        <v>71</v>
      </c>
      <c r="C65" s="15">
        <v>1683</v>
      </c>
      <c r="D65" s="15">
        <v>2289463.2200000002</v>
      </c>
      <c r="E65" s="15">
        <v>363762.25978175312</v>
      </c>
      <c r="F65" s="240">
        <f>Yhteenveto[[#This Row],[Ikärakenne, laskennallinen kustannus]]+Yhteenveto[[#This Row],[Muut laskennalliset kustannukset ]]</f>
        <v>2653225.4797817534</v>
      </c>
      <c r="G65" s="335">
        <v>1395.32</v>
      </c>
      <c r="H65" s="17">
        <v>2348323.56</v>
      </c>
      <c r="I65" s="352">
        <f>Yhteenveto[[#This Row],[Laskennalliset kustannukset yhteensä]]-Yhteenveto[[#This Row],[Omarahoitusosuus, €]]</f>
        <v>304901.91978175333</v>
      </c>
      <c r="J65" s="36">
        <v>78926.094128535929</v>
      </c>
      <c r="K65" s="37">
        <v>247787.14051642283</v>
      </c>
      <c r="L65" s="240">
        <f>Yhteenveto[[#This Row],[Valtionosuus omarahoitusosuuden jälkeen (välisumma)]]+Yhteenveto[[#This Row],[Lisäosat yhteensä]]+Yhteenveto[[#This Row],[Valtionosuuteen tehtävät vähennykset ja lisäykset, netto]]</f>
        <v>631615.15442671208</v>
      </c>
      <c r="M65" s="37">
        <v>993089.58979937446</v>
      </c>
      <c r="N65" s="314">
        <f>SUM(Yhteenveto[[#This Row],[Valtionosuus ennen verotuloihin perustuvaa valtionosuuksien tasausta]]+Yhteenveto[[#This Row],[Verotuloihin perustuva valtionosuuksien tasaus]])</f>
        <v>1624704.7442260864</v>
      </c>
      <c r="O65" s="250">
        <v>431511.22080071154</v>
      </c>
      <c r="P65" s="387">
        <f>SUM(Yhteenveto[[#This Row],[Kunnan  peruspalvelujen valtionosuus ]:[Veroperustemuutoksista johtuvien veromenetysten korvaus]])</f>
        <v>2056215.965026798</v>
      </c>
      <c r="Q65" s="37">
        <v>-4462.0019999999931</v>
      </c>
      <c r="R65" s="354">
        <f>+Yhteenveto[[#This Row],[Kunnan  peruspalvelujen valtionosuus ]]+Yhteenveto[[#This Row],[Veroperustemuutoksista johtuvien veromenetysten korvaus]]+Yhteenveto[[#This Row],[Kotikuntakorvaus, netto, vuoden 2023 tieto]]</f>
        <v>2051753.9630267979</v>
      </c>
      <c r="S65" s="11"/>
      <c r="T65"/>
    </row>
    <row r="66" spans="1:20" ht="15">
      <c r="A66" s="35">
        <v>182</v>
      </c>
      <c r="B66" s="13" t="s">
        <v>72</v>
      </c>
      <c r="C66" s="15">
        <v>19347</v>
      </c>
      <c r="D66" s="15">
        <v>23459928.950000003</v>
      </c>
      <c r="E66" s="15">
        <v>4313835.4301320305</v>
      </c>
      <c r="F66" s="240">
        <f>Yhteenveto[[#This Row],[Ikärakenne, laskennallinen kustannus]]+Yhteenveto[[#This Row],[Muut laskennalliset kustannukset ]]</f>
        <v>27773764.380132034</v>
      </c>
      <c r="G66" s="335">
        <v>1395.32</v>
      </c>
      <c r="H66" s="17">
        <v>26995256.039999999</v>
      </c>
      <c r="I66" s="352">
        <f>Yhteenveto[[#This Row],[Laskennalliset kustannukset yhteensä]]-Yhteenveto[[#This Row],[Omarahoitusosuus, €]]</f>
        <v>778508.34013203532</v>
      </c>
      <c r="J66" s="36">
        <v>923077.89163111802</v>
      </c>
      <c r="K66" s="37">
        <v>-3509587.0281000547</v>
      </c>
      <c r="L66" s="240">
        <f>Yhteenveto[[#This Row],[Valtionosuus omarahoitusosuuden jälkeen (välisumma)]]+Yhteenveto[[#This Row],[Lisäosat yhteensä]]+Yhteenveto[[#This Row],[Valtionosuuteen tehtävät vähennykset ja lisäykset, netto]]</f>
        <v>-1808000.7963369014</v>
      </c>
      <c r="M66" s="37">
        <v>2564178.812833807</v>
      </c>
      <c r="N66" s="314">
        <f>SUM(Yhteenveto[[#This Row],[Valtionosuus ennen verotuloihin perustuvaa valtionosuuksien tasausta]]+Yhteenveto[[#This Row],[Verotuloihin perustuva valtionosuuksien tasaus]])</f>
        <v>756178.01649690559</v>
      </c>
      <c r="O66" s="250">
        <v>3355390.2474167566</v>
      </c>
      <c r="P66" s="387">
        <f>SUM(Yhteenveto[[#This Row],[Kunnan  peruspalvelujen valtionosuus ]:[Veroperustemuutoksista johtuvien veromenetysten korvaus]])</f>
        <v>4111568.2639136622</v>
      </c>
      <c r="Q66" s="37">
        <v>-274933.68990000006</v>
      </c>
      <c r="R66" s="354">
        <f>+Yhteenveto[[#This Row],[Kunnan  peruspalvelujen valtionosuus ]]+Yhteenveto[[#This Row],[Veroperustemuutoksista johtuvien veromenetysten korvaus]]+Yhteenveto[[#This Row],[Kotikuntakorvaus, netto, vuoden 2023 tieto]]</f>
        <v>3836634.5740136621</v>
      </c>
      <c r="S66" s="11"/>
      <c r="T66"/>
    </row>
    <row r="67" spans="1:20" ht="15">
      <c r="A67" s="35">
        <v>186</v>
      </c>
      <c r="B67" s="13" t="s">
        <v>73</v>
      </c>
      <c r="C67" s="15">
        <v>45630</v>
      </c>
      <c r="D67" s="15">
        <v>72825487.939999998</v>
      </c>
      <c r="E67" s="15">
        <v>10104232.428343657</v>
      </c>
      <c r="F67" s="240">
        <f>Yhteenveto[[#This Row],[Ikärakenne, laskennallinen kustannus]]+Yhteenveto[[#This Row],[Muut laskennalliset kustannukset ]]</f>
        <v>82929720.368343651</v>
      </c>
      <c r="G67" s="335">
        <v>1395.32</v>
      </c>
      <c r="H67" s="17">
        <v>63668451.599999994</v>
      </c>
      <c r="I67" s="352">
        <f>Yhteenveto[[#This Row],[Laskennalliset kustannukset yhteensä]]-Yhteenveto[[#This Row],[Omarahoitusosuus, €]]</f>
        <v>19261268.768343657</v>
      </c>
      <c r="J67" s="36">
        <v>1961969.5980788018</v>
      </c>
      <c r="K67" s="37">
        <v>-13424647.285137594</v>
      </c>
      <c r="L67" s="240">
        <f>Yhteenveto[[#This Row],[Valtionosuus omarahoitusosuuden jälkeen (välisumma)]]+Yhteenveto[[#This Row],[Lisäosat yhteensä]]+Yhteenveto[[#This Row],[Valtionosuuteen tehtävät vähennykset ja lisäykset, netto]]</f>
        <v>7798591.0812848657</v>
      </c>
      <c r="M67" s="37">
        <v>274634.13043781091</v>
      </c>
      <c r="N67" s="314">
        <f>SUM(Yhteenveto[[#This Row],[Valtionosuus ennen verotuloihin perustuvaa valtionosuuksien tasausta]]+Yhteenveto[[#This Row],[Verotuloihin perustuva valtionosuuksien tasaus]])</f>
        <v>8073225.2117226766</v>
      </c>
      <c r="O67" s="250">
        <v>5536279.7081709728</v>
      </c>
      <c r="P67" s="387">
        <f>SUM(Yhteenveto[[#This Row],[Kunnan  peruspalvelujen valtionosuus ]:[Veroperustemuutoksista johtuvien veromenetysten korvaus]])</f>
        <v>13609504.919893648</v>
      </c>
      <c r="Q67" s="37">
        <v>-2503416.6334380009</v>
      </c>
      <c r="R67" s="354">
        <f>+Yhteenveto[[#This Row],[Kunnan  peruspalvelujen valtionosuus ]]+Yhteenveto[[#This Row],[Veroperustemuutoksista johtuvien veromenetysten korvaus]]+Yhteenveto[[#This Row],[Kotikuntakorvaus, netto, vuoden 2023 tieto]]</f>
        <v>11106088.286455648</v>
      </c>
      <c r="S67" s="11"/>
      <c r="T67"/>
    </row>
    <row r="68" spans="1:20" ht="15">
      <c r="A68" s="35">
        <v>202</v>
      </c>
      <c r="B68" s="13" t="s">
        <v>74</v>
      </c>
      <c r="C68" s="15">
        <v>35848</v>
      </c>
      <c r="D68" s="15">
        <v>63390693.879999995</v>
      </c>
      <c r="E68" s="15">
        <v>5915630.178203797</v>
      </c>
      <c r="F68" s="240">
        <f>Yhteenveto[[#This Row],[Ikärakenne, laskennallinen kustannus]]+Yhteenveto[[#This Row],[Muut laskennalliset kustannukset ]]</f>
        <v>69306324.058203787</v>
      </c>
      <c r="G68" s="335">
        <v>1395.32</v>
      </c>
      <c r="H68" s="17">
        <v>50019431.359999999</v>
      </c>
      <c r="I68" s="352">
        <f>Yhteenveto[[#This Row],[Laskennalliset kustannukset yhteensä]]-Yhteenveto[[#This Row],[Omarahoitusosuus, €]]</f>
        <v>19286892.698203787</v>
      </c>
      <c r="J68" s="36">
        <v>1678060.1747168456</v>
      </c>
      <c r="K68" s="37">
        <v>6510151.2005943432</v>
      </c>
      <c r="L68" s="240">
        <f>Yhteenveto[[#This Row],[Valtionosuus omarahoitusosuuden jälkeen (välisumma)]]+Yhteenveto[[#This Row],[Lisäosat yhteensä]]+Yhteenveto[[#This Row],[Valtionosuuteen tehtävät vähennykset ja lisäykset, netto]]</f>
        <v>27475104.073514976</v>
      </c>
      <c r="M68" s="37">
        <v>371557.67811016802</v>
      </c>
      <c r="N68" s="314">
        <f>SUM(Yhteenveto[[#This Row],[Valtionosuus ennen verotuloihin perustuvaa valtionosuuksien tasausta]]+Yhteenveto[[#This Row],[Verotuloihin perustuva valtionosuuksien tasaus]])</f>
        <v>27846661.751625143</v>
      </c>
      <c r="O68" s="250">
        <v>3833833.3320332929</v>
      </c>
      <c r="P68" s="387">
        <f>SUM(Yhteenveto[[#This Row],[Kunnan  peruspalvelujen valtionosuus ]:[Veroperustemuutoksista johtuvien veromenetysten korvaus]])</f>
        <v>31680495.083658434</v>
      </c>
      <c r="Q68" s="37">
        <v>-2537130.0332159996</v>
      </c>
      <c r="R68" s="354">
        <f>+Yhteenveto[[#This Row],[Kunnan  peruspalvelujen valtionosuus ]]+Yhteenveto[[#This Row],[Veroperustemuutoksista johtuvien veromenetysten korvaus]]+Yhteenveto[[#This Row],[Kotikuntakorvaus, netto, vuoden 2023 tieto]]</f>
        <v>29143365.050442435</v>
      </c>
      <c r="S68" s="11"/>
      <c r="T68"/>
    </row>
    <row r="69" spans="1:20" ht="15">
      <c r="A69" s="35">
        <v>204</v>
      </c>
      <c r="B69" s="13" t="s">
        <v>75</v>
      </c>
      <c r="C69" s="15">
        <v>2689</v>
      </c>
      <c r="D69" s="15">
        <v>2828389.3000000003</v>
      </c>
      <c r="E69" s="15">
        <v>906946.95122587937</v>
      </c>
      <c r="F69" s="240">
        <f>Yhteenveto[[#This Row],[Ikärakenne, laskennallinen kustannus]]+Yhteenveto[[#This Row],[Muut laskennalliset kustannukset ]]</f>
        <v>3735336.2512258794</v>
      </c>
      <c r="G69" s="335">
        <v>1395.32</v>
      </c>
      <c r="H69" s="17">
        <v>3752015.48</v>
      </c>
      <c r="I69" s="352">
        <f>Yhteenveto[[#This Row],[Laskennalliset kustannukset yhteensä]]-Yhteenveto[[#This Row],[Omarahoitusosuus, €]]</f>
        <v>-16679.228774120566</v>
      </c>
      <c r="J69" s="36">
        <v>359766.98847003712</v>
      </c>
      <c r="K69" s="37">
        <v>-1675833.9541267953</v>
      </c>
      <c r="L69" s="240">
        <f>Yhteenveto[[#This Row],[Valtionosuus omarahoitusosuuden jälkeen (välisumma)]]+Yhteenveto[[#This Row],[Lisäosat yhteensä]]+Yhteenveto[[#This Row],[Valtionosuuteen tehtävät vähennykset ja lisäykset, netto]]</f>
        <v>-1332746.1944308789</v>
      </c>
      <c r="M69" s="37">
        <v>1181294.7053123116</v>
      </c>
      <c r="N69" s="314">
        <f>SUM(Yhteenveto[[#This Row],[Valtionosuus ennen verotuloihin perustuvaa valtionosuuksien tasausta]]+Yhteenveto[[#This Row],[Verotuloihin perustuva valtionosuuksien tasaus]])</f>
        <v>-151451.4891185672</v>
      </c>
      <c r="O69" s="250">
        <v>632511.199762812</v>
      </c>
      <c r="P69" s="387">
        <f>SUM(Yhteenveto[[#This Row],[Kunnan  peruspalvelujen valtionosuus ]:[Veroperustemuutoksista johtuvien veromenetysten korvaus]])</f>
        <v>481059.7106442448</v>
      </c>
      <c r="Q69" s="37">
        <v>-886510.55735999998</v>
      </c>
      <c r="R69" s="354">
        <f>+Yhteenveto[[#This Row],[Kunnan  peruspalvelujen valtionosuus ]]+Yhteenveto[[#This Row],[Veroperustemuutoksista johtuvien veromenetysten korvaus]]+Yhteenveto[[#This Row],[Kotikuntakorvaus, netto, vuoden 2023 tieto]]</f>
        <v>-405450.84671575518</v>
      </c>
      <c r="S69" s="11"/>
      <c r="T69"/>
    </row>
    <row r="70" spans="1:20" ht="15">
      <c r="A70" s="35">
        <v>205</v>
      </c>
      <c r="B70" s="13" t="s">
        <v>76</v>
      </c>
      <c r="C70" s="15">
        <v>36297</v>
      </c>
      <c r="D70" s="15">
        <v>53793610.260000005</v>
      </c>
      <c r="E70" s="15">
        <v>7743047.291058274</v>
      </c>
      <c r="F70" s="240">
        <f>Yhteenveto[[#This Row],[Ikärakenne, laskennallinen kustannus]]+Yhteenveto[[#This Row],[Muut laskennalliset kustannukset ]]</f>
        <v>61536657.551058277</v>
      </c>
      <c r="G70" s="335">
        <v>1395.32</v>
      </c>
      <c r="H70" s="17">
        <v>50645930.039999999</v>
      </c>
      <c r="I70" s="352">
        <f>Yhteenveto[[#This Row],[Laskennalliset kustannukset yhteensä]]-Yhteenveto[[#This Row],[Omarahoitusosuus, €]]</f>
        <v>10890727.511058278</v>
      </c>
      <c r="J70" s="36">
        <v>1592776.6744016986</v>
      </c>
      <c r="K70" s="37">
        <v>-11797688.313446607</v>
      </c>
      <c r="L70" s="240">
        <f>Yhteenveto[[#This Row],[Valtionosuus omarahoitusosuuden jälkeen (välisumma)]]+Yhteenveto[[#This Row],[Lisäosat yhteensä]]+Yhteenveto[[#This Row],[Valtionosuuteen tehtävät vähennykset ja lisäykset, netto]]</f>
        <v>685815.87201336958</v>
      </c>
      <c r="M70" s="37">
        <v>12232917.559506163</v>
      </c>
      <c r="N70" s="314">
        <f>SUM(Yhteenveto[[#This Row],[Valtionosuus ennen verotuloihin perustuvaa valtionosuuksien tasausta]]+Yhteenveto[[#This Row],[Verotuloihin perustuva valtionosuuksien tasaus]])</f>
        <v>12918733.431519533</v>
      </c>
      <c r="O70" s="250">
        <v>5826698.7275433866</v>
      </c>
      <c r="P70" s="387">
        <f>SUM(Yhteenveto[[#This Row],[Kunnan  peruspalvelujen valtionosuus ]:[Veroperustemuutoksista johtuvien veromenetysten korvaus]])</f>
        <v>18745432.159062918</v>
      </c>
      <c r="Q70" s="37">
        <v>-206873.28606000001</v>
      </c>
      <c r="R70" s="354">
        <f>+Yhteenveto[[#This Row],[Kunnan  peruspalvelujen valtionosuus ]]+Yhteenveto[[#This Row],[Veroperustemuutoksista johtuvien veromenetysten korvaus]]+Yhteenveto[[#This Row],[Kotikuntakorvaus, netto, vuoden 2023 tieto]]</f>
        <v>18538558.873002917</v>
      </c>
      <c r="S70" s="11"/>
      <c r="T70"/>
    </row>
    <row r="71" spans="1:20" ht="15">
      <c r="A71" s="35">
        <v>208</v>
      </c>
      <c r="B71" s="13" t="s">
        <v>77</v>
      </c>
      <c r="C71" s="15">
        <v>12335</v>
      </c>
      <c r="D71" s="15">
        <v>21443517.969999999</v>
      </c>
      <c r="E71" s="15">
        <v>2298150.6925771004</v>
      </c>
      <c r="F71" s="240">
        <f>Yhteenveto[[#This Row],[Ikärakenne, laskennallinen kustannus]]+Yhteenveto[[#This Row],[Muut laskennalliset kustannukset ]]</f>
        <v>23741668.6625771</v>
      </c>
      <c r="G71" s="335">
        <v>1395.32</v>
      </c>
      <c r="H71" s="17">
        <v>17211272.199999999</v>
      </c>
      <c r="I71" s="352">
        <f>Yhteenveto[[#This Row],[Laskennalliset kustannukset yhteensä]]-Yhteenveto[[#This Row],[Omarahoitusosuus, €]]</f>
        <v>6530396.4625771008</v>
      </c>
      <c r="J71" s="36">
        <v>749316.44822741486</v>
      </c>
      <c r="K71" s="37">
        <v>-400273.06583279092</v>
      </c>
      <c r="L71" s="240">
        <f>Yhteenveto[[#This Row],[Valtionosuus omarahoitusosuuden jälkeen (välisumma)]]+Yhteenveto[[#This Row],[Lisäosat yhteensä]]+Yhteenveto[[#This Row],[Valtionosuuteen tehtävät vähennykset ja lisäykset, netto]]</f>
        <v>6879439.8449717248</v>
      </c>
      <c r="M71" s="37">
        <v>6099787.2614904381</v>
      </c>
      <c r="N71" s="314">
        <f>SUM(Yhteenveto[[#This Row],[Valtionosuus ennen verotuloihin perustuvaa valtionosuuksien tasausta]]+Yhteenveto[[#This Row],[Verotuloihin perustuva valtionosuuksien tasaus]])</f>
        <v>12979227.106462162</v>
      </c>
      <c r="O71" s="250">
        <v>2456241.6533864345</v>
      </c>
      <c r="P71" s="387">
        <f>SUM(Yhteenveto[[#This Row],[Kunnan  peruspalvelujen valtionosuus ]:[Veroperustemuutoksista johtuvien veromenetysten korvaus]])</f>
        <v>15435468.759848597</v>
      </c>
      <c r="Q71" s="37">
        <v>35368.802520000027</v>
      </c>
      <c r="R71" s="354">
        <f>+Yhteenveto[[#This Row],[Kunnan  peruspalvelujen valtionosuus ]]+Yhteenveto[[#This Row],[Veroperustemuutoksista johtuvien veromenetysten korvaus]]+Yhteenveto[[#This Row],[Kotikuntakorvaus, netto, vuoden 2023 tieto]]</f>
        <v>15470837.562368596</v>
      </c>
      <c r="S71" s="11"/>
      <c r="T71"/>
    </row>
    <row r="72" spans="1:20" ht="15">
      <c r="A72" s="35">
        <v>211</v>
      </c>
      <c r="B72" s="13" t="s">
        <v>78</v>
      </c>
      <c r="C72" s="15">
        <v>32959</v>
      </c>
      <c r="D72" s="15">
        <v>58721873.25</v>
      </c>
      <c r="E72" s="15">
        <v>4417150.2091400037</v>
      </c>
      <c r="F72" s="240">
        <f>Yhteenveto[[#This Row],[Ikärakenne, laskennallinen kustannus]]+Yhteenveto[[#This Row],[Muut laskennalliset kustannukset ]]</f>
        <v>63139023.459140003</v>
      </c>
      <c r="G72" s="335">
        <v>1395.32</v>
      </c>
      <c r="H72" s="17">
        <v>45988351.879999995</v>
      </c>
      <c r="I72" s="352">
        <f>Yhteenveto[[#This Row],[Laskennalliset kustannukset yhteensä]]-Yhteenveto[[#This Row],[Omarahoitusosuus, €]]</f>
        <v>17150671.579140007</v>
      </c>
      <c r="J72" s="36">
        <v>1308021.0325171531</v>
      </c>
      <c r="K72" s="37">
        <v>-995302.04369828105</v>
      </c>
      <c r="L72" s="240">
        <f>Yhteenveto[[#This Row],[Valtionosuus omarahoitusosuuden jälkeen (välisumma)]]+Yhteenveto[[#This Row],[Lisäosat yhteensä]]+Yhteenveto[[#This Row],[Valtionosuuteen tehtävät vähennykset ja lisäykset, netto]]</f>
        <v>17463390.56795888</v>
      </c>
      <c r="M72" s="37">
        <v>5378529.4973947257</v>
      </c>
      <c r="N72" s="314">
        <f>SUM(Yhteenveto[[#This Row],[Valtionosuus ennen verotuloihin perustuvaa valtionosuuksien tasausta]]+Yhteenveto[[#This Row],[Verotuloihin perustuva valtionosuuksien tasaus]])</f>
        <v>22841920.065353606</v>
      </c>
      <c r="O72" s="250">
        <v>4329027.6832668856</v>
      </c>
      <c r="P72" s="387">
        <f>SUM(Yhteenveto[[#This Row],[Kunnan  peruspalvelujen valtionosuus ]:[Veroperustemuutoksista johtuvien veromenetysten korvaus]])</f>
        <v>27170947.748620491</v>
      </c>
      <c r="Q72" s="37">
        <v>-1206456.9234360005</v>
      </c>
      <c r="R72" s="354">
        <f>+Yhteenveto[[#This Row],[Kunnan  peruspalvelujen valtionosuus ]]+Yhteenveto[[#This Row],[Veroperustemuutoksista johtuvien veromenetysten korvaus]]+Yhteenveto[[#This Row],[Kotikuntakorvaus, netto, vuoden 2023 tieto]]</f>
        <v>25964490.825184491</v>
      </c>
      <c r="S72" s="11"/>
      <c r="T72"/>
    </row>
    <row r="73" spans="1:20" ht="15">
      <c r="A73" s="35">
        <v>213</v>
      </c>
      <c r="B73" s="13" t="s">
        <v>79</v>
      </c>
      <c r="C73" s="15">
        <v>5154</v>
      </c>
      <c r="D73" s="15">
        <v>5851351.4100000001</v>
      </c>
      <c r="E73" s="15">
        <v>1478302.305619651</v>
      </c>
      <c r="F73" s="240">
        <f>Yhteenveto[[#This Row],[Ikärakenne, laskennallinen kustannus]]+Yhteenveto[[#This Row],[Muut laskennalliset kustannukset ]]</f>
        <v>7329653.7156196516</v>
      </c>
      <c r="G73" s="335">
        <v>1395.32</v>
      </c>
      <c r="H73" s="17">
        <v>7191479.2799999993</v>
      </c>
      <c r="I73" s="352">
        <f>Yhteenveto[[#This Row],[Laskennalliset kustannukset yhteensä]]-Yhteenveto[[#This Row],[Omarahoitusosuus, €]]</f>
        <v>138174.43561965227</v>
      </c>
      <c r="J73" s="36">
        <v>634461.34317980695</v>
      </c>
      <c r="K73" s="37">
        <v>-1576122.4925475395</v>
      </c>
      <c r="L73" s="240">
        <f>Yhteenveto[[#This Row],[Valtionosuus omarahoitusosuuden jälkeen (välisumma)]]+Yhteenveto[[#This Row],[Lisäosat yhteensä]]+Yhteenveto[[#This Row],[Valtionosuuteen tehtävät vähennykset ja lisäykset, netto]]</f>
        <v>-803486.71374808031</v>
      </c>
      <c r="M73" s="37">
        <v>1422010.2244116303</v>
      </c>
      <c r="N73" s="314">
        <f>SUM(Yhteenveto[[#This Row],[Valtionosuus ennen verotuloihin perustuvaa valtionosuuksien tasausta]]+Yhteenveto[[#This Row],[Verotuloihin perustuva valtionosuuksien tasaus]])</f>
        <v>618523.51066355</v>
      </c>
      <c r="O73" s="250">
        <v>1129818.0743707654</v>
      </c>
      <c r="P73" s="387">
        <f>SUM(Yhteenveto[[#This Row],[Kunnan  peruspalvelujen valtionosuus ]:[Veroperustemuutoksista johtuvien veromenetysten korvaus]])</f>
        <v>1748341.5850343155</v>
      </c>
      <c r="Q73" s="37">
        <v>-104227.90471800001</v>
      </c>
      <c r="R73" s="354">
        <f>+Yhteenveto[[#This Row],[Kunnan  peruspalvelujen valtionosuus ]]+Yhteenveto[[#This Row],[Veroperustemuutoksista johtuvien veromenetysten korvaus]]+Yhteenveto[[#This Row],[Kotikuntakorvaus, netto, vuoden 2023 tieto]]</f>
        <v>1644113.6803163155</v>
      </c>
      <c r="S73" s="11"/>
      <c r="T73"/>
    </row>
    <row r="74" spans="1:20" ht="15">
      <c r="A74" s="35">
        <v>214</v>
      </c>
      <c r="B74" s="13" t="s">
        <v>80</v>
      </c>
      <c r="C74" s="15">
        <v>12528</v>
      </c>
      <c r="D74" s="15">
        <v>17063292.570000004</v>
      </c>
      <c r="E74" s="15">
        <v>2968036.3697551247</v>
      </c>
      <c r="F74" s="240">
        <f>Yhteenveto[[#This Row],[Ikärakenne, laskennallinen kustannus]]+Yhteenveto[[#This Row],[Muut laskennalliset kustannukset ]]</f>
        <v>20031328.939755127</v>
      </c>
      <c r="G74" s="335">
        <v>1395.32</v>
      </c>
      <c r="H74" s="17">
        <v>17480568.960000001</v>
      </c>
      <c r="I74" s="352">
        <f>Yhteenveto[[#This Row],[Laskennalliset kustannukset yhteensä]]-Yhteenveto[[#This Row],[Omarahoitusosuus, €]]</f>
        <v>2550759.9797551259</v>
      </c>
      <c r="J74" s="36">
        <v>648337.56381013989</v>
      </c>
      <c r="K74" s="37">
        <v>-2109232.3215884767</v>
      </c>
      <c r="L74" s="240">
        <f>Yhteenveto[[#This Row],[Valtionosuus omarahoitusosuuden jälkeen (välisumma)]]+Yhteenveto[[#This Row],[Lisäosat yhteensä]]+Yhteenveto[[#This Row],[Valtionosuuteen tehtävät vähennykset ja lisäykset, netto]]</f>
        <v>1089865.2219767892</v>
      </c>
      <c r="M74" s="37">
        <v>5409175.2050164789</v>
      </c>
      <c r="N74" s="314">
        <f>SUM(Yhteenveto[[#This Row],[Valtionosuus ennen verotuloihin perustuvaa valtionosuuksien tasausta]]+Yhteenveto[[#This Row],[Verotuloihin perustuva valtionosuuksien tasaus]])</f>
        <v>6499040.4269932676</v>
      </c>
      <c r="O74" s="250">
        <v>2685100.4267306682</v>
      </c>
      <c r="P74" s="387">
        <f>SUM(Yhteenveto[[#This Row],[Kunnan  peruspalvelujen valtionosuus ]:[Veroperustemuutoksista johtuvien veromenetysten korvaus]])</f>
        <v>9184140.8537239358</v>
      </c>
      <c r="Q74" s="37">
        <v>219902.33190000008</v>
      </c>
      <c r="R74" s="354">
        <f>+Yhteenveto[[#This Row],[Kunnan  peruspalvelujen valtionosuus ]]+Yhteenveto[[#This Row],[Veroperustemuutoksista johtuvien veromenetysten korvaus]]+Yhteenveto[[#This Row],[Kotikuntakorvaus, netto, vuoden 2023 tieto]]</f>
        <v>9404043.1856239364</v>
      </c>
      <c r="S74" s="11"/>
      <c r="T74"/>
    </row>
    <row r="75" spans="1:20" ht="15">
      <c r="A75" s="35">
        <v>216</v>
      </c>
      <c r="B75" s="13" t="s">
        <v>81</v>
      </c>
      <c r="C75" s="15">
        <v>1269</v>
      </c>
      <c r="D75" s="15">
        <v>1467301.55</v>
      </c>
      <c r="E75" s="15">
        <v>540167.85634173569</v>
      </c>
      <c r="F75" s="240">
        <f>Yhteenveto[[#This Row],[Ikärakenne, laskennallinen kustannus]]+Yhteenveto[[#This Row],[Muut laskennalliset kustannukset ]]</f>
        <v>2007469.4063417357</v>
      </c>
      <c r="G75" s="335">
        <v>1395.32</v>
      </c>
      <c r="H75" s="17">
        <v>1770661.0799999998</v>
      </c>
      <c r="I75" s="352">
        <f>Yhteenveto[[#This Row],[Laskennalliset kustannukset yhteensä]]-Yhteenveto[[#This Row],[Omarahoitusosuus, €]]</f>
        <v>236808.3263417359</v>
      </c>
      <c r="J75" s="36">
        <v>404288.91426302859</v>
      </c>
      <c r="K75" s="37">
        <v>-105427.92282182127</v>
      </c>
      <c r="L75" s="240">
        <f>Yhteenveto[[#This Row],[Valtionosuus omarahoitusosuuden jälkeen (välisumma)]]+Yhteenveto[[#This Row],[Lisäosat yhteensä]]+Yhteenveto[[#This Row],[Valtionosuuteen tehtävät vähennykset ja lisäykset, netto]]</f>
        <v>535669.31778294325</v>
      </c>
      <c r="M75" s="37">
        <v>565927.064751497</v>
      </c>
      <c r="N75" s="314">
        <f>SUM(Yhteenveto[[#This Row],[Valtionosuus ennen verotuloihin perustuvaa valtionosuuksien tasausta]]+Yhteenveto[[#This Row],[Verotuloihin perustuva valtionosuuksien tasaus]])</f>
        <v>1101596.3825344401</v>
      </c>
      <c r="O75" s="250">
        <v>304626.53313421784</v>
      </c>
      <c r="P75" s="387">
        <f>SUM(Yhteenveto[[#This Row],[Kunnan  peruspalvelujen valtionosuus ]:[Veroperustemuutoksista johtuvien veromenetysten korvaus]])</f>
        <v>1406222.915668658</v>
      </c>
      <c r="Q75" s="37">
        <v>11199.625019999992</v>
      </c>
      <c r="R75" s="354">
        <f>+Yhteenveto[[#This Row],[Kunnan  peruspalvelujen valtionosuus ]]+Yhteenveto[[#This Row],[Veroperustemuutoksista johtuvien veromenetysten korvaus]]+Yhteenveto[[#This Row],[Kotikuntakorvaus, netto, vuoden 2023 tieto]]</f>
        <v>1417422.5406886579</v>
      </c>
      <c r="S75" s="11"/>
      <c r="T75"/>
    </row>
    <row r="76" spans="1:20" ht="15">
      <c r="A76" s="35">
        <v>217</v>
      </c>
      <c r="B76" s="13" t="s">
        <v>82</v>
      </c>
      <c r="C76" s="15">
        <v>5352</v>
      </c>
      <c r="D76" s="15">
        <v>9067221.5699999984</v>
      </c>
      <c r="E76" s="15">
        <v>1009948.2481225373</v>
      </c>
      <c r="F76" s="240">
        <f>Yhteenveto[[#This Row],[Ikärakenne, laskennallinen kustannus]]+Yhteenveto[[#This Row],[Muut laskennalliset kustannukset ]]</f>
        <v>10077169.818122536</v>
      </c>
      <c r="G76" s="335">
        <v>1395.32</v>
      </c>
      <c r="H76" s="17">
        <v>7467752.6399999997</v>
      </c>
      <c r="I76" s="352">
        <f>Yhteenveto[[#This Row],[Laskennalliset kustannukset yhteensä]]-Yhteenveto[[#This Row],[Omarahoitusosuus, €]]</f>
        <v>2609417.1781225363</v>
      </c>
      <c r="J76" s="36">
        <v>236324.81163369346</v>
      </c>
      <c r="K76" s="37">
        <v>-2074913.4366227076</v>
      </c>
      <c r="L76" s="240">
        <f>Yhteenveto[[#This Row],[Valtionosuus omarahoitusosuuden jälkeen (välisumma)]]+Yhteenveto[[#This Row],[Lisäosat yhteensä]]+Yhteenveto[[#This Row],[Valtionosuuteen tehtävät vähennykset ja lisäykset, netto]]</f>
        <v>770828.55313352216</v>
      </c>
      <c r="M76" s="37">
        <v>2787771.5877436502</v>
      </c>
      <c r="N76" s="314">
        <f>SUM(Yhteenveto[[#This Row],[Valtionosuus ennen verotuloihin perustuvaa valtionosuuksien tasausta]]+Yhteenveto[[#This Row],[Verotuloihin perustuva valtionosuuksien tasaus]])</f>
        <v>3558600.1408771724</v>
      </c>
      <c r="O76" s="250">
        <v>1070139.8689748119</v>
      </c>
      <c r="P76" s="387">
        <f>SUM(Yhteenveto[[#This Row],[Kunnan  peruspalvelujen valtionosuus ]:[Veroperustemuutoksista johtuvien veromenetysten korvaus]])</f>
        <v>4628740.0098519847</v>
      </c>
      <c r="Q76" s="37">
        <v>-26772.011999999995</v>
      </c>
      <c r="R76" s="354">
        <f>+Yhteenveto[[#This Row],[Kunnan  peruspalvelujen valtionosuus ]]+Yhteenveto[[#This Row],[Veroperustemuutoksista johtuvien veromenetysten korvaus]]+Yhteenveto[[#This Row],[Kotikuntakorvaus, netto, vuoden 2023 tieto]]</f>
        <v>4601967.9978519846</v>
      </c>
      <c r="S76" s="11"/>
      <c r="T76"/>
    </row>
    <row r="77" spans="1:20" ht="15">
      <c r="A77" s="35">
        <v>218</v>
      </c>
      <c r="B77" s="13" t="s">
        <v>83</v>
      </c>
      <c r="C77" s="15">
        <v>1200</v>
      </c>
      <c r="D77" s="15">
        <v>1260395.74</v>
      </c>
      <c r="E77" s="15">
        <v>268672.27290650352</v>
      </c>
      <c r="F77" s="240">
        <f>Yhteenveto[[#This Row],[Ikärakenne, laskennallinen kustannus]]+Yhteenveto[[#This Row],[Muut laskennalliset kustannukset ]]</f>
        <v>1529068.0129065034</v>
      </c>
      <c r="G77" s="335">
        <v>1395.32</v>
      </c>
      <c r="H77" s="17">
        <v>1674384</v>
      </c>
      <c r="I77" s="352">
        <f>Yhteenveto[[#This Row],[Laskennalliset kustannukset yhteensä]]-Yhteenveto[[#This Row],[Omarahoitusosuus, €]]</f>
        <v>-145315.9870934966</v>
      </c>
      <c r="J77" s="36">
        <v>78148.63833811818</v>
      </c>
      <c r="K77" s="37">
        <v>284748.11917904118</v>
      </c>
      <c r="L77" s="240">
        <f>Yhteenveto[[#This Row],[Valtionosuus omarahoitusosuuden jälkeen (välisumma)]]+Yhteenveto[[#This Row],[Lisäosat yhteensä]]+Yhteenveto[[#This Row],[Valtionosuuteen tehtävät vähennykset ja lisäykset, netto]]</f>
        <v>217580.77042366276</v>
      </c>
      <c r="M77" s="37">
        <v>704951.46092623996</v>
      </c>
      <c r="N77" s="314">
        <f>SUM(Yhteenveto[[#This Row],[Valtionosuus ennen verotuloihin perustuvaa valtionosuuksien tasausta]]+Yhteenveto[[#This Row],[Verotuloihin perustuva valtionosuuksien tasaus]])</f>
        <v>922532.23134990269</v>
      </c>
      <c r="O77" s="250">
        <v>341514.85507597186</v>
      </c>
      <c r="P77" s="387">
        <f>SUM(Yhteenveto[[#This Row],[Kunnan  peruspalvelujen valtionosuus ]:[Veroperustemuutoksista johtuvien veromenetysten korvaus]])</f>
        <v>1264047.0864258746</v>
      </c>
      <c r="Q77" s="37">
        <v>-345210.22139999998</v>
      </c>
      <c r="R77" s="354">
        <f>+Yhteenveto[[#This Row],[Kunnan  peruspalvelujen valtionosuus ]]+Yhteenveto[[#This Row],[Veroperustemuutoksista johtuvien veromenetysten korvaus]]+Yhteenveto[[#This Row],[Kotikuntakorvaus, netto, vuoden 2023 tieto]]</f>
        <v>918836.86502587469</v>
      </c>
      <c r="S77" s="11"/>
      <c r="T77"/>
    </row>
    <row r="78" spans="1:20" ht="15">
      <c r="A78" s="35">
        <v>224</v>
      </c>
      <c r="B78" s="13" t="s">
        <v>84</v>
      </c>
      <c r="C78" s="15">
        <v>8603</v>
      </c>
      <c r="D78" s="15">
        <v>12446955.209999999</v>
      </c>
      <c r="E78" s="15">
        <v>2305310.4412966971</v>
      </c>
      <c r="F78" s="240">
        <f>Yhteenveto[[#This Row],[Ikärakenne, laskennallinen kustannus]]+Yhteenveto[[#This Row],[Muut laskennalliset kustannukset ]]</f>
        <v>14752265.651296696</v>
      </c>
      <c r="G78" s="335">
        <v>1395.32</v>
      </c>
      <c r="H78" s="17">
        <v>12003937.959999999</v>
      </c>
      <c r="I78" s="352">
        <f>Yhteenveto[[#This Row],[Laskennalliset kustannukset yhteensä]]-Yhteenveto[[#This Row],[Omarahoitusosuus, €]]</f>
        <v>2748327.6912966967</v>
      </c>
      <c r="J78" s="36">
        <v>193353.25411261042</v>
      </c>
      <c r="K78" s="37">
        <v>-1438910.1159923722</v>
      </c>
      <c r="L78" s="240">
        <f>Yhteenveto[[#This Row],[Valtionosuus omarahoitusosuuden jälkeen (välisumma)]]+Yhteenveto[[#This Row],[Lisäosat yhteensä]]+Yhteenveto[[#This Row],[Valtionosuuteen tehtävät vähennykset ja lisäykset, netto]]</f>
        <v>1502770.8294169351</v>
      </c>
      <c r="M78" s="37">
        <v>3740441.7728829239</v>
      </c>
      <c r="N78" s="314">
        <f>SUM(Yhteenveto[[#This Row],[Valtionosuus ennen verotuloihin perustuvaa valtionosuuksien tasausta]]+Yhteenveto[[#This Row],[Verotuloihin perustuva valtionosuuksien tasaus]])</f>
        <v>5243212.6022998588</v>
      </c>
      <c r="O78" s="250">
        <v>1488994.4647688125</v>
      </c>
      <c r="P78" s="387">
        <f>SUM(Yhteenveto[[#This Row],[Kunnan  peruspalvelujen valtionosuus ]:[Veroperustemuutoksista johtuvien veromenetysten korvaus]])</f>
        <v>6732207.0670686718</v>
      </c>
      <c r="Q78" s="37">
        <v>258721.74930000005</v>
      </c>
      <c r="R78" s="354">
        <f>+Yhteenveto[[#This Row],[Kunnan  peruspalvelujen valtionosuus ]]+Yhteenveto[[#This Row],[Veroperustemuutoksista johtuvien veromenetysten korvaus]]+Yhteenveto[[#This Row],[Kotikuntakorvaus, netto, vuoden 2023 tieto]]</f>
        <v>6990928.8163686721</v>
      </c>
      <c r="S78" s="11"/>
      <c r="T78"/>
    </row>
    <row r="79" spans="1:20" ht="15">
      <c r="A79" s="35">
        <v>226</v>
      </c>
      <c r="B79" s="13" t="s">
        <v>85</v>
      </c>
      <c r="C79" s="15">
        <v>3665</v>
      </c>
      <c r="D79" s="15">
        <v>4416351.42</v>
      </c>
      <c r="E79" s="15">
        <v>1159980.9605672183</v>
      </c>
      <c r="F79" s="240">
        <f>Yhteenveto[[#This Row],[Ikärakenne, laskennallinen kustannus]]+Yhteenveto[[#This Row],[Muut laskennalliset kustannukset ]]</f>
        <v>5576332.3805672182</v>
      </c>
      <c r="G79" s="335">
        <v>1395.32</v>
      </c>
      <c r="H79" s="17">
        <v>5113847.8</v>
      </c>
      <c r="I79" s="352">
        <f>Yhteenveto[[#This Row],[Laskennalliset kustannukset yhteensä]]-Yhteenveto[[#This Row],[Omarahoitusosuus, €]]</f>
        <v>462484.58056721836</v>
      </c>
      <c r="J79" s="36">
        <v>576448.16062439815</v>
      </c>
      <c r="K79" s="37">
        <v>188510.6062559734</v>
      </c>
      <c r="L79" s="240">
        <f>Yhteenveto[[#This Row],[Valtionosuus omarahoitusosuuden jälkeen (välisumma)]]+Yhteenveto[[#This Row],[Lisäosat yhteensä]]+Yhteenveto[[#This Row],[Valtionosuuteen tehtävät vähennykset ja lisäykset, netto]]</f>
        <v>1227443.34744759</v>
      </c>
      <c r="M79" s="37">
        <v>1751309.5410952359</v>
      </c>
      <c r="N79" s="314">
        <f>SUM(Yhteenveto[[#This Row],[Valtionosuus ennen verotuloihin perustuvaa valtionosuuksien tasausta]]+Yhteenveto[[#This Row],[Verotuloihin perustuva valtionosuuksien tasaus]])</f>
        <v>2978752.8885428258</v>
      </c>
      <c r="O79" s="250">
        <v>814760.5029605421</v>
      </c>
      <c r="P79" s="387">
        <f>SUM(Yhteenveto[[#This Row],[Kunnan  peruspalvelujen valtionosuus ]:[Veroperustemuutoksista johtuvien veromenetysten korvaus]])</f>
        <v>3793513.391503368</v>
      </c>
      <c r="Q79" s="37">
        <v>26697.645300000004</v>
      </c>
      <c r="R79" s="354">
        <f>+Yhteenveto[[#This Row],[Kunnan  peruspalvelujen valtionosuus ]]+Yhteenveto[[#This Row],[Veroperustemuutoksista johtuvien veromenetysten korvaus]]+Yhteenveto[[#This Row],[Kotikuntakorvaus, netto, vuoden 2023 tieto]]</f>
        <v>3820211.036803368</v>
      </c>
      <c r="S79" s="11"/>
      <c r="T79"/>
    </row>
    <row r="80" spans="1:20" ht="15">
      <c r="A80" s="35">
        <v>230</v>
      </c>
      <c r="B80" s="13" t="s">
        <v>86</v>
      </c>
      <c r="C80" s="15">
        <v>2240</v>
      </c>
      <c r="D80" s="15">
        <v>2742233.98</v>
      </c>
      <c r="E80" s="15">
        <v>767846.3613328659</v>
      </c>
      <c r="F80" s="240">
        <f>Yhteenveto[[#This Row],[Ikärakenne, laskennallinen kustannus]]+Yhteenveto[[#This Row],[Muut laskennalliset kustannukset ]]</f>
        <v>3510080.3413328659</v>
      </c>
      <c r="G80" s="335">
        <v>1395.32</v>
      </c>
      <c r="H80" s="17">
        <v>3125516.8</v>
      </c>
      <c r="I80" s="352">
        <f>Yhteenveto[[#This Row],[Laskennalliset kustannukset yhteensä]]-Yhteenveto[[#This Row],[Omarahoitusosuus, €]]</f>
        <v>384563.54133286607</v>
      </c>
      <c r="J80" s="36">
        <v>299034.99436170352</v>
      </c>
      <c r="K80" s="37">
        <v>-298958.85564751521</v>
      </c>
      <c r="L80" s="240">
        <f>Yhteenveto[[#This Row],[Valtionosuus omarahoitusosuuden jälkeen (välisumma)]]+Yhteenveto[[#This Row],[Lisäosat yhteensä]]+Yhteenveto[[#This Row],[Valtionosuuteen tehtävät vähennykset ja lisäykset, netto]]</f>
        <v>384639.68004705437</v>
      </c>
      <c r="M80" s="37">
        <v>1419412.4177786952</v>
      </c>
      <c r="N80" s="314">
        <f>SUM(Yhteenveto[[#This Row],[Valtionosuus ennen verotuloihin perustuvaa valtionosuuksien tasausta]]+Yhteenveto[[#This Row],[Verotuloihin perustuva valtionosuuksien tasaus]])</f>
        <v>1804052.0978257495</v>
      </c>
      <c r="O80" s="250">
        <v>599164.76684250461</v>
      </c>
      <c r="P80" s="387">
        <f>SUM(Yhteenveto[[#This Row],[Kunnan  peruspalvelujen valtionosuus ]:[Veroperustemuutoksista johtuvien veromenetysten korvaus]])</f>
        <v>2403216.8646682543</v>
      </c>
      <c r="Q80" s="37">
        <v>-4982.5688999999984</v>
      </c>
      <c r="R80" s="354">
        <f>+Yhteenveto[[#This Row],[Kunnan  peruspalvelujen valtionosuus ]]+Yhteenveto[[#This Row],[Veroperustemuutoksista johtuvien veromenetysten korvaus]]+Yhteenveto[[#This Row],[Kotikuntakorvaus, netto, vuoden 2023 tieto]]</f>
        <v>2398234.2957682544</v>
      </c>
      <c r="S80" s="11"/>
      <c r="T80"/>
    </row>
    <row r="81" spans="1:20" ht="15">
      <c r="A81" s="35">
        <v>231</v>
      </c>
      <c r="B81" s="13" t="s">
        <v>87</v>
      </c>
      <c r="C81" s="15">
        <v>1256</v>
      </c>
      <c r="D81" s="15">
        <v>1463423.02</v>
      </c>
      <c r="E81" s="15">
        <v>577692.55384276446</v>
      </c>
      <c r="F81" s="240">
        <f>Yhteenveto[[#This Row],[Ikärakenne, laskennallinen kustannus]]+Yhteenveto[[#This Row],[Muut laskennalliset kustannukset ]]</f>
        <v>2041115.5738427644</v>
      </c>
      <c r="G81" s="335">
        <v>1395.32</v>
      </c>
      <c r="H81" s="17">
        <v>1752521.92</v>
      </c>
      <c r="I81" s="352">
        <f>Yhteenveto[[#This Row],[Laskennalliset kustannukset yhteensä]]-Yhteenveto[[#This Row],[Omarahoitusosuus, €]]</f>
        <v>288593.65384276444</v>
      </c>
      <c r="J81" s="36">
        <v>100950.9558557898</v>
      </c>
      <c r="K81" s="37">
        <v>-1474068.7033624558</v>
      </c>
      <c r="L81" s="240">
        <f>Yhteenveto[[#This Row],[Valtionosuus omarahoitusosuuden jälkeen (välisumma)]]+Yhteenveto[[#This Row],[Lisäosat yhteensä]]+Yhteenveto[[#This Row],[Valtionosuuteen tehtävät vähennykset ja lisäykset, netto]]</f>
        <v>-1084524.0936639016</v>
      </c>
      <c r="M81" s="37">
        <v>-18727.841210549079</v>
      </c>
      <c r="N81" s="314">
        <f>SUM(Yhteenveto[[#This Row],[Valtionosuus ennen verotuloihin perustuvaa valtionosuuksien tasausta]]+Yhteenveto[[#This Row],[Verotuloihin perustuva valtionosuuksien tasaus]])</f>
        <v>-1103251.9348744506</v>
      </c>
      <c r="O81" s="250">
        <v>228977.80569191201</v>
      </c>
      <c r="P81" s="387">
        <f>SUM(Yhteenveto[[#This Row],[Kunnan  peruspalvelujen valtionosuus ]:[Veroperustemuutoksista johtuvien veromenetysten korvaus]])</f>
        <v>-874274.12918253848</v>
      </c>
      <c r="Q81" s="37">
        <v>-212540.02859999996</v>
      </c>
      <c r="R81" s="354">
        <f>+Yhteenveto[[#This Row],[Kunnan  peruspalvelujen valtionosuus ]]+Yhteenveto[[#This Row],[Veroperustemuutoksista johtuvien veromenetysten korvaus]]+Yhteenveto[[#This Row],[Kotikuntakorvaus, netto, vuoden 2023 tieto]]</f>
        <v>-1086814.1577825383</v>
      </c>
      <c r="S81" s="11"/>
      <c r="T81"/>
    </row>
    <row r="82" spans="1:20" ht="15">
      <c r="A82" s="35">
        <v>232</v>
      </c>
      <c r="B82" s="13" t="s">
        <v>88</v>
      </c>
      <c r="C82" s="15">
        <v>12750</v>
      </c>
      <c r="D82" s="15">
        <v>18519728.629999999</v>
      </c>
      <c r="E82" s="15">
        <v>2817146.0611801287</v>
      </c>
      <c r="F82" s="240">
        <f>Yhteenveto[[#This Row],[Ikärakenne, laskennallinen kustannus]]+Yhteenveto[[#This Row],[Muut laskennalliset kustannukset ]]</f>
        <v>21336874.691180129</v>
      </c>
      <c r="G82" s="335">
        <v>1395.32</v>
      </c>
      <c r="H82" s="17">
        <v>17790330</v>
      </c>
      <c r="I82" s="352">
        <f>Yhteenveto[[#This Row],[Laskennalliset kustannukset yhteensä]]-Yhteenveto[[#This Row],[Omarahoitusosuus, €]]</f>
        <v>3546544.6911801286</v>
      </c>
      <c r="J82" s="36">
        <v>430486.84884027252</v>
      </c>
      <c r="K82" s="37">
        <v>-2046629.0595096326</v>
      </c>
      <c r="L82" s="240">
        <f>Yhteenveto[[#This Row],[Valtionosuus omarahoitusosuuden jälkeen (välisumma)]]+Yhteenveto[[#This Row],[Lisäosat yhteensä]]+Yhteenveto[[#This Row],[Valtionosuuteen tehtävät vähennykset ja lisäykset, netto]]</f>
        <v>1930402.4805107685</v>
      </c>
      <c r="M82" s="37">
        <v>5469428.0715141436</v>
      </c>
      <c r="N82" s="314">
        <f>SUM(Yhteenveto[[#This Row],[Valtionosuus ennen verotuloihin perustuvaa valtionosuuksien tasausta]]+Yhteenveto[[#This Row],[Verotuloihin perustuva valtionosuuksien tasaus]])</f>
        <v>7399830.5520249121</v>
      </c>
      <c r="O82" s="250">
        <v>2859634.634933115</v>
      </c>
      <c r="P82" s="387">
        <f>SUM(Yhteenveto[[#This Row],[Kunnan  peruspalvelujen valtionosuus ]:[Veroperustemuutoksista johtuvien veromenetysten korvaus]])</f>
        <v>10259465.186958026</v>
      </c>
      <c r="Q82" s="37">
        <v>-30267.246899999998</v>
      </c>
      <c r="R82" s="354">
        <f>+Yhteenveto[[#This Row],[Kunnan  peruspalvelujen valtionosuus ]]+Yhteenveto[[#This Row],[Veroperustemuutoksista johtuvien veromenetysten korvaus]]+Yhteenveto[[#This Row],[Kotikuntakorvaus, netto, vuoden 2023 tieto]]</f>
        <v>10229197.940058026</v>
      </c>
      <c r="S82" s="11"/>
      <c r="T82"/>
    </row>
    <row r="83" spans="1:20" ht="15">
      <c r="A83" s="35">
        <v>233</v>
      </c>
      <c r="B83" s="13" t="s">
        <v>89</v>
      </c>
      <c r="C83" s="15">
        <v>15116</v>
      </c>
      <c r="D83" s="15">
        <v>21867842.190000001</v>
      </c>
      <c r="E83" s="15">
        <v>2944106.2623305041</v>
      </c>
      <c r="F83" s="240">
        <f>Yhteenveto[[#This Row],[Ikärakenne, laskennallinen kustannus]]+Yhteenveto[[#This Row],[Muut laskennalliset kustannukset ]]</f>
        <v>24811948.452330507</v>
      </c>
      <c r="G83" s="335">
        <v>1395.32</v>
      </c>
      <c r="H83" s="17">
        <v>21091657.119999997</v>
      </c>
      <c r="I83" s="352">
        <f>Yhteenveto[[#This Row],[Laskennalliset kustannukset yhteensä]]-Yhteenveto[[#This Row],[Omarahoitusosuus, €]]</f>
        <v>3720291.33233051</v>
      </c>
      <c r="J83" s="36">
        <v>417955.07652969338</v>
      </c>
      <c r="K83" s="37">
        <v>585110.2046263793</v>
      </c>
      <c r="L83" s="240">
        <f>Yhteenveto[[#This Row],[Valtionosuus omarahoitusosuuden jälkeen (välisumma)]]+Yhteenveto[[#This Row],[Lisäosat yhteensä]]+Yhteenveto[[#This Row],[Valtionosuuteen tehtävät vähennykset ja lisäykset, netto]]</f>
        <v>4723356.6134865824</v>
      </c>
      <c r="M83" s="37">
        <v>7443473.5395170255</v>
      </c>
      <c r="N83" s="314">
        <f>SUM(Yhteenveto[[#This Row],[Valtionosuus ennen verotuloihin perustuvaa valtionosuuksien tasausta]]+Yhteenveto[[#This Row],[Verotuloihin perustuva valtionosuuksien tasaus]])</f>
        <v>12166830.153003607</v>
      </c>
      <c r="O83" s="250">
        <v>3437455.6036151345</v>
      </c>
      <c r="P83" s="387">
        <f>SUM(Yhteenveto[[#This Row],[Kunnan  peruspalvelujen valtionosuus ]:[Veroperustemuutoksista johtuvien veromenetysten korvaus]])</f>
        <v>15604285.756618742</v>
      </c>
      <c r="Q83" s="37">
        <v>194692.02059999993</v>
      </c>
      <c r="R83" s="354">
        <f>+Yhteenveto[[#This Row],[Kunnan  peruspalvelujen valtionosuus ]]+Yhteenveto[[#This Row],[Veroperustemuutoksista johtuvien veromenetysten korvaus]]+Yhteenveto[[#This Row],[Kotikuntakorvaus, netto, vuoden 2023 tieto]]</f>
        <v>15798977.777218742</v>
      </c>
      <c r="S83" s="11"/>
      <c r="T83"/>
    </row>
    <row r="84" spans="1:20" ht="15">
      <c r="A84" s="35">
        <v>235</v>
      </c>
      <c r="B84" s="13" t="s">
        <v>90</v>
      </c>
      <c r="C84" s="15">
        <v>10284</v>
      </c>
      <c r="D84" s="15">
        <v>18350602.350000001</v>
      </c>
      <c r="E84" s="15">
        <v>3474728.8630841319</v>
      </c>
      <c r="F84" s="240">
        <f>Yhteenveto[[#This Row],[Ikärakenne, laskennallinen kustannus]]+Yhteenveto[[#This Row],[Muut laskennalliset kustannukset ]]</f>
        <v>21825331.213084131</v>
      </c>
      <c r="G84" s="335">
        <v>1395.32</v>
      </c>
      <c r="H84" s="17">
        <v>14349470.879999999</v>
      </c>
      <c r="I84" s="352">
        <f>Yhteenveto[[#This Row],[Laskennalliset kustannukset yhteensä]]-Yhteenveto[[#This Row],[Omarahoitusosuus, €]]</f>
        <v>7475860.3330841325</v>
      </c>
      <c r="J84" s="36">
        <v>432313.28896995605</v>
      </c>
      <c r="K84" s="37">
        <v>13058250.529312324</v>
      </c>
      <c r="L84" s="240">
        <f>Yhteenveto[[#This Row],[Valtionosuus omarahoitusosuuden jälkeen (välisumma)]]+Yhteenveto[[#This Row],[Lisäosat yhteensä]]+Yhteenveto[[#This Row],[Valtionosuuteen tehtävät vähennykset ja lisäykset, netto]]</f>
        <v>20966424.151366413</v>
      </c>
      <c r="M84" s="37">
        <v>-1729008.611238844</v>
      </c>
      <c r="N84" s="314">
        <f>SUM(Yhteenveto[[#This Row],[Valtionosuus ennen verotuloihin perustuvaa valtionosuuksien tasausta]]+Yhteenveto[[#This Row],[Verotuloihin perustuva valtionosuuksien tasaus]])</f>
        <v>19237415.540127568</v>
      </c>
      <c r="O84" s="250">
        <v>654547.62198726484</v>
      </c>
      <c r="P84" s="387">
        <f>SUM(Yhteenveto[[#This Row],[Kunnan  peruspalvelujen valtionosuus ]:[Veroperustemuutoksista johtuvien veromenetysten korvaus]])</f>
        <v>19891963.162114833</v>
      </c>
      <c r="Q84" s="37">
        <v>2343086.4902400007</v>
      </c>
      <c r="R84" s="354">
        <f>+Yhteenveto[[#This Row],[Kunnan  peruspalvelujen valtionosuus ]]+Yhteenveto[[#This Row],[Veroperustemuutoksista johtuvien veromenetysten korvaus]]+Yhteenveto[[#This Row],[Kotikuntakorvaus, netto, vuoden 2023 tieto]]</f>
        <v>22235049.652354833</v>
      </c>
      <c r="S84" s="11"/>
      <c r="T84"/>
    </row>
    <row r="85" spans="1:20" ht="15">
      <c r="A85" s="35">
        <v>236</v>
      </c>
      <c r="B85" s="13" t="s">
        <v>91</v>
      </c>
      <c r="C85" s="15">
        <v>4198</v>
      </c>
      <c r="D85" s="15">
        <v>7213622.2200000007</v>
      </c>
      <c r="E85" s="15">
        <v>704388.11945218989</v>
      </c>
      <c r="F85" s="240">
        <f>Yhteenveto[[#This Row],[Ikärakenne, laskennallinen kustannus]]+Yhteenveto[[#This Row],[Muut laskennalliset kustannukset ]]</f>
        <v>7918010.3394521903</v>
      </c>
      <c r="G85" s="335">
        <v>1395.32</v>
      </c>
      <c r="H85" s="17">
        <v>5857553.3599999994</v>
      </c>
      <c r="I85" s="352">
        <f>Yhteenveto[[#This Row],[Laskennalliset kustannukset yhteensä]]-Yhteenveto[[#This Row],[Omarahoitusosuus, €]]</f>
        <v>2060456.9794521909</v>
      </c>
      <c r="J85" s="36">
        <v>208693.44077289556</v>
      </c>
      <c r="K85" s="37">
        <v>-1052425.843605872</v>
      </c>
      <c r="L85" s="240">
        <f>Yhteenveto[[#This Row],[Valtionosuus omarahoitusosuuden jälkeen (välisumma)]]+Yhteenveto[[#This Row],[Lisäosat yhteensä]]+Yhteenveto[[#This Row],[Valtionosuuteen tehtävät vähennykset ja lisäykset, netto]]</f>
        <v>1216724.5766192146</v>
      </c>
      <c r="M85" s="37">
        <v>2222198.5137921516</v>
      </c>
      <c r="N85" s="314">
        <f>SUM(Yhteenveto[[#This Row],[Valtionosuus ennen verotuloihin perustuvaa valtionosuuksien tasausta]]+Yhteenveto[[#This Row],[Verotuloihin perustuva valtionosuuksien tasaus]])</f>
        <v>3438923.090411366</v>
      </c>
      <c r="O85" s="250">
        <v>900247.80747356196</v>
      </c>
      <c r="P85" s="387">
        <f>SUM(Yhteenveto[[#This Row],[Kunnan  peruspalvelujen valtionosuus ]:[Veroperustemuutoksista johtuvien veromenetysten korvaus]])</f>
        <v>4339170.8978849277</v>
      </c>
      <c r="Q85" s="37">
        <v>267095.43972000002</v>
      </c>
      <c r="R85" s="354">
        <f>+Yhteenveto[[#This Row],[Kunnan  peruspalvelujen valtionosuus ]]+Yhteenveto[[#This Row],[Veroperustemuutoksista johtuvien veromenetysten korvaus]]+Yhteenveto[[#This Row],[Kotikuntakorvaus, netto, vuoden 2023 tieto]]</f>
        <v>4606266.3376049278</v>
      </c>
      <c r="S85" s="11"/>
      <c r="T85"/>
    </row>
    <row r="86" spans="1:20" ht="15">
      <c r="A86" s="35">
        <v>239</v>
      </c>
      <c r="B86" s="13" t="s">
        <v>92</v>
      </c>
      <c r="C86" s="15">
        <v>2029</v>
      </c>
      <c r="D86" s="15">
        <v>2125275.2600000002</v>
      </c>
      <c r="E86" s="15">
        <v>628367.11054704885</v>
      </c>
      <c r="F86" s="240">
        <f>Yhteenveto[[#This Row],[Ikärakenne, laskennallinen kustannus]]+Yhteenveto[[#This Row],[Muut laskennalliset kustannukset ]]</f>
        <v>2753642.3705470492</v>
      </c>
      <c r="G86" s="335">
        <v>1395.32</v>
      </c>
      <c r="H86" s="17">
        <v>2831104.28</v>
      </c>
      <c r="I86" s="352">
        <f>Yhteenveto[[#This Row],[Laskennalliset kustannukset yhteensä]]-Yhteenveto[[#This Row],[Omarahoitusosuus, €]]</f>
        <v>-77461.909452950582</v>
      </c>
      <c r="J86" s="36">
        <v>668445.70018200937</v>
      </c>
      <c r="K86" s="37">
        <v>-125576.54141254385</v>
      </c>
      <c r="L86" s="240">
        <f>Yhteenveto[[#This Row],[Valtionosuus omarahoitusosuuden jälkeen (välisumma)]]+Yhteenveto[[#This Row],[Lisäosat yhteensä]]+Yhteenveto[[#This Row],[Valtionosuuteen tehtävät vähennykset ja lisäykset, netto]]</f>
        <v>465407.24931651494</v>
      </c>
      <c r="M86" s="37">
        <v>799885.09743026423</v>
      </c>
      <c r="N86" s="314">
        <f>SUM(Yhteenveto[[#This Row],[Valtionosuus ennen verotuloihin perustuvaa valtionosuuksien tasausta]]+Yhteenveto[[#This Row],[Verotuloihin perustuva valtionosuuksien tasaus]])</f>
        <v>1265292.346746779</v>
      </c>
      <c r="O86" s="250">
        <v>467899.40038256126</v>
      </c>
      <c r="P86" s="387">
        <f>SUM(Yhteenveto[[#This Row],[Kunnan  peruspalvelujen valtionosuus ]:[Veroperustemuutoksista johtuvien veromenetysten korvaus]])</f>
        <v>1733191.7471293402</v>
      </c>
      <c r="Q86" s="37">
        <v>46107.353999999992</v>
      </c>
      <c r="R86" s="354">
        <f>+Yhteenveto[[#This Row],[Kunnan  peruspalvelujen valtionosuus ]]+Yhteenveto[[#This Row],[Veroperustemuutoksista johtuvien veromenetysten korvaus]]+Yhteenveto[[#This Row],[Kotikuntakorvaus, netto, vuoden 2023 tieto]]</f>
        <v>1779299.1011293402</v>
      </c>
      <c r="S86" s="11"/>
      <c r="T86"/>
    </row>
    <row r="87" spans="1:20" ht="15">
      <c r="A87" s="35">
        <v>240</v>
      </c>
      <c r="B87" s="13" t="s">
        <v>93</v>
      </c>
      <c r="C87" s="15">
        <v>19499</v>
      </c>
      <c r="D87" s="15">
        <v>26591831.07</v>
      </c>
      <c r="E87" s="15">
        <v>4301065.8105331417</v>
      </c>
      <c r="F87" s="240">
        <f>Yhteenveto[[#This Row],[Ikärakenne, laskennallinen kustannus]]+Yhteenveto[[#This Row],[Muut laskennalliset kustannukset ]]</f>
        <v>30892896.880533144</v>
      </c>
      <c r="G87" s="335">
        <v>1395.32</v>
      </c>
      <c r="H87" s="17">
        <v>27207344.68</v>
      </c>
      <c r="I87" s="352">
        <f>Yhteenveto[[#This Row],[Laskennalliset kustannukset yhteensä]]-Yhteenveto[[#This Row],[Omarahoitusosuus, €]]</f>
        <v>3685552.2005331442</v>
      </c>
      <c r="J87" s="36">
        <v>839320.4839351204</v>
      </c>
      <c r="K87" s="37">
        <v>-14664631.700666606</v>
      </c>
      <c r="L87" s="240">
        <f>Yhteenveto[[#This Row],[Valtionosuus omarahoitusosuuden jälkeen (välisumma)]]+Yhteenveto[[#This Row],[Lisäosat yhteensä]]+Yhteenveto[[#This Row],[Valtionosuuteen tehtävät vähennykset ja lisäykset, netto]]</f>
        <v>-10139759.016198341</v>
      </c>
      <c r="M87" s="37">
        <v>5608387.8649872039</v>
      </c>
      <c r="N87" s="314">
        <f>SUM(Yhteenveto[[#This Row],[Valtionosuus ennen verotuloihin perustuvaa valtionosuuksien tasausta]]+Yhteenveto[[#This Row],[Verotuloihin perustuva valtionosuuksien tasaus]])</f>
        <v>-4531371.151211137</v>
      </c>
      <c r="O87" s="250">
        <v>3277694.8764509778</v>
      </c>
      <c r="P87" s="387">
        <f>SUM(Yhteenveto[[#This Row],[Kunnan  peruspalvelujen valtionosuus ]:[Veroperustemuutoksista johtuvien veromenetysten korvaus]])</f>
        <v>-1253676.2747601592</v>
      </c>
      <c r="Q87" s="37">
        <v>-264889.72339799994</v>
      </c>
      <c r="R87" s="354">
        <f>+Yhteenveto[[#This Row],[Kunnan  peruspalvelujen valtionosuus ]]+Yhteenveto[[#This Row],[Veroperustemuutoksista johtuvien veromenetysten korvaus]]+Yhteenveto[[#This Row],[Kotikuntakorvaus, netto, vuoden 2023 tieto]]</f>
        <v>-1518565.9981581592</v>
      </c>
      <c r="S87" s="11"/>
      <c r="T87"/>
    </row>
    <row r="88" spans="1:20" ht="15">
      <c r="A88" s="35">
        <v>241</v>
      </c>
      <c r="B88" s="13" t="s">
        <v>94</v>
      </c>
      <c r="C88" s="15">
        <v>7771</v>
      </c>
      <c r="D88" s="15">
        <v>12486864</v>
      </c>
      <c r="E88" s="15">
        <v>1222699.1855385315</v>
      </c>
      <c r="F88" s="240">
        <f>Yhteenveto[[#This Row],[Ikärakenne, laskennallinen kustannus]]+Yhteenveto[[#This Row],[Muut laskennalliset kustannukset ]]</f>
        <v>13709563.185538532</v>
      </c>
      <c r="G88" s="335">
        <v>1395.32</v>
      </c>
      <c r="H88" s="17">
        <v>10843031.719999999</v>
      </c>
      <c r="I88" s="352">
        <f>Yhteenveto[[#This Row],[Laskennalliset kustannukset yhteensä]]-Yhteenveto[[#This Row],[Omarahoitusosuus, €]]</f>
        <v>2866531.4655385334</v>
      </c>
      <c r="J88" s="36">
        <v>265835.2060800863</v>
      </c>
      <c r="K88" s="37">
        <v>-3543199.0255258302</v>
      </c>
      <c r="L88" s="240">
        <f>Yhteenveto[[#This Row],[Valtionosuus omarahoitusosuuden jälkeen (välisumma)]]+Yhteenveto[[#This Row],[Lisäosat yhteensä]]+Yhteenveto[[#This Row],[Valtionosuuteen tehtävät vähennykset ja lisäykset, netto]]</f>
        <v>-410832.35390721029</v>
      </c>
      <c r="M88" s="37">
        <v>1675752.5300433452</v>
      </c>
      <c r="N88" s="314">
        <f>SUM(Yhteenveto[[#This Row],[Valtionosuus ennen verotuloihin perustuvaa valtionosuuksien tasausta]]+Yhteenveto[[#This Row],[Verotuloihin perustuva valtionosuuksien tasaus]])</f>
        <v>1264920.1761361349</v>
      </c>
      <c r="O88" s="250">
        <v>1163556.4815602729</v>
      </c>
      <c r="P88" s="387">
        <f>SUM(Yhteenveto[[#This Row],[Kunnan  peruspalvelujen valtionosuus ]:[Veroperustemuutoksista johtuvien veromenetysten korvaus]])</f>
        <v>2428476.6576964078</v>
      </c>
      <c r="Q88" s="37">
        <v>171682.96362000002</v>
      </c>
      <c r="R88" s="354">
        <f>+Yhteenveto[[#This Row],[Kunnan  peruspalvelujen valtionosuus ]]+Yhteenveto[[#This Row],[Veroperustemuutoksista johtuvien veromenetysten korvaus]]+Yhteenveto[[#This Row],[Kotikuntakorvaus, netto, vuoden 2023 tieto]]</f>
        <v>2600159.6213164078</v>
      </c>
      <c r="S88" s="11"/>
      <c r="T88"/>
    </row>
    <row r="89" spans="1:20" ht="15">
      <c r="A89" s="35">
        <v>244</v>
      </c>
      <c r="B89" s="13" t="s">
        <v>95</v>
      </c>
      <c r="C89" s="15">
        <v>19300</v>
      </c>
      <c r="D89" s="15">
        <v>42772717.009999998</v>
      </c>
      <c r="E89" s="15">
        <v>1728735.0972042365</v>
      </c>
      <c r="F89" s="240">
        <f>Yhteenveto[[#This Row],[Ikärakenne, laskennallinen kustannus]]+Yhteenveto[[#This Row],[Muut laskennalliset kustannukset ]]</f>
        <v>44501452.107204236</v>
      </c>
      <c r="G89" s="335">
        <v>1395.32</v>
      </c>
      <c r="H89" s="17">
        <v>26929676</v>
      </c>
      <c r="I89" s="352">
        <f>Yhteenveto[[#This Row],[Laskennalliset kustannukset yhteensä]]-Yhteenveto[[#This Row],[Omarahoitusosuus, €]]</f>
        <v>17571776.107204236</v>
      </c>
      <c r="J89" s="36">
        <v>932855.47097483824</v>
      </c>
      <c r="K89" s="37">
        <v>-272621.02573869447</v>
      </c>
      <c r="L89" s="240">
        <f>Yhteenveto[[#This Row],[Valtionosuus omarahoitusosuuden jälkeen (välisumma)]]+Yhteenveto[[#This Row],[Lisäosat yhteensä]]+Yhteenveto[[#This Row],[Valtionosuuteen tehtävät vähennykset ja lisäykset, netto]]</f>
        <v>18232010.552440379</v>
      </c>
      <c r="M89" s="37">
        <v>3365284.3476548707</v>
      </c>
      <c r="N89" s="314">
        <f>SUM(Yhteenveto[[#This Row],[Valtionosuus ennen verotuloihin perustuvaa valtionosuuksien tasausta]]+Yhteenveto[[#This Row],[Verotuloihin perustuva valtionosuuksien tasaus]])</f>
        <v>21597294.90009525</v>
      </c>
      <c r="O89" s="250">
        <v>2136498.0408802549</v>
      </c>
      <c r="P89" s="387">
        <f>SUM(Yhteenveto[[#This Row],[Kunnan  peruspalvelujen valtionosuus ]:[Veroperustemuutoksista johtuvien veromenetysten korvaus]])</f>
        <v>23733792.940975506</v>
      </c>
      <c r="Q89" s="37">
        <v>-124867.63863600005</v>
      </c>
      <c r="R89" s="354">
        <f>+Yhteenveto[[#This Row],[Kunnan  peruspalvelujen valtionosuus ]]+Yhteenveto[[#This Row],[Veroperustemuutoksista johtuvien veromenetysten korvaus]]+Yhteenveto[[#This Row],[Kotikuntakorvaus, netto, vuoden 2023 tieto]]</f>
        <v>23608925.302339505</v>
      </c>
      <c r="S89" s="11"/>
      <c r="T89"/>
    </row>
    <row r="90" spans="1:20" ht="15">
      <c r="A90" s="35">
        <v>245</v>
      </c>
      <c r="B90" s="13" t="s">
        <v>96</v>
      </c>
      <c r="C90" s="15">
        <v>37676</v>
      </c>
      <c r="D90" s="15">
        <v>58630492.139999993</v>
      </c>
      <c r="E90" s="15">
        <v>13742508.681233477</v>
      </c>
      <c r="F90" s="240">
        <f>Yhteenveto[[#This Row],[Ikärakenne, laskennallinen kustannus]]+Yhteenveto[[#This Row],[Muut laskennalliset kustannukset ]]</f>
        <v>72373000.821233466</v>
      </c>
      <c r="G90" s="335">
        <v>1395.32</v>
      </c>
      <c r="H90" s="17">
        <v>52570076.32</v>
      </c>
      <c r="I90" s="352">
        <f>Yhteenveto[[#This Row],[Laskennalliset kustannukset yhteensä]]-Yhteenveto[[#This Row],[Omarahoitusosuus, €]]</f>
        <v>19802924.501233466</v>
      </c>
      <c r="J90" s="36">
        <v>1491900.3059599069</v>
      </c>
      <c r="K90" s="37">
        <v>-8288551.6268886924</v>
      </c>
      <c r="L90" s="240">
        <f>Yhteenveto[[#This Row],[Valtionosuus omarahoitusosuuden jälkeen (välisumma)]]+Yhteenveto[[#This Row],[Lisäosat yhteensä]]+Yhteenveto[[#This Row],[Valtionosuuteen tehtävät vähennykset ja lisäykset, netto]]</f>
        <v>13006273.18030468</v>
      </c>
      <c r="M90" s="37">
        <v>-60607.501032676751</v>
      </c>
      <c r="N90" s="314">
        <f>SUM(Yhteenveto[[#This Row],[Valtionosuus ennen verotuloihin perustuvaa valtionosuuksien tasausta]]+Yhteenveto[[#This Row],[Verotuloihin perustuva valtionosuuksien tasaus]])</f>
        <v>12945665.679272003</v>
      </c>
      <c r="O90" s="250">
        <v>4921496.7978380667</v>
      </c>
      <c r="P90" s="387">
        <f>SUM(Yhteenveto[[#This Row],[Kunnan  peruspalvelujen valtionosuus ]:[Veroperustemuutoksista johtuvien veromenetysten korvaus]])</f>
        <v>17867162.477110069</v>
      </c>
      <c r="Q90" s="37">
        <v>-1168122.3769199997</v>
      </c>
      <c r="R90" s="354">
        <f>+Yhteenveto[[#This Row],[Kunnan  peruspalvelujen valtionosuus ]]+Yhteenveto[[#This Row],[Veroperustemuutoksista johtuvien veromenetysten korvaus]]+Yhteenveto[[#This Row],[Kotikuntakorvaus, netto, vuoden 2023 tieto]]</f>
        <v>16699040.10019007</v>
      </c>
      <c r="S90" s="11"/>
      <c r="T90"/>
    </row>
    <row r="91" spans="1:20" ht="15">
      <c r="A91" s="35">
        <v>249</v>
      </c>
      <c r="B91" s="13" t="s">
        <v>97</v>
      </c>
      <c r="C91" s="15">
        <v>9250</v>
      </c>
      <c r="D91" s="15">
        <v>11708061.59</v>
      </c>
      <c r="E91" s="15">
        <v>2257308.4702080884</v>
      </c>
      <c r="F91" s="240">
        <f>Yhteenveto[[#This Row],[Ikärakenne, laskennallinen kustannus]]+Yhteenveto[[#This Row],[Muut laskennalliset kustannukset ]]</f>
        <v>13965370.060208088</v>
      </c>
      <c r="G91" s="335">
        <v>1395.32</v>
      </c>
      <c r="H91" s="17">
        <v>12906710</v>
      </c>
      <c r="I91" s="352">
        <f>Yhteenveto[[#This Row],[Laskennalliset kustannukset yhteensä]]-Yhteenveto[[#This Row],[Omarahoitusosuus, €]]</f>
        <v>1058660.0602080878</v>
      </c>
      <c r="J91" s="36">
        <v>738618.31918597966</v>
      </c>
      <c r="K91" s="37">
        <v>-978247.20465468743</v>
      </c>
      <c r="L91" s="240">
        <f>Yhteenveto[[#This Row],[Valtionosuus omarahoitusosuuden jälkeen (välisumma)]]+Yhteenveto[[#This Row],[Lisäosat yhteensä]]+Yhteenveto[[#This Row],[Valtionosuuteen tehtävät vähennykset ja lisäykset, netto]]</f>
        <v>819031.17473938002</v>
      </c>
      <c r="M91" s="37">
        <v>3489533.5615620995</v>
      </c>
      <c r="N91" s="314">
        <f>SUM(Yhteenveto[[#This Row],[Valtionosuus ennen verotuloihin perustuvaa valtionosuuksien tasausta]]+Yhteenveto[[#This Row],[Verotuloihin perustuva valtionosuuksien tasaus]])</f>
        <v>4308564.7363014799</v>
      </c>
      <c r="O91" s="250">
        <v>1700327.4357882242</v>
      </c>
      <c r="P91" s="387">
        <f>SUM(Yhteenveto[[#This Row],[Kunnan  peruspalvelujen valtionosuus ]:[Veroperustemuutoksista johtuvien veromenetysten korvaus]])</f>
        <v>6008892.1720897043</v>
      </c>
      <c r="Q91" s="37">
        <v>67718.317020000002</v>
      </c>
      <c r="R91" s="354">
        <f>+Yhteenveto[[#This Row],[Kunnan  peruspalvelujen valtionosuus ]]+Yhteenveto[[#This Row],[Veroperustemuutoksista johtuvien veromenetysten korvaus]]+Yhteenveto[[#This Row],[Kotikuntakorvaus, netto, vuoden 2023 tieto]]</f>
        <v>6076610.4891097043</v>
      </c>
      <c r="S91" s="11"/>
      <c r="T91"/>
    </row>
    <row r="92" spans="1:20" ht="15">
      <c r="A92" s="35">
        <v>250</v>
      </c>
      <c r="B92" s="13" t="s">
        <v>98</v>
      </c>
      <c r="C92" s="15">
        <v>1771</v>
      </c>
      <c r="D92" s="15">
        <v>2087601.68</v>
      </c>
      <c r="E92" s="15">
        <v>485834.66867100738</v>
      </c>
      <c r="F92" s="240">
        <f>Yhteenveto[[#This Row],[Ikärakenne, laskennallinen kustannus]]+Yhteenveto[[#This Row],[Muut laskennalliset kustannukset ]]</f>
        <v>2573436.3486710074</v>
      </c>
      <c r="G92" s="335">
        <v>1395.32</v>
      </c>
      <c r="H92" s="17">
        <v>2471111.7199999997</v>
      </c>
      <c r="I92" s="352">
        <f>Yhteenveto[[#This Row],[Laskennalliset kustannukset yhteensä]]-Yhteenveto[[#This Row],[Omarahoitusosuus, €]]</f>
        <v>102324.6286710077</v>
      </c>
      <c r="J92" s="36">
        <v>257049.4249877515</v>
      </c>
      <c r="K92" s="37">
        <v>-128646.15439356006</v>
      </c>
      <c r="L92" s="240">
        <f>Yhteenveto[[#This Row],[Valtionosuus omarahoitusosuuden jälkeen (välisumma)]]+Yhteenveto[[#This Row],[Lisäosat yhteensä]]+Yhteenveto[[#This Row],[Valtionosuuteen tehtävät vähennykset ja lisäykset, netto]]</f>
        <v>230727.89926519914</v>
      </c>
      <c r="M92" s="37">
        <v>881514.67325192608</v>
      </c>
      <c r="N92" s="314">
        <f>SUM(Yhteenveto[[#This Row],[Valtionosuus ennen verotuloihin perustuvaa valtionosuuksien tasausta]]+Yhteenveto[[#This Row],[Verotuloihin perustuva valtionosuuksien tasaus]])</f>
        <v>1112242.5725171252</v>
      </c>
      <c r="O92" s="250">
        <v>450410.06024065166</v>
      </c>
      <c r="P92" s="387">
        <f>SUM(Yhteenveto[[#This Row],[Kunnan  peruspalvelujen valtionosuus ]:[Veroperustemuutoksista johtuvien veromenetysten korvaus]])</f>
        <v>1562652.6327577769</v>
      </c>
      <c r="Q92" s="37">
        <v>43207.0527</v>
      </c>
      <c r="R92" s="354">
        <f>+Yhteenveto[[#This Row],[Kunnan  peruspalvelujen valtionosuus ]]+Yhteenveto[[#This Row],[Veroperustemuutoksista johtuvien veromenetysten korvaus]]+Yhteenveto[[#This Row],[Kotikuntakorvaus, netto, vuoden 2023 tieto]]</f>
        <v>1605859.6854577768</v>
      </c>
      <c r="S92" s="11"/>
      <c r="T92"/>
    </row>
    <row r="93" spans="1:20" ht="15">
      <c r="A93" s="35">
        <v>256</v>
      </c>
      <c r="B93" s="13" t="s">
        <v>99</v>
      </c>
      <c r="C93" s="15">
        <v>1554</v>
      </c>
      <c r="D93" s="15">
        <v>2631074.5799999996</v>
      </c>
      <c r="E93" s="15">
        <v>530474.6973695684</v>
      </c>
      <c r="F93" s="240">
        <f>Yhteenveto[[#This Row],[Ikärakenne, laskennallinen kustannus]]+Yhteenveto[[#This Row],[Muut laskennalliset kustannukset ]]</f>
        <v>3161549.2773695681</v>
      </c>
      <c r="G93" s="335">
        <v>1395.32</v>
      </c>
      <c r="H93" s="17">
        <v>2168327.2799999998</v>
      </c>
      <c r="I93" s="352">
        <f>Yhteenveto[[#This Row],[Laskennalliset kustannukset yhteensä]]-Yhteenveto[[#This Row],[Omarahoitusosuus, €]]</f>
        <v>993221.99736956833</v>
      </c>
      <c r="J93" s="36">
        <v>534520.98371262581</v>
      </c>
      <c r="K93" s="37">
        <v>-893327.87060350273</v>
      </c>
      <c r="L93" s="240">
        <f>Yhteenveto[[#This Row],[Valtionosuus omarahoitusosuuden jälkeen (välisumma)]]+Yhteenveto[[#This Row],[Lisäosat yhteensä]]+Yhteenveto[[#This Row],[Valtionosuuteen tehtävät vähennykset ja lisäykset, netto]]</f>
        <v>634415.11047869129</v>
      </c>
      <c r="M93" s="37">
        <v>886041.85503307905</v>
      </c>
      <c r="N93" s="314">
        <f>SUM(Yhteenveto[[#This Row],[Valtionosuus ennen verotuloihin perustuvaa valtionosuuksien tasausta]]+Yhteenveto[[#This Row],[Verotuloihin perustuva valtionosuuksien tasaus]])</f>
        <v>1520456.9655117705</v>
      </c>
      <c r="O93" s="250">
        <v>346843.65172630537</v>
      </c>
      <c r="P93" s="387">
        <f>SUM(Yhteenveto[[#This Row],[Kunnan  peruspalvelujen valtionosuus ]:[Veroperustemuutoksista johtuvien veromenetysten korvaus]])</f>
        <v>1867300.6172380759</v>
      </c>
      <c r="Q93" s="37">
        <v>95189.376000000004</v>
      </c>
      <c r="R93" s="354">
        <f>+Yhteenveto[[#This Row],[Kunnan  peruspalvelujen valtionosuus ]]+Yhteenveto[[#This Row],[Veroperustemuutoksista johtuvien veromenetysten korvaus]]+Yhteenveto[[#This Row],[Kotikuntakorvaus, netto, vuoden 2023 tieto]]</f>
        <v>1962489.9932380759</v>
      </c>
      <c r="S93" s="11"/>
      <c r="T93"/>
    </row>
    <row r="94" spans="1:20" ht="15">
      <c r="A94" s="35">
        <v>257</v>
      </c>
      <c r="B94" s="13" t="s">
        <v>100</v>
      </c>
      <c r="C94" s="15">
        <v>40722</v>
      </c>
      <c r="D94" s="15">
        <v>72312542.520000011</v>
      </c>
      <c r="E94" s="15">
        <v>13793018.578279637</v>
      </c>
      <c r="F94" s="240">
        <f>Yhteenveto[[#This Row],[Ikärakenne, laskennallinen kustannus]]+Yhteenveto[[#This Row],[Muut laskennalliset kustannukset ]]</f>
        <v>86105561.098279655</v>
      </c>
      <c r="G94" s="335">
        <v>1395.32</v>
      </c>
      <c r="H94" s="17">
        <v>56820221.039999999</v>
      </c>
      <c r="I94" s="352">
        <f>Yhteenveto[[#This Row],[Laskennalliset kustannukset yhteensä]]-Yhteenveto[[#This Row],[Omarahoitusosuus, €]]</f>
        <v>29285340.058279656</v>
      </c>
      <c r="J94" s="36">
        <v>1266265.8154088084</v>
      </c>
      <c r="K94" s="37">
        <v>5064939.3318052283</v>
      </c>
      <c r="L94" s="240">
        <f>Yhteenveto[[#This Row],[Valtionosuus omarahoitusosuuden jälkeen (välisumma)]]+Yhteenveto[[#This Row],[Lisäosat yhteensä]]+Yhteenveto[[#This Row],[Valtionosuuteen tehtävät vähennykset ja lisäykset, netto]]</f>
        <v>35616545.205493689</v>
      </c>
      <c r="M94" s="37">
        <v>-946133.16903283063</v>
      </c>
      <c r="N94" s="314">
        <f>SUM(Yhteenveto[[#This Row],[Valtionosuus ennen verotuloihin perustuvaa valtionosuuksien tasausta]]+Yhteenveto[[#This Row],[Verotuloihin perustuva valtionosuuksien tasaus]])</f>
        <v>34670412.036460862</v>
      </c>
      <c r="O94" s="250">
        <v>4591975.041100922</v>
      </c>
      <c r="P94" s="387">
        <f>SUM(Yhteenveto[[#This Row],[Kunnan  peruspalvelujen valtionosuus ]:[Veroperustemuutoksista johtuvien veromenetysten korvaus]])</f>
        <v>39262387.077561781</v>
      </c>
      <c r="Q94" s="37">
        <v>-550011.65119800018</v>
      </c>
      <c r="R94" s="354">
        <f>+Yhteenveto[[#This Row],[Kunnan  peruspalvelujen valtionosuus ]]+Yhteenveto[[#This Row],[Veroperustemuutoksista johtuvien veromenetysten korvaus]]+Yhteenveto[[#This Row],[Kotikuntakorvaus, netto, vuoden 2023 tieto]]</f>
        <v>38712375.426363781</v>
      </c>
      <c r="S94" s="11"/>
      <c r="T94"/>
    </row>
    <row r="95" spans="1:20" ht="15">
      <c r="A95" s="35">
        <v>260</v>
      </c>
      <c r="B95" s="13" t="s">
        <v>101</v>
      </c>
      <c r="C95" s="15">
        <v>9727</v>
      </c>
      <c r="D95" s="15">
        <v>10602725.879999999</v>
      </c>
      <c r="E95" s="15">
        <v>3428166.5780706415</v>
      </c>
      <c r="F95" s="240">
        <f>Yhteenveto[[#This Row],[Ikärakenne, laskennallinen kustannus]]+Yhteenveto[[#This Row],[Muut laskennalliset kustannukset ]]</f>
        <v>14030892.45807064</v>
      </c>
      <c r="G95" s="335">
        <v>1395.32</v>
      </c>
      <c r="H95" s="17">
        <v>13572277.639999999</v>
      </c>
      <c r="I95" s="352">
        <f>Yhteenveto[[#This Row],[Laskennalliset kustannukset yhteensä]]-Yhteenveto[[#This Row],[Omarahoitusosuus, €]]</f>
        <v>458614.81807064079</v>
      </c>
      <c r="J95" s="36">
        <v>1430281.2457493891</v>
      </c>
      <c r="K95" s="37">
        <v>3022493.5385616268</v>
      </c>
      <c r="L95" s="240">
        <f>Yhteenveto[[#This Row],[Valtionosuus omarahoitusosuuden jälkeen (välisumma)]]+Yhteenveto[[#This Row],[Lisäosat yhteensä]]+Yhteenveto[[#This Row],[Valtionosuuteen tehtävät vähennykset ja lisäykset, netto]]</f>
        <v>4911389.6023816569</v>
      </c>
      <c r="M95" s="37">
        <v>5568551.9766967986</v>
      </c>
      <c r="N95" s="314">
        <f>SUM(Yhteenveto[[#This Row],[Valtionosuus ennen verotuloihin perustuvaa valtionosuuksien tasausta]]+Yhteenveto[[#This Row],[Verotuloihin perustuva valtionosuuksien tasaus]])</f>
        <v>10479941.579078455</v>
      </c>
      <c r="O95" s="250">
        <v>2139572.5286474349</v>
      </c>
      <c r="P95" s="387">
        <f>SUM(Yhteenveto[[#This Row],[Kunnan  peruspalvelujen valtionosuus ]:[Veroperustemuutoksista johtuvien veromenetysten korvaus]])</f>
        <v>12619514.107725888</v>
      </c>
      <c r="Q95" s="37">
        <v>-922.14707999999519</v>
      </c>
      <c r="R95" s="354">
        <f>+Yhteenveto[[#This Row],[Kunnan  peruspalvelujen valtionosuus ]]+Yhteenveto[[#This Row],[Veroperustemuutoksista johtuvien veromenetysten korvaus]]+Yhteenveto[[#This Row],[Kotikuntakorvaus, netto, vuoden 2023 tieto]]</f>
        <v>12618591.960645888</v>
      </c>
      <c r="S95" s="11"/>
      <c r="T95"/>
    </row>
    <row r="96" spans="1:20" ht="15">
      <c r="A96" s="35">
        <v>261</v>
      </c>
      <c r="B96" s="13" t="s">
        <v>102</v>
      </c>
      <c r="C96" s="15">
        <v>6637</v>
      </c>
      <c r="D96" s="15">
        <v>9378307.2599999998</v>
      </c>
      <c r="E96" s="15">
        <v>6670002.4694397626</v>
      </c>
      <c r="F96" s="240">
        <f>Yhteenveto[[#This Row],[Ikärakenne, laskennallinen kustannus]]+Yhteenveto[[#This Row],[Muut laskennalliset kustannukset ]]</f>
        <v>16048309.729439761</v>
      </c>
      <c r="G96" s="335">
        <v>1395.32</v>
      </c>
      <c r="H96" s="17">
        <v>9260738.8399999999</v>
      </c>
      <c r="I96" s="352">
        <f>Yhteenveto[[#This Row],[Laskennalliset kustannukset yhteensä]]-Yhteenveto[[#This Row],[Omarahoitusosuus, €]]</f>
        <v>6787570.8894397616</v>
      </c>
      <c r="J96" s="36">
        <v>2333164.9777428308</v>
      </c>
      <c r="K96" s="37">
        <v>629906.50937652809</v>
      </c>
      <c r="L96" s="240">
        <f>Yhteenveto[[#This Row],[Valtionosuus omarahoitusosuuden jälkeen (välisumma)]]+Yhteenveto[[#This Row],[Lisäosat yhteensä]]+Yhteenveto[[#This Row],[Valtionosuuteen tehtävät vähennykset ja lisäykset, netto]]</f>
        <v>9750642.3765591197</v>
      </c>
      <c r="M96" s="37">
        <v>-275130.17454890534</v>
      </c>
      <c r="N96" s="314">
        <f>SUM(Yhteenveto[[#This Row],[Valtionosuus ennen verotuloihin perustuvaa valtionosuuksien tasausta]]+Yhteenveto[[#This Row],[Verotuloihin perustuva valtionosuuksien tasaus]])</f>
        <v>9475512.2020102143</v>
      </c>
      <c r="O96" s="250">
        <v>1244465.9490242077</v>
      </c>
      <c r="P96" s="387">
        <f>SUM(Yhteenveto[[#This Row],[Kunnan  peruspalvelujen valtionosuus ]:[Veroperustemuutoksista johtuvien veromenetysten korvaus]])</f>
        <v>10719978.151034422</v>
      </c>
      <c r="Q96" s="37">
        <v>-2751.5678999999654</v>
      </c>
      <c r="R96" s="354">
        <f>+Yhteenveto[[#This Row],[Kunnan  peruspalvelujen valtionosuus ]]+Yhteenveto[[#This Row],[Veroperustemuutoksista johtuvien veromenetysten korvaus]]+Yhteenveto[[#This Row],[Kotikuntakorvaus, netto, vuoden 2023 tieto]]</f>
        <v>10717226.583134422</v>
      </c>
      <c r="S96" s="11"/>
      <c r="T96"/>
    </row>
    <row r="97" spans="1:20" ht="15">
      <c r="A97" s="35">
        <v>263</v>
      </c>
      <c r="B97" s="13" t="s">
        <v>103</v>
      </c>
      <c r="C97" s="15">
        <v>7597</v>
      </c>
      <c r="D97" s="15">
        <v>10655095.140000001</v>
      </c>
      <c r="E97" s="15">
        <v>2007457.5842518348</v>
      </c>
      <c r="F97" s="240">
        <f>Yhteenveto[[#This Row],[Ikärakenne, laskennallinen kustannus]]+Yhteenveto[[#This Row],[Muut laskennalliset kustannukset ]]</f>
        <v>12662552.724251835</v>
      </c>
      <c r="G97" s="335">
        <v>1395.32</v>
      </c>
      <c r="H97" s="17">
        <v>10600246.039999999</v>
      </c>
      <c r="I97" s="352">
        <f>Yhteenveto[[#This Row],[Laskennalliset kustannukset yhteensä]]-Yhteenveto[[#This Row],[Omarahoitusosuus, €]]</f>
        <v>2062306.6842518356</v>
      </c>
      <c r="J97" s="36">
        <v>607486.92682877928</v>
      </c>
      <c r="K97" s="37">
        <v>-291094.67437654082</v>
      </c>
      <c r="L97" s="240">
        <f>Yhteenveto[[#This Row],[Valtionosuus omarahoitusosuuden jälkeen (välisumma)]]+Yhteenveto[[#This Row],[Lisäosat yhteensä]]+Yhteenveto[[#This Row],[Valtionosuuteen tehtävät vähennykset ja lisäykset, netto]]</f>
        <v>2378698.936704074</v>
      </c>
      <c r="M97" s="37">
        <v>4777079.5219367258</v>
      </c>
      <c r="N97" s="314">
        <f>SUM(Yhteenveto[[#This Row],[Valtionosuus ennen verotuloihin perustuvaa valtionosuuksien tasausta]]+Yhteenveto[[#This Row],[Verotuloihin perustuva valtionosuuksien tasaus]])</f>
        <v>7155778.4586407999</v>
      </c>
      <c r="O97" s="250">
        <v>1825871.3422996062</v>
      </c>
      <c r="P97" s="387">
        <f>SUM(Yhteenveto[[#This Row],[Kunnan  peruspalvelujen valtionosuus ]:[Veroperustemuutoksista johtuvien veromenetysten korvaus]])</f>
        <v>8981649.8009404056</v>
      </c>
      <c r="Q97" s="37">
        <v>147469.16610000006</v>
      </c>
      <c r="R97" s="354">
        <f>+Yhteenveto[[#This Row],[Kunnan  peruspalvelujen valtionosuus ]]+Yhteenveto[[#This Row],[Veroperustemuutoksista johtuvien veromenetysten korvaus]]+Yhteenveto[[#This Row],[Kotikuntakorvaus, netto, vuoden 2023 tieto]]</f>
        <v>9129118.9670404065</v>
      </c>
      <c r="S97" s="11"/>
      <c r="T97"/>
    </row>
    <row r="98" spans="1:20" ht="15">
      <c r="A98" s="35">
        <v>265</v>
      </c>
      <c r="B98" s="13" t="s">
        <v>104</v>
      </c>
      <c r="C98" s="15">
        <v>1064</v>
      </c>
      <c r="D98" s="15">
        <v>1444560</v>
      </c>
      <c r="E98" s="15">
        <v>577648.04960975552</v>
      </c>
      <c r="F98" s="240">
        <f>Yhteenveto[[#This Row],[Ikärakenne, laskennallinen kustannus]]+Yhteenveto[[#This Row],[Muut laskennalliset kustannukset ]]</f>
        <v>2022208.0496097556</v>
      </c>
      <c r="G98" s="335">
        <v>1395.32</v>
      </c>
      <c r="H98" s="17">
        <v>1484620.48</v>
      </c>
      <c r="I98" s="352">
        <f>Yhteenveto[[#This Row],[Laskennalliset kustannukset yhteensä]]-Yhteenveto[[#This Row],[Omarahoitusosuus, €]]</f>
        <v>537587.56960975565</v>
      </c>
      <c r="J98" s="36">
        <v>370151.55037713947</v>
      </c>
      <c r="K98" s="37">
        <v>539919.54326527077</v>
      </c>
      <c r="L98" s="240">
        <f>Yhteenveto[[#This Row],[Valtionosuus omarahoitusosuuden jälkeen (välisumma)]]+Yhteenveto[[#This Row],[Lisäosat yhteensä]]+Yhteenveto[[#This Row],[Valtionosuuteen tehtävät vähennykset ja lisäykset, netto]]</f>
        <v>1447658.663252166</v>
      </c>
      <c r="M98" s="37">
        <v>314384.7650534127</v>
      </c>
      <c r="N98" s="314">
        <f>SUM(Yhteenveto[[#This Row],[Valtionosuus ennen verotuloihin perustuvaa valtionosuuksien tasausta]]+Yhteenveto[[#This Row],[Verotuloihin perustuva valtionosuuksien tasaus]])</f>
        <v>1762043.4283055787</v>
      </c>
      <c r="O98" s="250">
        <v>247884.27217095756</v>
      </c>
      <c r="P98" s="387">
        <f>SUM(Yhteenveto[[#This Row],[Kunnan  peruspalvelujen valtionosuus ]:[Veroperustemuutoksista johtuvien veromenetysten korvaus]])</f>
        <v>2009927.7004765363</v>
      </c>
      <c r="Q98" s="37">
        <v>-49082.021999999997</v>
      </c>
      <c r="R98" s="354">
        <f>+Yhteenveto[[#This Row],[Kunnan  peruspalvelujen valtionosuus ]]+Yhteenveto[[#This Row],[Veroperustemuutoksista johtuvien veromenetysten korvaus]]+Yhteenveto[[#This Row],[Kotikuntakorvaus, netto, vuoden 2023 tieto]]</f>
        <v>1960845.6784765362</v>
      </c>
      <c r="S98" s="11"/>
      <c r="T98"/>
    </row>
    <row r="99" spans="1:20" ht="15">
      <c r="A99" s="35">
        <v>271</v>
      </c>
      <c r="B99" s="13" t="s">
        <v>105</v>
      </c>
      <c r="C99" s="15">
        <v>6903</v>
      </c>
      <c r="D99" s="15">
        <v>8748054.1699999999</v>
      </c>
      <c r="E99" s="15">
        <v>1405538.1075003992</v>
      </c>
      <c r="F99" s="240">
        <f>Yhteenveto[[#This Row],[Ikärakenne, laskennallinen kustannus]]+Yhteenveto[[#This Row],[Muut laskennalliset kustannukset ]]</f>
        <v>10153592.277500398</v>
      </c>
      <c r="G99" s="335">
        <v>1395.32</v>
      </c>
      <c r="H99" s="17">
        <v>9631893.959999999</v>
      </c>
      <c r="I99" s="352">
        <f>Yhteenveto[[#This Row],[Laskennalliset kustannukset yhteensä]]-Yhteenveto[[#This Row],[Omarahoitusosuus, €]]</f>
        <v>521698.31750039943</v>
      </c>
      <c r="J99" s="36">
        <v>205026.54502485335</v>
      </c>
      <c r="K99" s="37">
        <v>-1841691.4431390297</v>
      </c>
      <c r="L99" s="240">
        <f>Yhteenveto[[#This Row],[Valtionosuus omarahoitusosuuden jälkeen (välisumma)]]+Yhteenveto[[#This Row],[Lisäosat yhteensä]]+Yhteenveto[[#This Row],[Valtionosuuteen tehtävät vähennykset ja lisäykset, netto]]</f>
        <v>-1114966.580613777</v>
      </c>
      <c r="M99" s="37">
        <v>3182770.2459791498</v>
      </c>
      <c r="N99" s="314">
        <f>SUM(Yhteenveto[[#This Row],[Valtionosuus ennen verotuloihin perustuvaa valtionosuuksien tasausta]]+Yhteenveto[[#This Row],[Verotuloihin perustuva valtionosuuksien tasaus]])</f>
        <v>2067803.6653653728</v>
      </c>
      <c r="O99" s="250">
        <v>1438447.5085197666</v>
      </c>
      <c r="P99" s="387">
        <f>SUM(Yhteenveto[[#This Row],[Kunnan  peruspalvelujen valtionosuus ]:[Veroperustemuutoksista johtuvien veromenetysten korvaus]])</f>
        <v>3506251.1738851396</v>
      </c>
      <c r="Q99" s="37">
        <v>87157.772399999958</v>
      </c>
      <c r="R99" s="354">
        <f>+Yhteenveto[[#This Row],[Kunnan  peruspalvelujen valtionosuus ]]+Yhteenveto[[#This Row],[Veroperustemuutoksista johtuvien veromenetysten korvaus]]+Yhteenveto[[#This Row],[Kotikuntakorvaus, netto, vuoden 2023 tieto]]</f>
        <v>3593408.9462851398</v>
      </c>
      <c r="S99" s="11"/>
      <c r="T99"/>
    </row>
    <row r="100" spans="1:20" ht="15">
      <c r="A100" s="35">
        <v>272</v>
      </c>
      <c r="B100" s="13" t="s">
        <v>106</v>
      </c>
      <c r="C100" s="15">
        <v>48006</v>
      </c>
      <c r="D100" s="15">
        <v>84718495.090000004</v>
      </c>
      <c r="E100" s="15">
        <v>10859132.555021401</v>
      </c>
      <c r="F100" s="240">
        <f>Yhteenveto[[#This Row],[Ikärakenne, laskennallinen kustannus]]+Yhteenveto[[#This Row],[Muut laskennalliset kustannukset ]]</f>
        <v>95577627.645021409</v>
      </c>
      <c r="G100" s="335">
        <v>1395.32</v>
      </c>
      <c r="H100" s="17">
        <v>66983731.919999994</v>
      </c>
      <c r="I100" s="352">
        <f>Yhteenveto[[#This Row],[Laskennalliset kustannukset yhteensä]]-Yhteenveto[[#This Row],[Omarahoitusosuus, €]]</f>
        <v>28593895.725021414</v>
      </c>
      <c r="J100" s="36">
        <v>1794742.0565953169</v>
      </c>
      <c r="K100" s="37">
        <v>-15722103.302515801</v>
      </c>
      <c r="L100" s="240">
        <f>Yhteenveto[[#This Row],[Valtionosuus omarahoitusosuuden jälkeen (välisumma)]]+Yhteenveto[[#This Row],[Lisäosat yhteensä]]+Yhteenveto[[#This Row],[Valtionosuuteen tehtävät vähennykset ja lisäykset, netto]]</f>
        <v>14666534.479100931</v>
      </c>
      <c r="M100" s="37">
        <v>8823481.3643133547</v>
      </c>
      <c r="N100" s="314">
        <f>SUM(Yhteenveto[[#This Row],[Valtionosuus ennen verotuloihin perustuvaa valtionosuuksien tasausta]]+Yhteenveto[[#This Row],[Verotuloihin perustuva valtionosuuksien tasaus]])</f>
        <v>23490015.843414284</v>
      </c>
      <c r="O100" s="250">
        <v>7701034.4530056585</v>
      </c>
      <c r="P100" s="387">
        <f>SUM(Yhteenveto[[#This Row],[Kunnan  peruspalvelujen valtionosuus ]:[Veroperustemuutoksista johtuvien veromenetysten korvaus]])</f>
        <v>31191050.296419941</v>
      </c>
      <c r="Q100" s="37">
        <v>17074.594320000149</v>
      </c>
      <c r="R100" s="354">
        <f>+Yhteenveto[[#This Row],[Kunnan  peruspalvelujen valtionosuus ]]+Yhteenveto[[#This Row],[Veroperustemuutoksista johtuvien veromenetysten korvaus]]+Yhteenveto[[#This Row],[Kotikuntakorvaus, netto, vuoden 2023 tieto]]</f>
        <v>31208124.89073994</v>
      </c>
      <c r="S100" s="11"/>
      <c r="T100"/>
    </row>
    <row r="101" spans="1:20" ht="15">
      <c r="A101" s="35">
        <v>273</v>
      </c>
      <c r="B101" s="13" t="s">
        <v>107</v>
      </c>
      <c r="C101" s="15">
        <v>3999</v>
      </c>
      <c r="D101" s="15">
        <v>6095749.4800000004</v>
      </c>
      <c r="E101" s="15">
        <v>2519105.6791148726</v>
      </c>
      <c r="F101" s="240">
        <f>Yhteenveto[[#This Row],[Ikärakenne, laskennallinen kustannus]]+Yhteenveto[[#This Row],[Muut laskennalliset kustannukset ]]</f>
        <v>8614855.159114873</v>
      </c>
      <c r="G101" s="335">
        <v>1395.32</v>
      </c>
      <c r="H101" s="17">
        <v>5579884.6799999997</v>
      </c>
      <c r="I101" s="352">
        <f>Yhteenveto[[#This Row],[Laskennalliset kustannukset yhteensä]]-Yhteenveto[[#This Row],[Omarahoitusosuus, €]]</f>
        <v>3034970.4791148733</v>
      </c>
      <c r="J101" s="36">
        <v>1535850.4303642742</v>
      </c>
      <c r="K101" s="37">
        <v>-1377332.003080063</v>
      </c>
      <c r="L101" s="240">
        <f>Yhteenveto[[#This Row],[Valtionosuus omarahoitusosuuden jälkeen (välisumma)]]+Yhteenveto[[#This Row],[Lisäosat yhteensä]]+Yhteenveto[[#This Row],[Valtionosuuteen tehtävät vähennykset ja lisäykset, netto]]</f>
        <v>3193488.9063990847</v>
      </c>
      <c r="M101" s="37">
        <v>843650.98194286018</v>
      </c>
      <c r="N101" s="314">
        <f>SUM(Yhteenveto[[#This Row],[Valtionosuus ennen verotuloihin perustuvaa valtionosuuksien tasausta]]+Yhteenveto[[#This Row],[Verotuloihin perustuva valtionosuuksien tasaus]])</f>
        <v>4037139.8883419447</v>
      </c>
      <c r="O101" s="250">
        <v>762656.79953223001</v>
      </c>
      <c r="P101" s="387">
        <f>SUM(Yhteenveto[[#This Row],[Kunnan  peruspalvelujen valtionosuus ]:[Veroperustemuutoksista johtuvien veromenetysten korvaus]])</f>
        <v>4799796.6878741747</v>
      </c>
      <c r="Q101" s="37">
        <v>88540.993019999994</v>
      </c>
      <c r="R101" s="354">
        <f>+Yhteenveto[[#This Row],[Kunnan  peruspalvelujen valtionosuus ]]+Yhteenveto[[#This Row],[Veroperustemuutoksista johtuvien veromenetysten korvaus]]+Yhteenveto[[#This Row],[Kotikuntakorvaus, netto, vuoden 2023 tieto]]</f>
        <v>4888337.6808941746</v>
      </c>
      <c r="S101" s="11"/>
      <c r="T101"/>
    </row>
    <row r="102" spans="1:20" ht="15">
      <c r="A102" s="35">
        <v>275</v>
      </c>
      <c r="B102" s="13" t="s">
        <v>108</v>
      </c>
      <c r="C102" s="15">
        <v>2521</v>
      </c>
      <c r="D102" s="15">
        <v>3262418.85</v>
      </c>
      <c r="E102" s="15">
        <v>700040.71513701789</v>
      </c>
      <c r="F102" s="240">
        <f>Yhteenveto[[#This Row],[Ikärakenne, laskennallinen kustannus]]+Yhteenveto[[#This Row],[Muut laskennalliset kustannukset ]]</f>
        <v>3962459.565137018</v>
      </c>
      <c r="G102" s="335">
        <v>1395.32</v>
      </c>
      <c r="H102" s="17">
        <v>3517601.7199999997</v>
      </c>
      <c r="I102" s="352">
        <f>Yhteenveto[[#This Row],[Laskennalliset kustannukset yhteensä]]-Yhteenveto[[#This Row],[Omarahoitusosuus, €]]</f>
        <v>444857.84513701824</v>
      </c>
      <c r="J102" s="36">
        <v>224274.46224920795</v>
      </c>
      <c r="K102" s="37">
        <v>600561.43466274743</v>
      </c>
      <c r="L102" s="240">
        <f>Yhteenveto[[#This Row],[Valtionosuus omarahoitusosuuden jälkeen (välisumma)]]+Yhteenveto[[#This Row],[Lisäosat yhteensä]]+Yhteenveto[[#This Row],[Valtionosuuteen tehtävät vähennykset ja lisäykset, netto]]</f>
        <v>1269693.7420489737</v>
      </c>
      <c r="M102" s="37">
        <v>1283569.829985122</v>
      </c>
      <c r="N102" s="314">
        <f>SUM(Yhteenveto[[#This Row],[Valtionosuus ennen verotuloihin perustuvaa valtionosuuksien tasausta]]+Yhteenveto[[#This Row],[Verotuloihin perustuva valtionosuuksien tasaus]])</f>
        <v>2553263.5720340954</v>
      </c>
      <c r="O102" s="250">
        <v>531810.29476128391</v>
      </c>
      <c r="P102" s="387">
        <f>SUM(Yhteenveto[[#This Row],[Kunnan  peruspalvelujen valtionosuus ]:[Veroperustemuutoksista johtuvien veromenetysten korvaus]])</f>
        <v>3085073.8667953792</v>
      </c>
      <c r="Q102" s="37">
        <v>40871.938320000001</v>
      </c>
      <c r="R102" s="354">
        <f>+Yhteenveto[[#This Row],[Kunnan  peruspalvelujen valtionosuus ]]+Yhteenveto[[#This Row],[Veroperustemuutoksista johtuvien veromenetysten korvaus]]+Yhteenveto[[#This Row],[Kotikuntakorvaus, netto, vuoden 2023 tieto]]</f>
        <v>3125945.8051153794</v>
      </c>
      <c r="S102" s="11"/>
      <c r="T102"/>
    </row>
    <row r="103" spans="1:20" ht="15">
      <c r="A103" s="35">
        <v>276</v>
      </c>
      <c r="B103" s="13" t="s">
        <v>109</v>
      </c>
      <c r="C103" s="15">
        <v>15157</v>
      </c>
      <c r="D103" s="15">
        <v>30091357.540000003</v>
      </c>
      <c r="E103" s="15">
        <v>2407968.0391317541</v>
      </c>
      <c r="F103" s="240">
        <f>Yhteenveto[[#This Row],[Ikärakenne, laskennallinen kustannus]]+Yhteenveto[[#This Row],[Muut laskennalliset kustannukset ]]</f>
        <v>32499325.579131756</v>
      </c>
      <c r="G103" s="335">
        <v>1395.32</v>
      </c>
      <c r="H103" s="17">
        <v>21148865.239999998</v>
      </c>
      <c r="I103" s="352">
        <f>Yhteenveto[[#This Row],[Laskennalliset kustannukset yhteensä]]-Yhteenveto[[#This Row],[Omarahoitusosuus, €]]</f>
        <v>11350460.339131758</v>
      </c>
      <c r="J103" s="36">
        <v>528161.28772630822</v>
      </c>
      <c r="K103" s="37">
        <v>-494561.00495753088</v>
      </c>
      <c r="L103" s="240">
        <f>Yhteenveto[[#This Row],[Valtionosuus omarahoitusosuuden jälkeen (välisumma)]]+Yhteenveto[[#This Row],[Lisäosat yhteensä]]+Yhteenveto[[#This Row],[Valtionosuuteen tehtävät vähennykset ja lisäykset, netto]]</f>
        <v>11384060.621900536</v>
      </c>
      <c r="M103" s="37">
        <v>5357523.2852642927</v>
      </c>
      <c r="N103" s="314">
        <f>SUM(Yhteenveto[[#This Row],[Valtionosuus ennen verotuloihin perustuvaa valtionosuuksien tasausta]]+Yhteenveto[[#This Row],[Verotuloihin perustuva valtionosuuksien tasaus]])</f>
        <v>16741583.907164829</v>
      </c>
      <c r="O103" s="250">
        <v>2040517.015723997</v>
      </c>
      <c r="P103" s="387">
        <f>SUM(Yhteenveto[[#This Row],[Kunnan  peruspalvelujen valtionosuus ]:[Veroperustemuutoksista johtuvien veromenetysten korvaus]])</f>
        <v>18782100.922888827</v>
      </c>
      <c r="Q103" s="37">
        <v>-219987.10993799998</v>
      </c>
      <c r="R103" s="354">
        <f>+Yhteenveto[[#This Row],[Kunnan  peruspalvelujen valtionosuus ]]+Yhteenveto[[#This Row],[Veroperustemuutoksista johtuvien veromenetysten korvaus]]+Yhteenveto[[#This Row],[Kotikuntakorvaus, netto, vuoden 2023 tieto]]</f>
        <v>18562113.812950827</v>
      </c>
      <c r="S103" s="11"/>
      <c r="T103"/>
    </row>
    <row r="104" spans="1:20" ht="15">
      <c r="A104" s="35">
        <v>280</v>
      </c>
      <c r="B104" s="13" t="s">
        <v>110</v>
      </c>
      <c r="C104" s="15">
        <v>2024</v>
      </c>
      <c r="D104" s="15">
        <v>2798446.24</v>
      </c>
      <c r="E104" s="15">
        <v>1260496.1362377636</v>
      </c>
      <c r="F104" s="240">
        <f>Yhteenveto[[#This Row],[Ikärakenne, laskennallinen kustannus]]+Yhteenveto[[#This Row],[Muut laskennalliset kustannukset ]]</f>
        <v>4058942.376237764</v>
      </c>
      <c r="G104" s="335">
        <v>1395.32</v>
      </c>
      <c r="H104" s="17">
        <v>2824127.6799999997</v>
      </c>
      <c r="I104" s="352">
        <f>Yhteenveto[[#This Row],[Laskennalliset kustannukset yhteensä]]-Yhteenveto[[#This Row],[Omarahoitusosuus, €]]</f>
        <v>1234814.6962377643</v>
      </c>
      <c r="J104" s="36">
        <v>292274.90236159094</v>
      </c>
      <c r="K104" s="37">
        <v>180594.03721376098</v>
      </c>
      <c r="L104" s="240">
        <f>Yhteenveto[[#This Row],[Valtionosuus omarahoitusosuuden jälkeen (välisumma)]]+Yhteenveto[[#This Row],[Lisäosat yhteensä]]+Yhteenveto[[#This Row],[Valtionosuuteen tehtävät vähennykset ja lisäykset, netto]]</f>
        <v>1707683.6358131161</v>
      </c>
      <c r="M104" s="37">
        <v>904206.42214797356</v>
      </c>
      <c r="N104" s="314">
        <f>SUM(Yhteenveto[[#This Row],[Valtionosuus ennen verotuloihin perustuvaa valtionosuuksien tasausta]]+Yhteenveto[[#This Row],[Verotuloihin perustuva valtionosuuksien tasaus]])</f>
        <v>2611890.0579610895</v>
      </c>
      <c r="O104" s="250">
        <v>512205.73971464572</v>
      </c>
      <c r="P104" s="387">
        <f>SUM(Yhteenveto[[#This Row],[Kunnan  peruspalvelujen valtionosuus ]:[Veroperustemuutoksista johtuvien veromenetysten korvaus]])</f>
        <v>3124095.7976757353</v>
      </c>
      <c r="Q104" s="37">
        <v>-725818.99200000009</v>
      </c>
      <c r="R104" s="354">
        <f>+Yhteenveto[[#This Row],[Kunnan  peruspalvelujen valtionosuus ]]+Yhteenveto[[#This Row],[Veroperustemuutoksista johtuvien veromenetysten korvaus]]+Yhteenveto[[#This Row],[Kotikuntakorvaus, netto, vuoden 2023 tieto]]</f>
        <v>2398276.8056757352</v>
      </c>
      <c r="S104" s="11"/>
      <c r="T104"/>
    </row>
    <row r="105" spans="1:20" ht="15">
      <c r="A105" s="35">
        <v>284</v>
      </c>
      <c r="B105" s="13" t="s">
        <v>111</v>
      </c>
      <c r="C105" s="15">
        <v>2227</v>
      </c>
      <c r="D105" s="15">
        <v>2939522.67</v>
      </c>
      <c r="E105" s="15">
        <v>502944.83143788</v>
      </c>
      <c r="F105" s="240">
        <f>Yhteenveto[[#This Row],[Ikärakenne, laskennallinen kustannus]]+Yhteenveto[[#This Row],[Muut laskennalliset kustannukset ]]</f>
        <v>3442467.5014378801</v>
      </c>
      <c r="G105" s="335">
        <v>1395.32</v>
      </c>
      <c r="H105" s="17">
        <v>3107377.6399999997</v>
      </c>
      <c r="I105" s="352">
        <f>Yhteenveto[[#This Row],[Laskennalliset kustannukset yhteensä]]-Yhteenveto[[#This Row],[Omarahoitusosuus, €]]</f>
        <v>335089.86143788043</v>
      </c>
      <c r="J105" s="36">
        <v>64753.802678581109</v>
      </c>
      <c r="K105" s="37">
        <v>591995.4899022826</v>
      </c>
      <c r="L105" s="240">
        <f>Yhteenveto[[#This Row],[Valtionosuus omarahoitusosuuden jälkeen (välisumma)]]+Yhteenveto[[#This Row],[Lisäosat yhteensä]]+Yhteenveto[[#This Row],[Valtionosuuteen tehtävät vähennykset ja lisäykset, netto]]</f>
        <v>991839.15401874413</v>
      </c>
      <c r="M105" s="37">
        <v>1228450.2291336714</v>
      </c>
      <c r="N105" s="314">
        <f>SUM(Yhteenveto[[#This Row],[Valtionosuus ennen verotuloihin perustuvaa valtionosuuksien tasausta]]+Yhteenveto[[#This Row],[Verotuloihin perustuva valtionosuuksien tasaus]])</f>
        <v>2220289.3831524155</v>
      </c>
      <c r="O105" s="250">
        <v>508916.96981901675</v>
      </c>
      <c r="P105" s="387">
        <f>SUM(Yhteenveto[[#This Row],[Kunnan  peruspalvelujen valtionosuus ]:[Veroperustemuutoksista johtuvien veromenetysten korvaus]])</f>
        <v>2729206.3529714323</v>
      </c>
      <c r="Q105" s="37">
        <v>1164656.8887</v>
      </c>
      <c r="R105" s="354">
        <f>+Yhteenveto[[#This Row],[Kunnan  peruspalvelujen valtionosuus ]]+Yhteenveto[[#This Row],[Veroperustemuutoksista johtuvien veromenetysten korvaus]]+Yhteenveto[[#This Row],[Kotikuntakorvaus, netto, vuoden 2023 tieto]]</f>
        <v>3893863.2416714323</v>
      </c>
      <c r="S105" s="11"/>
      <c r="T105"/>
    </row>
    <row r="106" spans="1:20" ht="15">
      <c r="A106" s="35">
        <v>285</v>
      </c>
      <c r="B106" s="13" t="s">
        <v>112</v>
      </c>
      <c r="C106" s="15">
        <v>50617</v>
      </c>
      <c r="D106" s="15">
        <v>63539556.109999999</v>
      </c>
      <c r="E106" s="15">
        <v>15094140.070370736</v>
      </c>
      <c r="F106" s="240">
        <f>Yhteenveto[[#This Row],[Ikärakenne, laskennallinen kustannus]]+Yhteenveto[[#This Row],[Muut laskennalliset kustannukset ]]</f>
        <v>78633696.180370733</v>
      </c>
      <c r="G106" s="335">
        <v>1395.32</v>
      </c>
      <c r="H106" s="17">
        <v>70626912.439999998</v>
      </c>
      <c r="I106" s="352">
        <f>Yhteenveto[[#This Row],[Laskennalliset kustannukset yhteensä]]-Yhteenveto[[#This Row],[Omarahoitusosuus, €]]</f>
        <v>8006783.7403707355</v>
      </c>
      <c r="J106" s="36">
        <v>1720023.3796343105</v>
      </c>
      <c r="K106" s="37">
        <v>-20606177.931128219</v>
      </c>
      <c r="L106" s="240">
        <f>Yhteenveto[[#This Row],[Valtionosuus omarahoitusosuuden jälkeen (välisumma)]]+Yhteenveto[[#This Row],[Lisäosat yhteensä]]+Yhteenveto[[#This Row],[Valtionosuuteen tehtävät vähennykset ja lisäykset, netto]]</f>
        <v>-10879370.811123174</v>
      </c>
      <c r="M106" s="37">
        <v>9583992.3841288444</v>
      </c>
      <c r="N106" s="314">
        <f>SUM(Yhteenveto[[#This Row],[Valtionosuus ennen verotuloihin perustuvaa valtionosuuksien tasausta]]+Yhteenveto[[#This Row],[Verotuloihin perustuva valtionosuuksien tasaus]])</f>
        <v>-1295378.4269943293</v>
      </c>
      <c r="O106" s="250">
        <v>7960089.8632965535</v>
      </c>
      <c r="P106" s="387">
        <f>SUM(Yhteenveto[[#This Row],[Kunnan  peruspalvelujen valtionosuus ]:[Veroperustemuutoksista johtuvien veromenetysten korvaus]])</f>
        <v>6664711.4363022242</v>
      </c>
      <c r="Q106" s="37">
        <v>-560127.00973199971</v>
      </c>
      <c r="R106" s="354">
        <f>+Yhteenveto[[#This Row],[Kunnan  peruspalvelujen valtionosuus ]]+Yhteenveto[[#This Row],[Veroperustemuutoksista johtuvien veromenetysten korvaus]]+Yhteenveto[[#This Row],[Kotikuntakorvaus, netto, vuoden 2023 tieto]]</f>
        <v>6104584.4265702246</v>
      </c>
      <c r="S106" s="11"/>
      <c r="T106"/>
    </row>
    <row r="107" spans="1:20" ht="15">
      <c r="A107" s="35">
        <v>286</v>
      </c>
      <c r="B107" s="13" t="s">
        <v>113</v>
      </c>
      <c r="C107" s="15">
        <v>79429</v>
      </c>
      <c r="D107" s="15">
        <v>99823048.200000003</v>
      </c>
      <c r="E107" s="15">
        <v>16365673.004253838</v>
      </c>
      <c r="F107" s="240">
        <f>Yhteenveto[[#This Row],[Ikärakenne, laskennallinen kustannus]]+Yhteenveto[[#This Row],[Muut laskennalliset kustannukset ]]</f>
        <v>116188721.20425384</v>
      </c>
      <c r="G107" s="335">
        <v>1395.32</v>
      </c>
      <c r="H107" s="17">
        <v>110828872.28</v>
      </c>
      <c r="I107" s="352">
        <f>Yhteenveto[[#This Row],[Laskennalliset kustannukset yhteensä]]-Yhteenveto[[#This Row],[Omarahoitusosuus, €]]</f>
        <v>5359848.9242538363</v>
      </c>
      <c r="J107" s="36">
        <v>2636174.049238849</v>
      </c>
      <c r="K107" s="37">
        <v>-29212429.818505116</v>
      </c>
      <c r="L107" s="240">
        <f>Yhteenveto[[#This Row],[Valtionosuus omarahoitusosuuden jälkeen (välisumma)]]+Yhteenveto[[#This Row],[Lisäosat yhteensä]]+Yhteenveto[[#This Row],[Valtionosuuteen tehtävät vähennykset ja lisäykset, netto]]</f>
        <v>-21216406.84501243</v>
      </c>
      <c r="M107" s="37">
        <v>14637017.094699251</v>
      </c>
      <c r="N107" s="314">
        <f>SUM(Yhteenveto[[#This Row],[Valtionosuus ennen verotuloihin perustuvaa valtionosuuksien tasausta]]+Yhteenveto[[#This Row],[Verotuloihin perustuva valtionosuuksien tasaus]])</f>
        <v>-6579389.7503131796</v>
      </c>
      <c r="O107" s="250">
        <v>13216552.733339356</v>
      </c>
      <c r="P107" s="387">
        <f>SUM(Yhteenveto[[#This Row],[Kunnan  peruspalvelujen valtionosuus ]:[Veroperustemuutoksista johtuvien veromenetysten korvaus]])</f>
        <v>6637162.9830261767</v>
      </c>
      <c r="Q107" s="37">
        <v>-194944.86737999949</v>
      </c>
      <c r="R107" s="354">
        <f>+Yhteenveto[[#This Row],[Kunnan  peruspalvelujen valtionosuus ]]+Yhteenveto[[#This Row],[Veroperustemuutoksista johtuvien veromenetysten korvaus]]+Yhteenveto[[#This Row],[Kotikuntakorvaus, netto, vuoden 2023 tieto]]</f>
        <v>6442218.115646177</v>
      </c>
      <c r="S107" s="11"/>
      <c r="T107"/>
    </row>
    <row r="108" spans="1:20" ht="15">
      <c r="A108" s="35">
        <v>287</v>
      </c>
      <c r="B108" s="13" t="s">
        <v>114</v>
      </c>
      <c r="C108" s="15">
        <v>6242</v>
      </c>
      <c r="D108" s="15">
        <v>7457968.7200000007</v>
      </c>
      <c r="E108" s="15">
        <v>2555340.471912351</v>
      </c>
      <c r="F108" s="240">
        <f>Yhteenveto[[#This Row],[Ikärakenne, laskennallinen kustannus]]+Yhteenveto[[#This Row],[Muut laskennalliset kustannukset ]]</f>
        <v>10013309.191912351</v>
      </c>
      <c r="G108" s="335">
        <v>1395.32</v>
      </c>
      <c r="H108" s="17">
        <v>8709587.4399999995</v>
      </c>
      <c r="I108" s="352">
        <f>Yhteenveto[[#This Row],[Laskennalliset kustannukset yhteensä]]-Yhteenveto[[#This Row],[Omarahoitusosuus, €]]</f>
        <v>1303721.7519123517</v>
      </c>
      <c r="J108" s="36">
        <v>538075.8252666411</v>
      </c>
      <c r="K108" s="37">
        <v>256818.60553990421</v>
      </c>
      <c r="L108" s="240">
        <f>Yhteenveto[[#This Row],[Valtionosuus omarahoitusosuuden jälkeen (välisumma)]]+Yhteenveto[[#This Row],[Lisäosat yhteensä]]+Yhteenveto[[#This Row],[Valtionosuuteen tehtävät vähennykset ja lisäykset, netto]]</f>
        <v>2098616.1827188972</v>
      </c>
      <c r="M108" s="37">
        <v>2394813.3896594364</v>
      </c>
      <c r="N108" s="314">
        <f>SUM(Yhteenveto[[#This Row],[Valtionosuus ennen verotuloihin perustuvaa valtionosuuksien tasausta]]+Yhteenveto[[#This Row],[Verotuloihin perustuva valtionosuuksien tasaus]])</f>
        <v>4493429.5723783337</v>
      </c>
      <c r="O108" s="250">
        <v>1452832.7925345423</v>
      </c>
      <c r="P108" s="387">
        <f>SUM(Yhteenveto[[#This Row],[Kunnan  peruspalvelujen valtionosuus ]:[Veroperustemuutoksista johtuvien veromenetysten korvaus]])</f>
        <v>5946262.3649128759</v>
      </c>
      <c r="Q108" s="37">
        <v>552514.83432000014</v>
      </c>
      <c r="R108" s="354">
        <f>+Yhteenveto[[#This Row],[Kunnan  peruspalvelujen valtionosuus ]]+Yhteenveto[[#This Row],[Veroperustemuutoksista johtuvien veromenetysten korvaus]]+Yhteenveto[[#This Row],[Kotikuntakorvaus, netto, vuoden 2023 tieto]]</f>
        <v>6498777.1992328763</v>
      </c>
      <c r="S108" s="11"/>
      <c r="T108"/>
    </row>
    <row r="109" spans="1:20" ht="15">
      <c r="A109" s="35">
        <v>288</v>
      </c>
      <c r="B109" s="13" t="s">
        <v>115</v>
      </c>
      <c r="C109" s="15">
        <v>6405</v>
      </c>
      <c r="D109" s="15">
        <v>10767426.35</v>
      </c>
      <c r="E109" s="15">
        <v>2848168.2637582514</v>
      </c>
      <c r="F109" s="240">
        <f>Yhteenveto[[#This Row],[Ikärakenne, laskennallinen kustannus]]+Yhteenveto[[#This Row],[Muut laskennalliset kustannukset ]]</f>
        <v>13615594.613758251</v>
      </c>
      <c r="G109" s="335">
        <v>1395.32</v>
      </c>
      <c r="H109" s="17">
        <v>8937024.5999999996</v>
      </c>
      <c r="I109" s="352">
        <f>Yhteenveto[[#This Row],[Laskennalliset kustannukset yhteensä]]-Yhteenveto[[#This Row],[Omarahoitusosuus, €]]</f>
        <v>4678570.0137582514</v>
      </c>
      <c r="J109" s="36">
        <v>178432.64961823873</v>
      </c>
      <c r="K109" s="37">
        <v>-1593992.272632583</v>
      </c>
      <c r="L109" s="240">
        <f>Yhteenveto[[#This Row],[Valtionosuus omarahoitusosuuden jälkeen (välisumma)]]+Yhteenveto[[#This Row],[Lisäosat yhteensä]]+Yhteenveto[[#This Row],[Valtionosuuteen tehtävät vähennykset ja lisäykset, netto]]</f>
        <v>3263010.3907439075</v>
      </c>
      <c r="M109" s="37">
        <v>2215386.4414343662</v>
      </c>
      <c r="N109" s="314">
        <f>SUM(Yhteenveto[[#This Row],[Valtionosuus ennen verotuloihin perustuvaa valtionosuuksien tasausta]]+Yhteenveto[[#This Row],[Verotuloihin perustuva valtionosuuksien tasaus]])</f>
        <v>5478396.8321782742</v>
      </c>
      <c r="O109" s="250">
        <v>1348440.6233058425</v>
      </c>
      <c r="P109" s="387">
        <f>SUM(Yhteenveto[[#This Row],[Kunnan  peruspalvelujen valtionosuus ]:[Veroperustemuutoksista johtuvien veromenetysten korvaus]])</f>
        <v>6826837.4554841164</v>
      </c>
      <c r="Q109" s="37">
        <v>-606341.45178</v>
      </c>
      <c r="R109" s="354">
        <f>+Yhteenveto[[#This Row],[Kunnan  peruspalvelujen valtionosuus ]]+Yhteenveto[[#This Row],[Veroperustemuutoksista johtuvien veromenetysten korvaus]]+Yhteenveto[[#This Row],[Kotikuntakorvaus, netto, vuoden 2023 tieto]]</f>
        <v>6220496.0037041167</v>
      </c>
      <c r="S109" s="11"/>
      <c r="T109"/>
    </row>
    <row r="110" spans="1:20" ht="15">
      <c r="A110" s="35">
        <v>290</v>
      </c>
      <c r="B110" s="13" t="s">
        <v>116</v>
      </c>
      <c r="C110" s="15">
        <v>7755</v>
      </c>
      <c r="D110" s="15">
        <v>8563666.6899999995</v>
      </c>
      <c r="E110" s="15">
        <v>4864464.79998763</v>
      </c>
      <c r="F110" s="240">
        <f>Yhteenveto[[#This Row],[Ikärakenne, laskennallinen kustannus]]+Yhteenveto[[#This Row],[Muut laskennalliset kustannukset ]]</f>
        <v>13428131.48998763</v>
      </c>
      <c r="G110" s="335">
        <v>1395.32</v>
      </c>
      <c r="H110" s="17">
        <v>10820706.6</v>
      </c>
      <c r="I110" s="352">
        <f>Yhteenveto[[#This Row],[Laskennalliset kustannukset yhteensä]]-Yhteenveto[[#This Row],[Omarahoitusosuus, €]]</f>
        <v>2607424.8899876308</v>
      </c>
      <c r="J110" s="36">
        <v>1323217.305763626</v>
      </c>
      <c r="K110" s="37">
        <v>-234495.56076408748</v>
      </c>
      <c r="L110" s="240">
        <f>Yhteenveto[[#This Row],[Valtionosuus omarahoitusosuuden jälkeen (välisumma)]]+Yhteenveto[[#This Row],[Lisäosat yhteensä]]+Yhteenveto[[#This Row],[Valtionosuuteen tehtävät vähennykset ja lisäykset, netto]]</f>
        <v>3696146.6349871694</v>
      </c>
      <c r="M110" s="37">
        <v>3084067.2572352276</v>
      </c>
      <c r="N110" s="314">
        <f>SUM(Yhteenveto[[#This Row],[Valtionosuus ennen verotuloihin perustuvaa valtionosuuksien tasausta]]+Yhteenveto[[#This Row],[Verotuloihin perustuva valtionosuuksien tasaus]])</f>
        <v>6780213.892222397</v>
      </c>
      <c r="O110" s="250">
        <v>1725372.5449070956</v>
      </c>
      <c r="P110" s="387">
        <f>SUM(Yhteenveto[[#This Row],[Kunnan  peruspalvelujen valtionosuus ]:[Veroperustemuutoksista johtuvien veromenetysten korvaus]])</f>
        <v>8505586.4371294919</v>
      </c>
      <c r="Q110" s="37">
        <v>-80940.716279999993</v>
      </c>
      <c r="R110" s="354">
        <f>+Yhteenveto[[#This Row],[Kunnan  peruspalvelujen valtionosuus ]]+Yhteenveto[[#This Row],[Veroperustemuutoksista johtuvien veromenetysten korvaus]]+Yhteenveto[[#This Row],[Kotikuntakorvaus, netto, vuoden 2023 tieto]]</f>
        <v>8424645.7208494917</v>
      </c>
      <c r="S110" s="11"/>
      <c r="T110"/>
    </row>
    <row r="111" spans="1:20" ht="15">
      <c r="A111" s="35">
        <v>291</v>
      </c>
      <c r="B111" s="39" t="s">
        <v>117</v>
      </c>
      <c r="C111" s="15">
        <v>2119</v>
      </c>
      <c r="D111" s="15">
        <v>1768394.38</v>
      </c>
      <c r="E111" s="15">
        <v>835943.44276915025</v>
      </c>
      <c r="F111" s="240">
        <f>Yhteenveto[[#This Row],[Ikärakenne, laskennallinen kustannus]]+Yhteenveto[[#This Row],[Muut laskennalliset kustannukset ]]</f>
        <v>2604337.8227691501</v>
      </c>
      <c r="G111" s="335">
        <v>1395.32</v>
      </c>
      <c r="H111" s="17">
        <v>2956683.08</v>
      </c>
      <c r="I111" s="352">
        <f>Yhteenveto[[#This Row],[Laskennalliset kustannukset yhteensä]]-Yhteenveto[[#This Row],[Omarahoitusosuus, €]]</f>
        <v>-352345.25723084994</v>
      </c>
      <c r="J111" s="36">
        <v>343162.37756750657</v>
      </c>
      <c r="K111" s="37">
        <v>1763933.4373514957</v>
      </c>
      <c r="L111" s="240">
        <f>Yhteenveto[[#This Row],[Valtionosuus omarahoitusosuuden jälkeen (välisumma)]]+Yhteenveto[[#This Row],[Lisäosat yhteensä]]+Yhteenveto[[#This Row],[Valtionosuuteen tehtävät vähennykset ja lisäykset, netto]]</f>
        <v>1754750.5576881524</v>
      </c>
      <c r="M111" s="37">
        <v>340628.93073461519</v>
      </c>
      <c r="N111" s="314">
        <f>SUM(Yhteenveto[[#This Row],[Valtionosuus ennen verotuloihin perustuvaa valtionosuuksien tasausta]]+Yhteenveto[[#This Row],[Verotuloihin perustuva valtionosuuksien tasaus]])</f>
        <v>2095379.4884227677</v>
      </c>
      <c r="O111" s="250">
        <v>443567.46100020484</v>
      </c>
      <c r="P111" s="387">
        <f>SUM(Yhteenveto[[#This Row],[Kunnan  peruspalvelujen valtionosuus ]:[Veroperustemuutoksista johtuvien veromenetysten korvaus]])</f>
        <v>2538946.9494229727</v>
      </c>
      <c r="Q111" s="37">
        <v>-7436.67</v>
      </c>
      <c r="R111" s="354">
        <f>+Yhteenveto[[#This Row],[Kunnan  peruspalvelujen valtionosuus ]]+Yhteenveto[[#This Row],[Veroperustemuutoksista johtuvien veromenetysten korvaus]]+Yhteenveto[[#This Row],[Kotikuntakorvaus, netto, vuoden 2023 tieto]]</f>
        <v>2531510.2794229728</v>
      </c>
      <c r="S111" s="11"/>
      <c r="T111"/>
    </row>
    <row r="112" spans="1:20" ht="15">
      <c r="A112" s="35">
        <v>297</v>
      </c>
      <c r="B112" s="13" t="s">
        <v>118</v>
      </c>
      <c r="C112" s="15">
        <v>122594</v>
      </c>
      <c r="D112" s="15">
        <v>167749255.25999999</v>
      </c>
      <c r="E112" s="15">
        <v>24358826.700725317</v>
      </c>
      <c r="F112" s="240">
        <f>Yhteenveto[[#This Row],[Ikärakenne, laskennallinen kustannus]]+Yhteenveto[[#This Row],[Muut laskennalliset kustannukset ]]</f>
        <v>192108081.96072531</v>
      </c>
      <c r="G112" s="335">
        <v>1395.32</v>
      </c>
      <c r="H112" s="17">
        <v>171057860.07999998</v>
      </c>
      <c r="I112" s="352">
        <f>Yhteenveto[[#This Row],[Laskennalliset kustannukset yhteensä]]-Yhteenveto[[#This Row],[Omarahoitusosuus, €]]</f>
        <v>21050221.880725324</v>
      </c>
      <c r="J112" s="36">
        <v>5425727.7632153146</v>
      </c>
      <c r="K112" s="37">
        <v>-38768798.763564356</v>
      </c>
      <c r="L112" s="240">
        <f>Yhteenveto[[#This Row],[Valtionosuus omarahoitusosuuden jälkeen (välisumma)]]+Yhteenveto[[#This Row],[Lisäosat yhteensä]]+Yhteenveto[[#This Row],[Valtionosuuteen tehtävät vähennykset ja lisäykset, netto]]</f>
        <v>-12292849.119623717</v>
      </c>
      <c r="M112" s="37">
        <v>25279829.188558564</v>
      </c>
      <c r="N112" s="314">
        <f>SUM(Yhteenveto[[#This Row],[Valtionosuus ennen verotuloihin perustuvaa valtionosuuksien tasausta]]+Yhteenveto[[#This Row],[Verotuloihin perustuva valtionosuuksien tasaus]])</f>
        <v>12986980.068934847</v>
      </c>
      <c r="O112" s="250">
        <v>19579002.79545451</v>
      </c>
      <c r="P112" s="387">
        <f>SUM(Yhteenveto[[#This Row],[Kunnan  peruspalvelujen valtionosuus ]:[Veroperustemuutoksista johtuvien veromenetysten korvaus]])</f>
        <v>32565982.864389356</v>
      </c>
      <c r="Q112" s="37">
        <v>-2958087.2005679989</v>
      </c>
      <c r="R112" s="354">
        <f>+Yhteenveto[[#This Row],[Kunnan  peruspalvelujen valtionosuus ]]+Yhteenveto[[#This Row],[Veroperustemuutoksista johtuvien veromenetysten korvaus]]+Yhteenveto[[#This Row],[Kotikuntakorvaus, netto, vuoden 2023 tieto]]</f>
        <v>29607895.663821358</v>
      </c>
      <c r="S112" s="11"/>
      <c r="T112"/>
    </row>
    <row r="113" spans="1:20" ht="15">
      <c r="A113" s="35">
        <v>300</v>
      </c>
      <c r="B113" s="13" t="s">
        <v>119</v>
      </c>
      <c r="C113" s="15">
        <v>3437</v>
      </c>
      <c r="D113" s="15">
        <v>4671026.59</v>
      </c>
      <c r="E113" s="15">
        <v>641645.5361677428</v>
      </c>
      <c r="F113" s="240">
        <f>Yhteenveto[[#This Row],[Ikärakenne, laskennallinen kustannus]]+Yhteenveto[[#This Row],[Muut laskennalliset kustannukset ]]</f>
        <v>5312672.1261677425</v>
      </c>
      <c r="G113" s="335">
        <v>1395.32</v>
      </c>
      <c r="H113" s="17">
        <v>4795714.84</v>
      </c>
      <c r="I113" s="352">
        <f>Yhteenveto[[#This Row],[Laskennalliset kustannukset yhteensä]]-Yhteenveto[[#This Row],[Omarahoitusosuus, €]]</f>
        <v>516957.28616774268</v>
      </c>
      <c r="J113" s="36">
        <v>197358.05579130165</v>
      </c>
      <c r="K113" s="37">
        <v>1735266.7182441608</v>
      </c>
      <c r="L113" s="240">
        <f>Yhteenveto[[#This Row],[Valtionosuus omarahoitusosuuden jälkeen (välisumma)]]+Yhteenveto[[#This Row],[Lisäosat yhteensä]]+Yhteenveto[[#This Row],[Valtionosuuteen tehtävät vähennykset ja lisäykset, netto]]</f>
        <v>2449582.0602032049</v>
      </c>
      <c r="M113" s="37">
        <v>1991086.850964667</v>
      </c>
      <c r="N113" s="314">
        <f>SUM(Yhteenveto[[#This Row],[Valtionosuus ennen verotuloihin perustuvaa valtionosuuksien tasausta]]+Yhteenveto[[#This Row],[Verotuloihin perustuva valtionosuuksien tasaus]])</f>
        <v>4440668.9111678721</v>
      </c>
      <c r="O113" s="250">
        <v>782973.22048837075</v>
      </c>
      <c r="P113" s="387">
        <f>SUM(Yhteenveto[[#This Row],[Kunnan  peruspalvelujen valtionosuus ]:[Veroperustemuutoksista johtuvien veromenetysten korvaus]])</f>
        <v>5223642.1316562425</v>
      </c>
      <c r="Q113" s="37">
        <v>334798.88340000011</v>
      </c>
      <c r="R113" s="354">
        <f>+Yhteenveto[[#This Row],[Kunnan  peruspalvelujen valtionosuus ]]+Yhteenveto[[#This Row],[Veroperustemuutoksista johtuvien veromenetysten korvaus]]+Yhteenveto[[#This Row],[Kotikuntakorvaus, netto, vuoden 2023 tieto]]</f>
        <v>5558441.0150562422</v>
      </c>
      <c r="S113" s="11"/>
      <c r="T113"/>
    </row>
    <row r="114" spans="1:20" ht="15">
      <c r="A114" s="35">
        <v>301</v>
      </c>
      <c r="B114" s="13" t="s">
        <v>120</v>
      </c>
      <c r="C114" s="15">
        <v>19890</v>
      </c>
      <c r="D114" s="15">
        <v>28446216.240000002</v>
      </c>
      <c r="E114" s="15">
        <v>3507192.5744236913</v>
      </c>
      <c r="F114" s="240">
        <f>Yhteenveto[[#This Row],[Ikärakenne, laskennallinen kustannus]]+Yhteenveto[[#This Row],[Muut laskennalliset kustannukset ]]</f>
        <v>31953408.814423695</v>
      </c>
      <c r="G114" s="335">
        <v>1395.32</v>
      </c>
      <c r="H114" s="17">
        <v>27752914.799999997</v>
      </c>
      <c r="I114" s="352">
        <f>Yhteenveto[[#This Row],[Laskennalliset kustannukset yhteensä]]-Yhteenveto[[#This Row],[Omarahoitusosuus, €]]</f>
        <v>4200494.0144236982</v>
      </c>
      <c r="J114" s="36">
        <v>623326.192280947</v>
      </c>
      <c r="K114" s="37">
        <v>-8376182.2106303582</v>
      </c>
      <c r="L114" s="240">
        <f>Yhteenveto[[#This Row],[Valtionosuus omarahoitusosuuden jälkeen (välisumma)]]+Yhteenveto[[#This Row],[Lisäosat yhteensä]]+Yhteenveto[[#This Row],[Valtionosuuteen tehtävät vähennykset ja lisäykset, netto]]</f>
        <v>-3552362.0039257128</v>
      </c>
      <c r="M114" s="37">
        <v>10974428.511557555</v>
      </c>
      <c r="N114" s="314">
        <f>SUM(Yhteenveto[[#This Row],[Valtionosuus ennen verotuloihin perustuvaa valtionosuuksien tasausta]]+Yhteenveto[[#This Row],[Verotuloihin perustuva valtionosuuksien tasaus]])</f>
        <v>7422066.507631842</v>
      </c>
      <c r="O114" s="250">
        <v>4489163.1920266217</v>
      </c>
      <c r="P114" s="387">
        <f>SUM(Yhteenveto[[#This Row],[Kunnan  peruspalvelujen valtionosuus ]:[Veroperustemuutoksista johtuvien veromenetysten korvaus]])</f>
        <v>11911229.699658465</v>
      </c>
      <c r="Q114" s="37">
        <v>457771.65852000006</v>
      </c>
      <c r="R114" s="354">
        <f>+Yhteenveto[[#This Row],[Kunnan  peruspalvelujen valtionosuus ]]+Yhteenveto[[#This Row],[Veroperustemuutoksista johtuvien veromenetysten korvaus]]+Yhteenveto[[#This Row],[Kotikuntakorvaus, netto, vuoden 2023 tieto]]</f>
        <v>12369001.358178465</v>
      </c>
      <c r="S114" s="11"/>
      <c r="T114"/>
    </row>
    <row r="115" spans="1:20" ht="15">
      <c r="A115" s="35">
        <v>304</v>
      </c>
      <c r="B115" s="13" t="s">
        <v>121</v>
      </c>
      <c r="C115" s="15">
        <v>950</v>
      </c>
      <c r="D115" s="15">
        <v>778126.35</v>
      </c>
      <c r="E115" s="15">
        <v>663105.14921802888</v>
      </c>
      <c r="F115" s="240">
        <f>Yhteenveto[[#This Row],[Ikärakenne, laskennallinen kustannus]]+Yhteenveto[[#This Row],[Muut laskennalliset kustannukset ]]</f>
        <v>1441231.499218029</v>
      </c>
      <c r="G115" s="335">
        <v>1395.32</v>
      </c>
      <c r="H115" s="17">
        <v>1325554</v>
      </c>
      <c r="I115" s="352">
        <f>Yhteenveto[[#This Row],[Laskennalliset kustannukset yhteensä]]-Yhteenveto[[#This Row],[Omarahoitusosuus, €]]</f>
        <v>115677.49921802897</v>
      </c>
      <c r="J115" s="36">
        <v>137866.26086647785</v>
      </c>
      <c r="K115" s="37">
        <v>-402639.44737389707</v>
      </c>
      <c r="L115" s="240">
        <f>Yhteenveto[[#This Row],[Valtionosuus omarahoitusosuuden jälkeen (välisumma)]]+Yhteenveto[[#This Row],[Lisäosat yhteensä]]+Yhteenveto[[#This Row],[Valtionosuuteen tehtävät vähennykset ja lisäykset, netto]]</f>
        <v>-149095.68728939025</v>
      </c>
      <c r="M115" s="37">
        <v>-70231.826390961214</v>
      </c>
      <c r="N115" s="314">
        <f>SUM(Yhteenveto[[#This Row],[Valtionosuus ennen verotuloihin perustuvaa valtionosuuksien tasausta]]+Yhteenveto[[#This Row],[Verotuloihin perustuva valtionosuuksien tasaus]])</f>
        <v>-219327.51368035146</v>
      </c>
      <c r="O115" s="250">
        <v>178453.71086592949</v>
      </c>
      <c r="P115" s="387">
        <f>SUM(Yhteenveto[[#This Row],[Kunnan  peruspalvelujen valtionosuus ]:[Veroperustemuutoksista johtuvien veromenetysten korvaus]])</f>
        <v>-40873.802814421972</v>
      </c>
      <c r="Q115" s="37">
        <v>-169556.07600000003</v>
      </c>
      <c r="R115" s="354">
        <f>+Yhteenveto[[#This Row],[Kunnan  peruspalvelujen valtionosuus ]]+Yhteenveto[[#This Row],[Veroperustemuutoksista johtuvien veromenetysten korvaus]]+Yhteenveto[[#This Row],[Kotikuntakorvaus, netto, vuoden 2023 tieto]]</f>
        <v>-210429.878814422</v>
      </c>
      <c r="S115" s="11"/>
      <c r="T115"/>
    </row>
    <row r="116" spans="1:20" ht="15">
      <c r="A116" s="35">
        <v>305</v>
      </c>
      <c r="B116" s="13" t="s">
        <v>122</v>
      </c>
      <c r="C116" s="15">
        <v>15146</v>
      </c>
      <c r="D116" s="15">
        <v>21950524.280000001</v>
      </c>
      <c r="E116" s="15">
        <v>5989482.2467163317</v>
      </c>
      <c r="F116" s="240">
        <f>Yhteenveto[[#This Row],[Ikärakenne, laskennallinen kustannus]]+Yhteenveto[[#This Row],[Muut laskennalliset kustannukset ]]</f>
        <v>27940006.526716333</v>
      </c>
      <c r="G116" s="335">
        <v>1395.32</v>
      </c>
      <c r="H116" s="17">
        <v>21133516.719999999</v>
      </c>
      <c r="I116" s="352">
        <f>Yhteenveto[[#This Row],[Laskennalliset kustannukset yhteensä]]-Yhteenveto[[#This Row],[Omarahoitusosuus, €]]</f>
        <v>6806489.8067163341</v>
      </c>
      <c r="J116" s="36">
        <v>1326169.088919498</v>
      </c>
      <c r="K116" s="37">
        <v>990603.42547905399</v>
      </c>
      <c r="L116" s="240">
        <f>Yhteenveto[[#This Row],[Valtionosuus omarahoitusosuuden jälkeen (välisumma)]]+Yhteenveto[[#This Row],[Lisäosat yhteensä]]+Yhteenveto[[#This Row],[Valtionosuuteen tehtävät vähennykset ja lisäykset, netto]]</f>
        <v>9123262.3211148866</v>
      </c>
      <c r="M116" s="37">
        <v>4906829.9701422788</v>
      </c>
      <c r="N116" s="314">
        <f>SUM(Yhteenveto[[#This Row],[Valtionosuus ennen verotuloihin perustuvaa valtionosuuksien tasausta]]+Yhteenveto[[#This Row],[Verotuloihin perustuva valtionosuuksien tasaus]])</f>
        <v>14030092.291257165</v>
      </c>
      <c r="O116" s="250">
        <v>2807673.9339170968</v>
      </c>
      <c r="P116" s="387">
        <f>SUM(Yhteenveto[[#This Row],[Kunnan  peruspalvelujen valtionosuus ]:[Veroperustemuutoksista johtuvien veromenetysten korvaus]])</f>
        <v>16837766.225174263</v>
      </c>
      <c r="Q116" s="37">
        <v>-92735.274900000004</v>
      </c>
      <c r="R116" s="354">
        <f>+Yhteenveto[[#This Row],[Kunnan  peruspalvelujen valtionosuus ]]+Yhteenveto[[#This Row],[Veroperustemuutoksista johtuvien veromenetysten korvaus]]+Yhteenveto[[#This Row],[Kotikuntakorvaus, netto, vuoden 2023 tieto]]</f>
        <v>16745030.950274263</v>
      </c>
      <c r="S116" s="11"/>
      <c r="T116"/>
    </row>
    <row r="117" spans="1:20" ht="15">
      <c r="A117" s="35">
        <v>309</v>
      </c>
      <c r="B117" s="13" t="s">
        <v>123</v>
      </c>
      <c r="C117" s="15">
        <v>6457</v>
      </c>
      <c r="D117" s="15">
        <v>8365949.1799999997</v>
      </c>
      <c r="E117" s="15">
        <v>1834809.6335911588</v>
      </c>
      <c r="F117" s="240">
        <f>Yhteenveto[[#This Row],[Ikärakenne, laskennallinen kustannus]]+Yhteenveto[[#This Row],[Muut laskennalliset kustannukset ]]</f>
        <v>10200758.813591158</v>
      </c>
      <c r="G117" s="335">
        <v>1395.32</v>
      </c>
      <c r="H117" s="17">
        <v>9009581.2400000002</v>
      </c>
      <c r="I117" s="352">
        <f>Yhteenveto[[#This Row],[Laskennalliset kustannukset yhteensä]]-Yhteenveto[[#This Row],[Omarahoitusosuus, €]]</f>
        <v>1191177.5735911578</v>
      </c>
      <c r="J117" s="36">
        <v>379376.07815227041</v>
      </c>
      <c r="K117" s="37">
        <v>-3639700.2118678559</v>
      </c>
      <c r="L117" s="240">
        <f>Yhteenveto[[#This Row],[Valtionosuus omarahoitusosuuden jälkeen (välisumma)]]+Yhteenveto[[#This Row],[Lisäosat yhteensä]]+Yhteenveto[[#This Row],[Valtionosuuteen tehtävät vähennykset ja lisäykset, netto]]</f>
        <v>-2069146.5601244275</v>
      </c>
      <c r="M117" s="37">
        <v>4135316.5343848192</v>
      </c>
      <c r="N117" s="314">
        <f>SUM(Yhteenveto[[#This Row],[Valtionosuus ennen verotuloihin perustuvaa valtionosuuksien tasausta]]+Yhteenveto[[#This Row],[Verotuloihin perustuva valtionosuuksien tasaus]])</f>
        <v>2066169.9742603917</v>
      </c>
      <c r="O117" s="250">
        <v>1276978.9209401847</v>
      </c>
      <c r="P117" s="387">
        <f>SUM(Yhteenveto[[#This Row],[Kunnan  peruspalvelujen valtionosuus ]:[Veroperustemuutoksista johtuvien veromenetysten korvaus]])</f>
        <v>3343148.8952005766</v>
      </c>
      <c r="Q117" s="37">
        <v>-19082.495220000012</v>
      </c>
      <c r="R117" s="354">
        <f>+Yhteenveto[[#This Row],[Kunnan  peruspalvelujen valtionosuus ]]+Yhteenveto[[#This Row],[Veroperustemuutoksista johtuvien veromenetysten korvaus]]+Yhteenveto[[#This Row],[Kotikuntakorvaus, netto, vuoden 2023 tieto]]</f>
        <v>3324066.3999805767</v>
      </c>
      <c r="S117" s="11"/>
      <c r="T117"/>
    </row>
    <row r="118" spans="1:20" ht="15">
      <c r="A118" s="35">
        <v>312</v>
      </c>
      <c r="B118" s="13" t="s">
        <v>124</v>
      </c>
      <c r="C118" s="15">
        <v>1196</v>
      </c>
      <c r="D118" s="15">
        <v>1718776.26</v>
      </c>
      <c r="E118" s="15">
        <v>481492.32528514927</v>
      </c>
      <c r="F118" s="240">
        <f>Yhteenveto[[#This Row],[Ikärakenne, laskennallinen kustannus]]+Yhteenveto[[#This Row],[Muut laskennalliset kustannukset ]]</f>
        <v>2200268.5852851495</v>
      </c>
      <c r="G118" s="335">
        <v>1395.32</v>
      </c>
      <c r="H118" s="17">
        <v>1668802.72</v>
      </c>
      <c r="I118" s="352">
        <f>Yhteenveto[[#This Row],[Laskennalliset kustannukset yhteensä]]-Yhteenveto[[#This Row],[Omarahoitusosuus, €]]</f>
        <v>531465.86528514954</v>
      </c>
      <c r="J118" s="36">
        <v>190985.1401277213</v>
      </c>
      <c r="K118" s="37">
        <v>-273707.61825879477</v>
      </c>
      <c r="L118" s="240">
        <f>Yhteenveto[[#This Row],[Valtionosuus omarahoitusosuuden jälkeen (välisumma)]]+Yhteenveto[[#This Row],[Lisäosat yhteensä]]+Yhteenveto[[#This Row],[Valtionosuuteen tehtävät vähennykset ja lisäykset, netto]]</f>
        <v>448743.38715407602</v>
      </c>
      <c r="M118" s="37">
        <v>249560.04846851464</v>
      </c>
      <c r="N118" s="314">
        <f>SUM(Yhteenveto[[#This Row],[Valtionosuus ennen verotuloihin perustuvaa valtionosuuksien tasausta]]+Yhteenveto[[#This Row],[Verotuloihin perustuva valtionosuuksien tasaus]])</f>
        <v>698303.43562259059</v>
      </c>
      <c r="O118" s="250">
        <v>299612.69089624897</v>
      </c>
      <c r="P118" s="387">
        <f>SUM(Yhteenveto[[#This Row],[Kunnan  peruspalvelujen valtionosuus ]:[Veroperustemuutoksista johtuvien veromenetysten korvaus]])</f>
        <v>997916.1265188395</v>
      </c>
      <c r="Q118" s="37">
        <v>32721.348000000002</v>
      </c>
      <c r="R118" s="354">
        <f>+Yhteenveto[[#This Row],[Kunnan  peruspalvelujen valtionosuus ]]+Yhteenveto[[#This Row],[Veroperustemuutoksista johtuvien veromenetysten korvaus]]+Yhteenveto[[#This Row],[Kotikuntakorvaus, netto, vuoden 2023 tieto]]</f>
        <v>1030637.4745188395</v>
      </c>
      <c r="S118" s="11"/>
      <c r="T118"/>
    </row>
    <row r="119" spans="1:20" ht="15">
      <c r="A119" s="35">
        <v>316</v>
      </c>
      <c r="B119" s="13" t="s">
        <v>125</v>
      </c>
      <c r="C119" s="15">
        <v>4198</v>
      </c>
      <c r="D119" s="15">
        <v>5360623.5999999996</v>
      </c>
      <c r="E119" s="15">
        <v>947307.84141405113</v>
      </c>
      <c r="F119" s="240">
        <f>Yhteenveto[[#This Row],[Ikärakenne, laskennallinen kustannus]]+Yhteenveto[[#This Row],[Muut laskennalliset kustannukset ]]</f>
        <v>6307931.4414140508</v>
      </c>
      <c r="G119" s="335">
        <v>1395.32</v>
      </c>
      <c r="H119" s="17">
        <v>5857553.3599999994</v>
      </c>
      <c r="I119" s="352">
        <f>Yhteenveto[[#This Row],[Laskennalliset kustannukset yhteensä]]-Yhteenveto[[#This Row],[Omarahoitusosuus, €]]</f>
        <v>450378.08141405135</v>
      </c>
      <c r="J119" s="36">
        <v>126976.23790431183</v>
      </c>
      <c r="K119" s="37">
        <v>-1057325.5385716264</v>
      </c>
      <c r="L119" s="240">
        <f>Yhteenveto[[#This Row],[Valtionosuus omarahoitusosuuden jälkeen (välisumma)]]+Yhteenveto[[#This Row],[Lisäosat yhteensä]]+Yhteenveto[[#This Row],[Valtionosuuteen tehtävät vähennykset ja lisäykset, netto]]</f>
        <v>-479971.2192532632</v>
      </c>
      <c r="M119" s="37">
        <v>1832701.9645974478</v>
      </c>
      <c r="N119" s="314">
        <f>SUM(Yhteenveto[[#This Row],[Valtionosuus ennen verotuloihin perustuvaa valtionosuuksien tasausta]]+Yhteenveto[[#This Row],[Verotuloihin perustuva valtionosuuksien tasaus]])</f>
        <v>1352730.7453441846</v>
      </c>
      <c r="O119" s="250">
        <v>824322.4713088579</v>
      </c>
      <c r="P119" s="387">
        <f>SUM(Yhteenveto[[#This Row],[Kunnan  peruspalvelujen valtionosuus ]:[Veroperustemuutoksista johtuvien veromenetysten korvaus]])</f>
        <v>2177053.2166530425</v>
      </c>
      <c r="Q119" s="37">
        <v>-221999.47283999994</v>
      </c>
      <c r="R119" s="354">
        <f>+Yhteenveto[[#This Row],[Kunnan  peruspalvelujen valtionosuus ]]+Yhteenveto[[#This Row],[Veroperustemuutoksista johtuvien veromenetysten korvaus]]+Yhteenveto[[#This Row],[Kotikuntakorvaus, netto, vuoden 2023 tieto]]</f>
        <v>1955053.7438130425</v>
      </c>
      <c r="S119" s="11"/>
      <c r="T119"/>
    </row>
    <row r="120" spans="1:20" ht="15">
      <c r="A120" s="35">
        <v>317</v>
      </c>
      <c r="B120" s="13" t="s">
        <v>126</v>
      </c>
      <c r="C120" s="15">
        <v>2474</v>
      </c>
      <c r="D120" s="15">
        <v>4276353.1000000006</v>
      </c>
      <c r="E120" s="15">
        <v>805153.64423649048</v>
      </c>
      <c r="F120" s="240">
        <f>Yhteenveto[[#This Row],[Ikärakenne, laskennallinen kustannus]]+Yhteenveto[[#This Row],[Muut laskennalliset kustannukset ]]</f>
        <v>5081506.7442364907</v>
      </c>
      <c r="G120" s="335">
        <v>1395.32</v>
      </c>
      <c r="H120" s="17">
        <v>3452021.6799999997</v>
      </c>
      <c r="I120" s="352">
        <f>Yhteenveto[[#This Row],[Laskennalliset kustannukset yhteensä]]-Yhteenveto[[#This Row],[Omarahoitusosuus, €]]</f>
        <v>1629485.064236491</v>
      </c>
      <c r="J120" s="36">
        <v>367423.7199677077</v>
      </c>
      <c r="K120" s="37">
        <v>944440.27379620285</v>
      </c>
      <c r="L120" s="240">
        <f>Yhteenveto[[#This Row],[Valtionosuus omarahoitusosuuden jälkeen (välisumma)]]+Yhteenveto[[#This Row],[Lisäosat yhteensä]]+Yhteenveto[[#This Row],[Valtionosuuteen tehtävät vähennykset ja lisäykset, netto]]</f>
        <v>2941349.0580004016</v>
      </c>
      <c r="M120" s="37">
        <v>1495002.7612097908</v>
      </c>
      <c r="N120" s="314">
        <f>SUM(Yhteenveto[[#This Row],[Valtionosuus ennen verotuloihin perustuvaa valtionosuuksien tasausta]]+Yhteenveto[[#This Row],[Verotuloihin perustuva valtionosuuksien tasaus]])</f>
        <v>4436351.8192101922</v>
      </c>
      <c r="O120" s="250">
        <v>601934.44651720556</v>
      </c>
      <c r="P120" s="387">
        <f>SUM(Yhteenveto[[#This Row],[Kunnan  peruspalvelujen valtionosuus ]:[Veroperustemuutoksista johtuvien veromenetysten korvaus]])</f>
        <v>5038286.265727398</v>
      </c>
      <c r="Q120" s="37">
        <v>-26772.011999999999</v>
      </c>
      <c r="R120" s="354">
        <f>+Yhteenveto[[#This Row],[Kunnan  peruspalvelujen valtionosuus ]]+Yhteenveto[[#This Row],[Veroperustemuutoksista johtuvien veromenetysten korvaus]]+Yhteenveto[[#This Row],[Kotikuntakorvaus, netto, vuoden 2023 tieto]]</f>
        <v>5011514.2537273979</v>
      </c>
      <c r="S120" s="11"/>
      <c r="T120"/>
    </row>
    <row r="121" spans="1:20" ht="15">
      <c r="A121" s="35">
        <v>320</v>
      </c>
      <c r="B121" s="13" t="s">
        <v>127</v>
      </c>
      <c r="C121" s="15">
        <v>6996</v>
      </c>
      <c r="D121" s="15">
        <v>6712842.1800000006</v>
      </c>
      <c r="E121" s="15">
        <v>3875938.5800434174</v>
      </c>
      <c r="F121" s="240">
        <f>Yhteenveto[[#This Row],[Ikärakenne, laskennallinen kustannus]]+Yhteenveto[[#This Row],[Muut laskennalliset kustannukset ]]</f>
        <v>10588780.760043418</v>
      </c>
      <c r="G121" s="335">
        <v>1395.32</v>
      </c>
      <c r="H121" s="17">
        <v>9761658.7199999988</v>
      </c>
      <c r="I121" s="352">
        <f>Yhteenveto[[#This Row],[Laskennalliset kustannukset yhteensä]]-Yhteenveto[[#This Row],[Omarahoitusosuus, €]]</f>
        <v>827122.04004341923</v>
      </c>
      <c r="J121" s="36">
        <v>1174900.6385173239</v>
      </c>
      <c r="K121" s="37">
        <v>260553.55451963586</v>
      </c>
      <c r="L121" s="240">
        <f>Yhteenveto[[#This Row],[Valtionosuus omarahoitusosuuden jälkeen (välisumma)]]+Yhteenveto[[#This Row],[Lisäosat yhteensä]]+Yhteenveto[[#This Row],[Valtionosuuteen tehtävät vähennykset ja lisäykset, netto]]</f>
        <v>2262576.2330803787</v>
      </c>
      <c r="M121" s="37">
        <v>2935103.0388998752</v>
      </c>
      <c r="N121" s="314">
        <f>SUM(Yhteenveto[[#This Row],[Valtionosuus ennen verotuloihin perustuvaa valtionosuuksien tasausta]]+Yhteenveto[[#This Row],[Verotuloihin perustuva valtionosuuksien tasaus]])</f>
        <v>5197679.271980254</v>
      </c>
      <c r="O121" s="250">
        <v>1359963.1674853477</v>
      </c>
      <c r="P121" s="387">
        <f>SUM(Yhteenveto[[#This Row],[Kunnan  peruspalvelujen valtionosuus ]:[Veroperustemuutoksista johtuvien veromenetysten korvaus]])</f>
        <v>6557642.4394656019</v>
      </c>
      <c r="Q121" s="37">
        <v>-110062.716</v>
      </c>
      <c r="R121" s="354">
        <f>+Yhteenveto[[#This Row],[Kunnan  peruspalvelujen valtionosuus ]]+Yhteenveto[[#This Row],[Veroperustemuutoksista johtuvien veromenetysten korvaus]]+Yhteenveto[[#This Row],[Kotikuntakorvaus, netto, vuoden 2023 tieto]]</f>
        <v>6447579.7234656019</v>
      </c>
      <c r="S121" s="11"/>
      <c r="T121"/>
    </row>
    <row r="122" spans="1:20" ht="15">
      <c r="A122" s="35">
        <v>322</v>
      </c>
      <c r="B122" s="13" t="s">
        <v>128</v>
      </c>
      <c r="C122" s="15">
        <v>6549</v>
      </c>
      <c r="D122" s="15">
        <v>7702267.3200000003</v>
      </c>
      <c r="E122" s="15">
        <v>5519677.5693960004</v>
      </c>
      <c r="F122" s="240">
        <f>Yhteenveto[[#This Row],[Ikärakenne, laskennallinen kustannus]]+Yhteenveto[[#This Row],[Muut laskennalliset kustannukset ]]</f>
        <v>13221944.889396001</v>
      </c>
      <c r="G122" s="335">
        <v>1395.32</v>
      </c>
      <c r="H122" s="17">
        <v>9137950.6799999997</v>
      </c>
      <c r="I122" s="352">
        <f>Yhteenveto[[#This Row],[Laskennalliset kustannukset yhteensä]]-Yhteenveto[[#This Row],[Omarahoitusosuus, €]]</f>
        <v>4083994.209396001</v>
      </c>
      <c r="J122" s="36">
        <v>980022.30509533337</v>
      </c>
      <c r="K122" s="37">
        <v>1367129.8565931995</v>
      </c>
      <c r="L122" s="240">
        <f>Yhteenveto[[#This Row],[Valtionosuus omarahoitusosuuden jälkeen (välisumma)]]+Yhteenveto[[#This Row],[Lisäosat yhteensä]]+Yhteenveto[[#This Row],[Valtionosuuteen tehtävät vähennykset ja lisäykset, netto]]</f>
        <v>6431146.3710845336</v>
      </c>
      <c r="M122" s="37">
        <v>2223084.7785190321</v>
      </c>
      <c r="N122" s="314">
        <f>SUM(Yhteenveto[[#This Row],[Valtionosuus ennen verotuloihin perustuvaa valtionosuuksien tasausta]]+Yhteenveto[[#This Row],[Verotuloihin perustuva valtionosuuksien tasaus]])</f>
        <v>8654231.1496035662</v>
      </c>
      <c r="O122" s="250">
        <v>1284656.8671159013</v>
      </c>
      <c r="P122" s="387">
        <f>SUM(Yhteenveto[[#This Row],[Kunnan  peruspalvelujen valtionosuus ]:[Veroperustemuutoksista johtuvien veromenetysten korvaus]])</f>
        <v>9938888.0167194679</v>
      </c>
      <c r="Q122" s="37">
        <v>75680.015921999962</v>
      </c>
      <c r="R122" s="354">
        <f>+Yhteenveto[[#This Row],[Kunnan  peruspalvelujen valtionosuus ]]+Yhteenveto[[#This Row],[Veroperustemuutoksista johtuvien veromenetysten korvaus]]+Yhteenveto[[#This Row],[Kotikuntakorvaus, netto, vuoden 2023 tieto]]</f>
        <v>10014568.032641469</v>
      </c>
      <c r="S122" s="11"/>
      <c r="T122"/>
    </row>
    <row r="123" spans="1:20" ht="15">
      <c r="A123" s="35">
        <v>398</v>
      </c>
      <c r="B123" s="13" t="s">
        <v>129</v>
      </c>
      <c r="C123" s="15">
        <v>120175</v>
      </c>
      <c r="D123" s="15">
        <v>165478502.80000001</v>
      </c>
      <c r="E123" s="15">
        <v>33673290.555703811</v>
      </c>
      <c r="F123" s="240">
        <f>Yhteenveto[[#This Row],[Ikärakenne, laskennallinen kustannus]]+Yhteenveto[[#This Row],[Muut laskennalliset kustannukset ]]</f>
        <v>199151793.35570383</v>
      </c>
      <c r="G123" s="335">
        <v>1395.32</v>
      </c>
      <c r="H123" s="17">
        <v>167682581</v>
      </c>
      <c r="I123" s="352">
        <f>Yhteenveto[[#This Row],[Laskennalliset kustannukset yhteensä]]-Yhteenveto[[#This Row],[Omarahoitusosuus, €]]</f>
        <v>31469212.355703831</v>
      </c>
      <c r="J123" s="36">
        <v>4372837.9037780445</v>
      </c>
      <c r="K123" s="37">
        <v>8265344.2019974031</v>
      </c>
      <c r="L123" s="240">
        <f>Yhteenveto[[#This Row],[Valtionosuus omarahoitusosuuden jälkeen (välisumma)]]+Yhteenveto[[#This Row],[Lisäosat yhteensä]]+Yhteenveto[[#This Row],[Valtionosuuteen tehtävät vähennykset ja lisäykset, netto]]</f>
        <v>44107394.461479276</v>
      </c>
      <c r="M123" s="37">
        <v>22916386.51617609</v>
      </c>
      <c r="N123" s="314">
        <f>SUM(Yhteenveto[[#This Row],[Valtionosuus ennen verotuloihin perustuvaa valtionosuuksien tasausta]]+Yhteenveto[[#This Row],[Verotuloihin perustuva valtionosuuksien tasaus]])</f>
        <v>67023780.977655366</v>
      </c>
      <c r="O123" s="250">
        <v>18621317.636290349</v>
      </c>
      <c r="P123" s="387">
        <f>SUM(Yhteenveto[[#This Row],[Kunnan  peruspalvelujen valtionosuus ]:[Veroperustemuutoksista johtuvien veromenetysten korvaus]])</f>
        <v>85645098.613945723</v>
      </c>
      <c r="Q123" s="37">
        <v>-7784728.4660099987</v>
      </c>
      <c r="R123" s="354">
        <f>+Yhteenveto[[#This Row],[Kunnan  peruspalvelujen valtionosuus ]]+Yhteenveto[[#This Row],[Veroperustemuutoksista johtuvien veromenetysten korvaus]]+Yhteenveto[[#This Row],[Kotikuntakorvaus, netto, vuoden 2023 tieto]]</f>
        <v>77860370.147935718</v>
      </c>
      <c r="S123" s="11"/>
      <c r="T123"/>
    </row>
    <row r="124" spans="1:20" ht="15">
      <c r="A124" s="35">
        <v>399</v>
      </c>
      <c r="B124" s="13" t="s">
        <v>130</v>
      </c>
      <c r="C124" s="15">
        <v>7817</v>
      </c>
      <c r="D124" s="15">
        <v>14309609.039999999</v>
      </c>
      <c r="E124" s="15">
        <v>1051209.1666960793</v>
      </c>
      <c r="F124" s="240">
        <f>Yhteenveto[[#This Row],[Ikärakenne, laskennallinen kustannus]]+Yhteenveto[[#This Row],[Muut laskennalliset kustannukset ]]</f>
        <v>15360818.206696078</v>
      </c>
      <c r="G124" s="335">
        <v>1395.32</v>
      </c>
      <c r="H124" s="17">
        <v>10907216.439999999</v>
      </c>
      <c r="I124" s="352">
        <f>Yhteenveto[[#This Row],[Laskennalliset kustannukset yhteensä]]-Yhteenveto[[#This Row],[Omarahoitusosuus, €]]</f>
        <v>4453601.7666960787</v>
      </c>
      <c r="J124" s="36">
        <v>197611.26625497651</v>
      </c>
      <c r="K124" s="37">
        <v>-4006082.2246961426</v>
      </c>
      <c r="L124" s="240">
        <f>Yhteenveto[[#This Row],[Valtionosuus omarahoitusosuuden jälkeen (välisumma)]]+Yhteenveto[[#This Row],[Lisäosat yhteensä]]+Yhteenveto[[#This Row],[Valtionosuuteen tehtävät vähennykset ja lisäykset, netto]]</f>
        <v>645130.8082549125</v>
      </c>
      <c r="M124" s="37">
        <v>2963416.6517284643</v>
      </c>
      <c r="N124" s="314">
        <f>SUM(Yhteenveto[[#This Row],[Valtionosuus ennen verotuloihin perustuvaa valtionosuuksien tasausta]]+Yhteenveto[[#This Row],[Verotuloihin perustuva valtionosuuksien tasaus]])</f>
        <v>3608547.4599833768</v>
      </c>
      <c r="O124" s="250">
        <v>1310584.0736909111</v>
      </c>
      <c r="P124" s="387">
        <f>SUM(Yhteenveto[[#This Row],[Kunnan  peruspalvelujen valtionosuus ]:[Veroperustemuutoksista johtuvien veromenetysten korvaus]])</f>
        <v>4919131.5336742876</v>
      </c>
      <c r="Q124" s="37">
        <v>73147.086120000007</v>
      </c>
      <c r="R124" s="354">
        <f>+Yhteenveto[[#This Row],[Kunnan  peruspalvelujen valtionosuus ]]+Yhteenveto[[#This Row],[Veroperustemuutoksista johtuvien veromenetysten korvaus]]+Yhteenveto[[#This Row],[Kotikuntakorvaus, netto, vuoden 2023 tieto]]</f>
        <v>4992278.6197942877</v>
      </c>
      <c r="S124" s="11"/>
      <c r="T124"/>
    </row>
    <row r="125" spans="1:20" ht="15">
      <c r="A125" s="35">
        <v>400</v>
      </c>
      <c r="B125" s="13" t="s">
        <v>131</v>
      </c>
      <c r="C125" s="15">
        <v>8366</v>
      </c>
      <c r="D125" s="15">
        <v>13079155.550000001</v>
      </c>
      <c r="E125" s="15">
        <v>2627454.4776533805</v>
      </c>
      <c r="F125" s="240">
        <f>Yhteenveto[[#This Row],[Ikärakenne, laskennallinen kustannus]]+Yhteenveto[[#This Row],[Muut laskennalliset kustannukset ]]</f>
        <v>15706610.027653381</v>
      </c>
      <c r="G125" s="335">
        <v>1395.32</v>
      </c>
      <c r="H125" s="17">
        <v>11673247.119999999</v>
      </c>
      <c r="I125" s="352">
        <f>Yhteenveto[[#This Row],[Laskennalliset kustannukset yhteensä]]-Yhteenveto[[#This Row],[Omarahoitusosuus, €]]</f>
        <v>4033362.907653382</v>
      </c>
      <c r="J125" s="36">
        <v>202057.36352906545</v>
      </c>
      <c r="K125" s="37">
        <v>2089026.8651557101</v>
      </c>
      <c r="L125" s="240">
        <f>Yhteenveto[[#This Row],[Valtionosuus omarahoitusosuuden jälkeen (välisumma)]]+Yhteenveto[[#This Row],[Lisäosat yhteensä]]+Yhteenveto[[#This Row],[Valtionosuuteen tehtävät vähennykset ja lisäykset, netto]]</f>
        <v>6324447.1363381576</v>
      </c>
      <c r="M125" s="37">
        <v>2958225.5754981507</v>
      </c>
      <c r="N125" s="314">
        <f>SUM(Yhteenveto[[#This Row],[Valtionosuus ennen verotuloihin perustuvaa valtionosuuksien tasausta]]+Yhteenveto[[#This Row],[Verotuloihin perustuva valtionosuuksien tasaus]])</f>
        <v>9282672.7118363082</v>
      </c>
      <c r="O125" s="250">
        <v>1731501.6497970312</v>
      </c>
      <c r="P125" s="387">
        <f>SUM(Yhteenveto[[#This Row],[Kunnan  peruspalvelujen valtionosuus ]:[Veroperustemuutoksista johtuvien veromenetysten korvaus]])</f>
        <v>11014174.36163334</v>
      </c>
      <c r="Q125" s="37">
        <v>214101.72930000001</v>
      </c>
      <c r="R125" s="354">
        <f>+Yhteenveto[[#This Row],[Kunnan  peruspalvelujen valtionosuus ]]+Yhteenveto[[#This Row],[Veroperustemuutoksista johtuvien veromenetysten korvaus]]+Yhteenveto[[#This Row],[Kotikuntakorvaus, netto, vuoden 2023 tieto]]</f>
        <v>11228276.09093334</v>
      </c>
      <c r="S125" s="11"/>
      <c r="T125"/>
    </row>
    <row r="126" spans="1:20" ht="15">
      <c r="A126" s="35">
        <v>402</v>
      </c>
      <c r="B126" s="13" t="s">
        <v>132</v>
      </c>
      <c r="C126" s="15">
        <v>9099</v>
      </c>
      <c r="D126" s="15">
        <v>12984935.540000001</v>
      </c>
      <c r="E126" s="15">
        <v>2104761.7652884419</v>
      </c>
      <c r="F126" s="240">
        <f>Yhteenveto[[#This Row],[Ikärakenne, laskennallinen kustannus]]+Yhteenveto[[#This Row],[Muut laskennalliset kustannukset ]]</f>
        <v>15089697.305288443</v>
      </c>
      <c r="G126" s="335">
        <v>1395.32</v>
      </c>
      <c r="H126" s="17">
        <v>12696016.68</v>
      </c>
      <c r="I126" s="352">
        <f>Yhteenveto[[#This Row],[Laskennalliset kustannukset yhteensä]]-Yhteenveto[[#This Row],[Omarahoitusosuus, €]]</f>
        <v>2393680.6252884436</v>
      </c>
      <c r="J126" s="36">
        <v>515226.93414278526</v>
      </c>
      <c r="K126" s="37">
        <v>-4647351.6944778841</v>
      </c>
      <c r="L126" s="240">
        <f>Yhteenveto[[#This Row],[Valtionosuus omarahoitusosuuden jälkeen (välisumma)]]+Yhteenveto[[#This Row],[Lisäosat yhteensä]]+Yhteenveto[[#This Row],[Valtionosuuteen tehtävät vähennykset ja lisäykset, netto]]</f>
        <v>-1738444.1350466553</v>
      </c>
      <c r="M126" s="37">
        <v>5101196.1554673798</v>
      </c>
      <c r="N126" s="314">
        <f>SUM(Yhteenveto[[#This Row],[Valtionosuus ennen verotuloihin perustuvaa valtionosuuksien tasausta]]+Yhteenveto[[#This Row],[Verotuloihin perustuva valtionosuuksien tasaus]])</f>
        <v>3362752.0204207245</v>
      </c>
      <c r="O126" s="250">
        <v>1928035.0540898496</v>
      </c>
      <c r="P126" s="387">
        <f>SUM(Yhteenveto[[#This Row],[Kunnan  peruspalvelujen valtionosuus ]:[Veroperustemuutoksista johtuvien veromenetysten korvaus]])</f>
        <v>5290787.0745105743</v>
      </c>
      <c r="Q126" s="37">
        <v>255018.28764</v>
      </c>
      <c r="R126" s="354">
        <f>+Yhteenveto[[#This Row],[Kunnan  peruspalvelujen valtionosuus ]]+Yhteenveto[[#This Row],[Veroperustemuutoksista johtuvien veromenetysten korvaus]]+Yhteenveto[[#This Row],[Kotikuntakorvaus, netto, vuoden 2023 tieto]]</f>
        <v>5545805.3621505741</v>
      </c>
      <c r="S126" s="11"/>
      <c r="T126"/>
    </row>
    <row r="127" spans="1:20" ht="15">
      <c r="A127" s="35">
        <v>403</v>
      </c>
      <c r="B127" s="13" t="s">
        <v>133</v>
      </c>
      <c r="C127" s="15">
        <v>2820</v>
      </c>
      <c r="D127" s="15">
        <v>3863771.98</v>
      </c>
      <c r="E127" s="15">
        <v>763276.96608025243</v>
      </c>
      <c r="F127" s="240">
        <f>Yhteenveto[[#This Row],[Ikärakenne, laskennallinen kustannus]]+Yhteenveto[[#This Row],[Muut laskennalliset kustannukset ]]</f>
        <v>4627048.9460802525</v>
      </c>
      <c r="G127" s="335">
        <v>1395.32</v>
      </c>
      <c r="H127" s="17">
        <v>3934802.4</v>
      </c>
      <c r="I127" s="352">
        <f>Yhteenveto[[#This Row],[Laskennalliset kustannukset yhteensä]]-Yhteenveto[[#This Row],[Omarahoitusosuus, €]]</f>
        <v>692246.54608025262</v>
      </c>
      <c r="J127" s="36">
        <v>266540.49304976431</v>
      </c>
      <c r="K127" s="37">
        <v>-448833.79088066588</v>
      </c>
      <c r="L127" s="240">
        <f>Yhteenveto[[#This Row],[Valtionosuus omarahoitusosuuden jälkeen (välisumma)]]+Yhteenveto[[#This Row],[Lisäosat yhteensä]]+Yhteenveto[[#This Row],[Valtionosuuteen tehtävät vähennykset ja lisäykset, netto]]</f>
        <v>509953.24824935105</v>
      </c>
      <c r="M127" s="37">
        <v>1610321.8364153835</v>
      </c>
      <c r="N127" s="314">
        <f>SUM(Yhteenveto[[#This Row],[Valtionosuus ennen verotuloihin perustuvaa valtionosuuksien tasausta]]+Yhteenveto[[#This Row],[Verotuloihin perustuva valtionosuuksien tasaus]])</f>
        <v>2120275.0846647345</v>
      </c>
      <c r="O127" s="250">
        <v>677388.87828071823</v>
      </c>
      <c r="P127" s="387">
        <f>SUM(Yhteenveto[[#This Row],[Kunnan  peruspalvelujen valtionosuus ]:[Veroperustemuutoksista johtuvien veromenetysten korvaus]])</f>
        <v>2797663.9629454529</v>
      </c>
      <c r="Q127" s="37">
        <v>-62468.027999999991</v>
      </c>
      <c r="R127" s="354">
        <f>+Yhteenveto[[#This Row],[Kunnan  peruspalvelujen valtionosuus ]]+Yhteenveto[[#This Row],[Veroperustemuutoksista johtuvien veromenetysten korvaus]]+Yhteenveto[[#This Row],[Kotikuntakorvaus, netto, vuoden 2023 tieto]]</f>
        <v>2735195.934945453</v>
      </c>
      <c r="S127" s="11"/>
      <c r="T127"/>
    </row>
    <row r="128" spans="1:20" ht="15">
      <c r="A128" s="35">
        <v>405</v>
      </c>
      <c r="B128" s="13" t="s">
        <v>134</v>
      </c>
      <c r="C128" s="15">
        <v>72650</v>
      </c>
      <c r="D128" s="15">
        <v>94901286.590000004</v>
      </c>
      <c r="E128" s="15">
        <v>19474774.085831985</v>
      </c>
      <c r="F128" s="240">
        <f>Yhteenveto[[#This Row],[Ikärakenne, laskennallinen kustannus]]+Yhteenveto[[#This Row],[Muut laskennalliset kustannukset ]]</f>
        <v>114376060.67583199</v>
      </c>
      <c r="G128" s="335">
        <v>1395.32</v>
      </c>
      <c r="H128" s="17">
        <v>101369998</v>
      </c>
      <c r="I128" s="352">
        <f>Yhteenveto[[#This Row],[Laskennalliset kustannukset yhteensä]]-Yhteenveto[[#This Row],[Omarahoitusosuus, €]]</f>
        <v>13006062.675831988</v>
      </c>
      <c r="J128" s="36">
        <v>2696728.8433529972</v>
      </c>
      <c r="K128" s="37">
        <v>-7916820.5237344736</v>
      </c>
      <c r="L128" s="240">
        <f>Yhteenveto[[#This Row],[Valtionosuus omarahoitusosuuden jälkeen (välisumma)]]+Yhteenveto[[#This Row],[Lisäosat yhteensä]]+Yhteenveto[[#This Row],[Valtionosuuteen tehtävät vähennykset ja lisäykset, netto]]</f>
        <v>7785970.9954505125</v>
      </c>
      <c r="M128" s="37">
        <v>13063698.275507746</v>
      </c>
      <c r="N128" s="314">
        <f>SUM(Yhteenveto[[#This Row],[Valtionosuus ennen verotuloihin perustuvaa valtionosuuksien tasausta]]+Yhteenveto[[#This Row],[Verotuloihin perustuva valtionosuuksien tasaus]])</f>
        <v>20849669.27095826</v>
      </c>
      <c r="O128" s="250">
        <v>11767291.497942574</v>
      </c>
      <c r="P128" s="387">
        <f>SUM(Yhteenveto[[#This Row],[Kunnan  peruspalvelujen valtionosuus ]:[Veroperustemuutoksista johtuvien veromenetysten korvaus]])</f>
        <v>32616960.768900834</v>
      </c>
      <c r="Q128" s="37">
        <v>-2169841.8259199988</v>
      </c>
      <c r="R128" s="354">
        <f>+Yhteenveto[[#This Row],[Kunnan  peruspalvelujen valtionosuus ]]+Yhteenveto[[#This Row],[Veroperustemuutoksista johtuvien veromenetysten korvaus]]+Yhteenveto[[#This Row],[Kotikuntakorvaus, netto, vuoden 2023 tieto]]</f>
        <v>30447118.942980833</v>
      </c>
      <c r="S128" s="11"/>
      <c r="T128"/>
    </row>
    <row r="129" spans="1:20" ht="15">
      <c r="A129" s="35">
        <v>407</v>
      </c>
      <c r="B129" s="13" t="s">
        <v>135</v>
      </c>
      <c r="C129" s="15">
        <v>2518</v>
      </c>
      <c r="D129" s="15">
        <v>3628029.7000000007</v>
      </c>
      <c r="E129" s="15">
        <v>1115876.8309624216</v>
      </c>
      <c r="F129" s="240">
        <f>Yhteenveto[[#This Row],[Ikärakenne, laskennallinen kustannus]]+Yhteenveto[[#This Row],[Muut laskennalliset kustannukset ]]</f>
        <v>4743906.5309624225</v>
      </c>
      <c r="G129" s="335">
        <v>1395.32</v>
      </c>
      <c r="H129" s="17">
        <v>3513415.76</v>
      </c>
      <c r="I129" s="352">
        <f>Yhteenveto[[#This Row],[Laskennalliset kustannukset yhteensä]]-Yhteenveto[[#This Row],[Omarahoitusosuus, €]]</f>
        <v>1230490.7709624227</v>
      </c>
      <c r="J129" s="36">
        <v>104267.62311633445</v>
      </c>
      <c r="K129" s="37">
        <v>20920.776096009184</v>
      </c>
      <c r="L129" s="240">
        <f>Yhteenveto[[#This Row],[Valtionosuus omarahoitusosuuden jälkeen (välisumma)]]+Yhteenveto[[#This Row],[Lisäosat yhteensä]]+Yhteenveto[[#This Row],[Valtionosuuteen tehtävät vähennykset ja lisäykset, netto]]</f>
        <v>1355679.1701747663</v>
      </c>
      <c r="M129" s="37">
        <v>1212817.2005244379</v>
      </c>
      <c r="N129" s="314">
        <f>SUM(Yhteenveto[[#This Row],[Valtionosuus ennen verotuloihin perustuvaa valtionosuuksien tasausta]]+Yhteenveto[[#This Row],[Verotuloihin perustuva valtionosuuksien tasaus]])</f>
        <v>2568496.3706992045</v>
      </c>
      <c r="O129" s="250">
        <v>646402.50388279732</v>
      </c>
      <c r="P129" s="387">
        <f>SUM(Yhteenveto[[#This Row],[Kunnan  peruspalvelujen valtionosuus ]:[Veroperustemuutoksista johtuvien veromenetysten korvaus]])</f>
        <v>3214898.8745820019</v>
      </c>
      <c r="Q129" s="37">
        <v>-1035883.5109800001</v>
      </c>
      <c r="R129" s="354">
        <f>+Yhteenveto[[#This Row],[Kunnan  peruspalvelujen valtionosuus ]]+Yhteenveto[[#This Row],[Veroperustemuutoksista johtuvien veromenetysten korvaus]]+Yhteenveto[[#This Row],[Kotikuntakorvaus, netto, vuoden 2023 tieto]]</f>
        <v>2179015.3636020017</v>
      </c>
      <c r="S129" s="11"/>
      <c r="T129"/>
    </row>
    <row r="130" spans="1:20" ht="15">
      <c r="A130" s="35">
        <v>408</v>
      </c>
      <c r="B130" s="13" t="s">
        <v>136</v>
      </c>
      <c r="C130" s="15">
        <v>14099</v>
      </c>
      <c r="D130" s="15">
        <v>23555112.109999999</v>
      </c>
      <c r="E130" s="15">
        <v>2142683.9406745187</v>
      </c>
      <c r="F130" s="240">
        <f>Yhteenveto[[#This Row],[Ikärakenne, laskennallinen kustannus]]+Yhteenveto[[#This Row],[Muut laskennalliset kustannukset ]]</f>
        <v>25697796.050674517</v>
      </c>
      <c r="G130" s="335">
        <v>1395.32</v>
      </c>
      <c r="H130" s="17">
        <v>19672616.68</v>
      </c>
      <c r="I130" s="352">
        <f>Yhteenveto[[#This Row],[Laskennalliset kustannukset yhteensä]]-Yhteenveto[[#This Row],[Omarahoitusosuus, €]]</f>
        <v>6025179.370674517</v>
      </c>
      <c r="J130" s="36">
        <v>429970.73589250224</v>
      </c>
      <c r="K130" s="37">
        <v>-1749580.2949695038</v>
      </c>
      <c r="L130" s="240">
        <f>Yhteenveto[[#This Row],[Valtionosuus omarahoitusosuuden jälkeen (välisumma)]]+Yhteenveto[[#This Row],[Lisäosat yhteensä]]+Yhteenveto[[#This Row],[Valtionosuuteen tehtävät vähennykset ja lisäykset, netto]]</f>
        <v>4705569.8115975158</v>
      </c>
      <c r="M130" s="37">
        <v>6318294.2449714402</v>
      </c>
      <c r="N130" s="314">
        <f>SUM(Yhteenveto[[#This Row],[Valtionosuus ennen verotuloihin perustuvaa valtionosuuksien tasausta]]+Yhteenveto[[#This Row],[Verotuloihin perustuva valtionosuuksien tasaus]])</f>
        <v>11023864.056568956</v>
      </c>
      <c r="O130" s="250">
        <v>2586538.8412399357</v>
      </c>
      <c r="P130" s="387">
        <f>SUM(Yhteenveto[[#This Row],[Kunnan  peruspalvelujen valtionosuus ]:[Veroperustemuutoksista johtuvien veromenetysten korvaus]])</f>
        <v>13610402.897808891</v>
      </c>
      <c r="Q130" s="37">
        <v>-59418.993300000002</v>
      </c>
      <c r="R130" s="354">
        <f>+Yhteenveto[[#This Row],[Kunnan  peruspalvelujen valtionosuus ]]+Yhteenveto[[#This Row],[Veroperustemuutoksista johtuvien veromenetysten korvaus]]+Yhteenveto[[#This Row],[Kotikuntakorvaus, netto, vuoden 2023 tieto]]</f>
        <v>13550983.904508891</v>
      </c>
      <c r="S130" s="11"/>
      <c r="T130"/>
    </row>
    <row r="131" spans="1:20" ht="15">
      <c r="A131" s="35">
        <v>410</v>
      </c>
      <c r="B131" s="13" t="s">
        <v>137</v>
      </c>
      <c r="C131" s="15">
        <v>18775</v>
      </c>
      <c r="D131" s="15">
        <v>38772488.090000004</v>
      </c>
      <c r="E131" s="15">
        <v>2514909.7490160777</v>
      </c>
      <c r="F131" s="240">
        <f>Yhteenveto[[#This Row],[Ikärakenne, laskennallinen kustannus]]+Yhteenveto[[#This Row],[Muut laskennalliset kustannukset ]]</f>
        <v>41287397.83901608</v>
      </c>
      <c r="G131" s="335">
        <v>1395.32</v>
      </c>
      <c r="H131" s="17">
        <v>26197133</v>
      </c>
      <c r="I131" s="352">
        <f>Yhteenveto[[#This Row],[Laskennalliset kustannukset yhteensä]]-Yhteenveto[[#This Row],[Omarahoitusosuus, €]]</f>
        <v>15090264.83901608</v>
      </c>
      <c r="J131" s="36">
        <v>498766.0900054255</v>
      </c>
      <c r="K131" s="37">
        <v>-7740286.6877286779</v>
      </c>
      <c r="L131" s="240">
        <f>Yhteenveto[[#This Row],[Valtionosuus omarahoitusosuuden jälkeen (välisumma)]]+Yhteenveto[[#This Row],[Lisäosat yhteensä]]+Yhteenveto[[#This Row],[Valtionosuuteen tehtävät vähennykset ja lisäykset, netto]]</f>
        <v>7848744.2412928278</v>
      </c>
      <c r="M131" s="37">
        <v>7584495.2456094855</v>
      </c>
      <c r="N131" s="314">
        <f>SUM(Yhteenveto[[#This Row],[Valtionosuus ennen verotuloihin perustuvaa valtionosuuksien tasausta]]+Yhteenveto[[#This Row],[Verotuloihin perustuva valtionosuuksien tasaus]])</f>
        <v>15433239.486902313</v>
      </c>
      <c r="O131" s="250">
        <v>2702645.9503730419</v>
      </c>
      <c r="P131" s="387">
        <f>SUM(Yhteenveto[[#This Row],[Kunnan  peruspalvelujen valtionosuus ]:[Veroperustemuutoksista johtuvien veromenetysten korvaus]])</f>
        <v>18135885.437275354</v>
      </c>
      <c r="Q131" s="37">
        <v>202530.27078000025</v>
      </c>
      <c r="R131" s="354">
        <f>+Yhteenveto[[#This Row],[Kunnan  peruspalvelujen valtionosuus ]]+Yhteenveto[[#This Row],[Veroperustemuutoksista johtuvien veromenetysten korvaus]]+Yhteenveto[[#This Row],[Kotikuntakorvaus, netto, vuoden 2023 tieto]]</f>
        <v>18338415.708055355</v>
      </c>
      <c r="S131" s="11"/>
      <c r="T131"/>
    </row>
    <row r="132" spans="1:20" ht="15">
      <c r="A132" s="35">
        <v>416</v>
      </c>
      <c r="B132" s="13" t="s">
        <v>138</v>
      </c>
      <c r="C132" s="15">
        <v>2886</v>
      </c>
      <c r="D132" s="15">
        <v>4806770.8199999994</v>
      </c>
      <c r="E132" s="15">
        <v>529845.75241774786</v>
      </c>
      <c r="F132" s="240">
        <f>Yhteenveto[[#This Row],[Ikärakenne, laskennallinen kustannus]]+Yhteenveto[[#This Row],[Muut laskennalliset kustannukset ]]</f>
        <v>5336616.5724177472</v>
      </c>
      <c r="G132" s="335">
        <v>1395.32</v>
      </c>
      <c r="H132" s="17">
        <v>4026893.52</v>
      </c>
      <c r="I132" s="352">
        <f>Yhteenveto[[#This Row],[Laskennalliset kustannukset yhteensä]]-Yhteenveto[[#This Row],[Omarahoitusosuus, €]]</f>
        <v>1309723.0524177472</v>
      </c>
      <c r="J132" s="36">
        <v>65012.554882499637</v>
      </c>
      <c r="K132" s="37">
        <v>-940285.43711142545</v>
      </c>
      <c r="L132" s="240">
        <f>Yhteenveto[[#This Row],[Valtionosuus omarahoitusosuuden jälkeen (välisumma)]]+Yhteenveto[[#This Row],[Lisäosat yhteensä]]+Yhteenveto[[#This Row],[Valtionosuuteen tehtävät vähennykset ja lisäykset, netto]]</f>
        <v>434450.17018882139</v>
      </c>
      <c r="M132" s="37">
        <v>1302713.5702659104</v>
      </c>
      <c r="N132" s="314">
        <f>SUM(Yhteenveto[[#This Row],[Valtionosuus ennen verotuloihin perustuvaa valtionosuuksien tasausta]]+Yhteenveto[[#This Row],[Verotuloihin perustuva valtionosuuksien tasaus]])</f>
        <v>1737163.7404547317</v>
      </c>
      <c r="O132" s="250">
        <v>520566.78582973854</v>
      </c>
      <c r="P132" s="387">
        <f>SUM(Yhteenveto[[#This Row],[Kunnan  peruspalvelujen valtionosuus ]:[Veroperustemuutoksista johtuvien veromenetysten korvaus]])</f>
        <v>2257730.5262844702</v>
      </c>
      <c r="Q132" s="37">
        <v>43132.685999999994</v>
      </c>
      <c r="R132" s="354">
        <f>+Yhteenveto[[#This Row],[Kunnan  peruspalvelujen valtionosuus ]]+Yhteenveto[[#This Row],[Veroperustemuutoksista johtuvien veromenetysten korvaus]]+Yhteenveto[[#This Row],[Kotikuntakorvaus, netto, vuoden 2023 tieto]]</f>
        <v>2300863.2122844704</v>
      </c>
      <c r="S132" s="11"/>
      <c r="T132"/>
    </row>
    <row r="133" spans="1:20" ht="15">
      <c r="A133" s="35">
        <v>418</v>
      </c>
      <c r="B133" s="13" t="s">
        <v>139</v>
      </c>
      <c r="C133" s="15">
        <v>24580</v>
      </c>
      <c r="D133" s="15">
        <v>50635007.620000012</v>
      </c>
      <c r="E133" s="15">
        <v>2884880.5735641313</v>
      </c>
      <c r="F133" s="240">
        <f>Yhteenveto[[#This Row],[Ikärakenne, laskennallinen kustannus]]+Yhteenveto[[#This Row],[Muut laskennalliset kustannukset ]]</f>
        <v>53519888.193564147</v>
      </c>
      <c r="G133" s="335">
        <v>1395.32</v>
      </c>
      <c r="H133" s="17">
        <v>34296965.600000001</v>
      </c>
      <c r="I133" s="352">
        <f>Yhteenveto[[#This Row],[Laskennalliset kustannukset yhteensä]]-Yhteenveto[[#This Row],[Omarahoitusosuus, €]]</f>
        <v>19222922.593564145</v>
      </c>
      <c r="J133" s="36">
        <v>1159031.0899928422</v>
      </c>
      <c r="K133" s="37">
        <v>-2148484.4923180472</v>
      </c>
      <c r="L133" s="240">
        <f>Yhteenveto[[#This Row],[Valtionosuus omarahoitusosuuden jälkeen (välisumma)]]+Yhteenveto[[#This Row],[Lisäosat yhteensä]]+Yhteenveto[[#This Row],[Valtionosuuteen tehtävät vähennykset ja lisäykset, netto]]</f>
        <v>18233469.19123894</v>
      </c>
      <c r="M133" s="37">
        <v>1976556.0552485785</v>
      </c>
      <c r="N133" s="314">
        <f>SUM(Yhteenveto[[#This Row],[Valtionosuus ennen verotuloihin perustuvaa valtionosuuksien tasausta]]+Yhteenveto[[#This Row],[Verotuloihin perustuva valtionosuuksien tasaus]])</f>
        <v>20210025.246487517</v>
      </c>
      <c r="O133" s="250">
        <v>2860755.4582508262</v>
      </c>
      <c r="P133" s="387">
        <f>SUM(Yhteenveto[[#This Row],[Kunnan  peruspalvelujen valtionosuus ]:[Veroperustemuutoksista johtuvien veromenetysten korvaus]])</f>
        <v>23070780.704738341</v>
      </c>
      <c r="Q133" s="37">
        <v>-488049.31675800006</v>
      </c>
      <c r="R133" s="354">
        <f>+Yhteenveto[[#This Row],[Kunnan  peruspalvelujen valtionosuus ]]+Yhteenveto[[#This Row],[Veroperustemuutoksista johtuvien veromenetysten korvaus]]+Yhteenveto[[#This Row],[Kotikuntakorvaus, netto, vuoden 2023 tieto]]</f>
        <v>22582731.387980342</v>
      </c>
      <c r="S133" s="11"/>
      <c r="T133"/>
    </row>
    <row r="134" spans="1:20" ht="15">
      <c r="A134" s="35">
        <v>420</v>
      </c>
      <c r="B134" s="39" t="s">
        <v>140</v>
      </c>
      <c r="C134" s="15">
        <v>9177</v>
      </c>
      <c r="D134" s="15">
        <v>12048831.719999999</v>
      </c>
      <c r="E134" s="15">
        <v>1975619.4044563312</v>
      </c>
      <c r="F134" s="240">
        <f>Yhteenveto[[#This Row],[Ikärakenne, laskennallinen kustannus]]+Yhteenveto[[#This Row],[Muut laskennalliset kustannukset ]]</f>
        <v>14024451.124456329</v>
      </c>
      <c r="G134" s="335">
        <v>1395.32</v>
      </c>
      <c r="H134" s="17">
        <v>12804851.639999999</v>
      </c>
      <c r="I134" s="352">
        <f>Yhteenveto[[#This Row],[Laskennalliset kustannukset yhteensä]]-Yhteenveto[[#This Row],[Omarahoitusosuus, €]]</f>
        <v>1219599.4844563305</v>
      </c>
      <c r="J134" s="36">
        <v>263780.52220402815</v>
      </c>
      <c r="K134" s="37">
        <v>-3650844.7877265639</v>
      </c>
      <c r="L134" s="240">
        <f>Yhteenveto[[#This Row],[Valtionosuus omarahoitusosuuden jälkeen (välisumma)]]+Yhteenveto[[#This Row],[Lisäosat yhteensä]]+Yhteenveto[[#This Row],[Valtionosuuteen tehtävät vähennykset ja lisäykset, netto]]</f>
        <v>-2167464.7810662054</v>
      </c>
      <c r="M134" s="37">
        <v>2691061.7002468868</v>
      </c>
      <c r="N134" s="314">
        <f>SUM(Yhteenveto[[#This Row],[Valtionosuus ennen verotuloihin perustuvaa valtionosuuksien tasausta]]+Yhteenveto[[#This Row],[Verotuloihin perustuva valtionosuuksien tasaus]])</f>
        <v>523596.91918068146</v>
      </c>
      <c r="O134" s="250">
        <v>1704418.515409946</v>
      </c>
      <c r="P134" s="387">
        <f>SUM(Yhteenveto[[#This Row],[Kunnan  peruspalvelujen valtionosuus ]:[Veroperustemuutoksista johtuvien veromenetysten korvaus]])</f>
        <v>2228015.4345906274</v>
      </c>
      <c r="Q134" s="37">
        <v>-135035.05386000001</v>
      </c>
      <c r="R134" s="354">
        <f>+Yhteenveto[[#This Row],[Kunnan  peruspalvelujen valtionosuus ]]+Yhteenveto[[#This Row],[Veroperustemuutoksista johtuvien veromenetysten korvaus]]+Yhteenveto[[#This Row],[Kotikuntakorvaus, netto, vuoden 2023 tieto]]</f>
        <v>2092980.3807306273</v>
      </c>
      <c r="S134" s="11"/>
      <c r="T134"/>
    </row>
    <row r="135" spans="1:20" ht="15">
      <c r="A135" s="35">
        <v>421</v>
      </c>
      <c r="B135" s="13" t="s">
        <v>141</v>
      </c>
      <c r="C135" s="15">
        <v>695</v>
      </c>
      <c r="D135" s="15">
        <v>1066155.3499999999</v>
      </c>
      <c r="E135" s="15">
        <v>446171.3973745025</v>
      </c>
      <c r="F135" s="240">
        <f>Yhteenveto[[#This Row],[Ikärakenne, laskennallinen kustannus]]+Yhteenveto[[#This Row],[Muut laskennalliset kustannukset ]]</f>
        <v>1512326.7473745025</v>
      </c>
      <c r="G135" s="335">
        <v>1395.32</v>
      </c>
      <c r="H135" s="17">
        <v>969747.39999999991</v>
      </c>
      <c r="I135" s="352">
        <f>Yhteenveto[[#This Row],[Laskennalliset kustannukset yhteensä]]-Yhteenveto[[#This Row],[Omarahoitusosuus, €]]</f>
        <v>542579.34737450257</v>
      </c>
      <c r="J135" s="36">
        <v>226616.61913488695</v>
      </c>
      <c r="K135" s="37">
        <v>-563532.56162370986</v>
      </c>
      <c r="L135" s="240">
        <f>Yhteenveto[[#This Row],[Valtionosuus omarahoitusosuuden jälkeen (välisumma)]]+Yhteenveto[[#This Row],[Lisäosat yhteensä]]+Yhteenveto[[#This Row],[Valtionosuuteen tehtävät vähennykset ja lisäykset, netto]]</f>
        <v>205663.4048856796</v>
      </c>
      <c r="M135" s="37">
        <v>247252.39589867202</v>
      </c>
      <c r="N135" s="314">
        <f>SUM(Yhteenveto[[#This Row],[Valtionosuus ennen verotuloihin perustuvaa valtionosuuksien tasausta]]+Yhteenveto[[#This Row],[Verotuloihin perustuva valtionosuuksien tasaus]])</f>
        <v>452915.80078435165</v>
      </c>
      <c r="O135" s="250">
        <v>170678.23145751891</v>
      </c>
      <c r="P135" s="387">
        <f>SUM(Yhteenveto[[#This Row],[Kunnan  peruspalvelujen valtionosuus ]:[Veroperustemuutoksista johtuvien veromenetysten korvaus]])</f>
        <v>623594.03224187053</v>
      </c>
      <c r="Q135" s="37">
        <v>4462.0020000000004</v>
      </c>
      <c r="R135" s="354">
        <f>+Yhteenveto[[#This Row],[Kunnan  peruspalvelujen valtionosuus ]]+Yhteenveto[[#This Row],[Veroperustemuutoksista johtuvien veromenetysten korvaus]]+Yhteenveto[[#This Row],[Kotikuntakorvaus, netto, vuoden 2023 tieto]]</f>
        <v>628056.03424187051</v>
      </c>
      <c r="S135" s="11"/>
      <c r="T135"/>
    </row>
    <row r="136" spans="1:20" ht="15">
      <c r="A136" s="35">
        <v>422</v>
      </c>
      <c r="B136" s="13" t="s">
        <v>142</v>
      </c>
      <c r="C136" s="15">
        <v>10372</v>
      </c>
      <c r="D136" s="15">
        <v>10248513.059999999</v>
      </c>
      <c r="E136" s="15">
        <v>5074970.5654513175</v>
      </c>
      <c r="F136" s="240">
        <f>Yhteenveto[[#This Row],[Ikärakenne, laskennallinen kustannus]]+Yhteenveto[[#This Row],[Muut laskennalliset kustannukset ]]</f>
        <v>15323483.625451315</v>
      </c>
      <c r="G136" s="335">
        <v>1395.32</v>
      </c>
      <c r="H136" s="17">
        <v>14472259.039999999</v>
      </c>
      <c r="I136" s="352">
        <f>Yhteenveto[[#This Row],[Laskennalliset kustannukset yhteensä]]-Yhteenveto[[#This Row],[Omarahoitusosuus, €]]</f>
        <v>851224.58545131609</v>
      </c>
      <c r="J136" s="36">
        <v>1492679.8904979394</v>
      </c>
      <c r="K136" s="37">
        <v>-1860560.0407520053</v>
      </c>
      <c r="L136" s="240">
        <f>Yhteenveto[[#This Row],[Valtionosuus omarahoitusosuuden jälkeen (välisumma)]]+Yhteenveto[[#This Row],[Lisäosat yhteensä]]+Yhteenveto[[#This Row],[Valtionosuuteen tehtävät vähennykset ja lisäykset, netto]]</f>
        <v>483344.43519725045</v>
      </c>
      <c r="M136" s="37">
        <v>3796319.076138298</v>
      </c>
      <c r="N136" s="314">
        <f>SUM(Yhteenveto[[#This Row],[Valtionosuus ennen verotuloihin perustuvaa valtionosuuksien tasausta]]+Yhteenveto[[#This Row],[Verotuloihin perustuva valtionosuuksien tasaus]])</f>
        <v>4279663.511335548</v>
      </c>
      <c r="O136" s="250">
        <v>2108074.0513347564</v>
      </c>
      <c r="P136" s="387">
        <f>SUM(Yhteenveto[[#This Row],[Kunnan  peruspalvelujen valtionosuus ]:[Veroperustemuutoksista johtuvien veromenetysten korvaus]])</f>
        <v>6387737.5626703044</v>
      </c>
      <c r="Q136" s="37">
        <v>97197.276899999968</v>
      </c>
      <c r="R136" s="354">
        <f>+Yhteenveto[[#This Row],[Kunnan  peruspalvelujen valtionosuus ]]+Yhteenveto[[#This Row],[Veroperustemuutoksista johtuvien veromenetysten korvaus]]+Yhteenveto[[#This Row],[Kotikuntakorvaus, netto, vuoden 2023 tieto]]</f>
        <v>6484934.8395703044</v>
      </c>
      <c r="S136" s="11"/>
      <c r="T136"/>
    </row>
    <row r="137" spans="1:20" ht="15">
      <c r="A137" s="35">
        <v>423</v>
      </c>
      <c r="B137" s="13" t="s">
        <v>143</v>
      </c>
      <c r="C137" s="15">
        <v>20497</v>
      </c>
      <c r="D137" s="15">
        <v>37680893.850000001</v>
      </c>
      <c r="E137" s="15">
        <v>2782743.373095734</v>
      </c>
      <c r="F137" s="240">
        <f>Yhteenveto[[#This Row],[Ikärakenne, laskennallinen kustannus]]+Yhteenveto[[#This Row],[Muut laskennalliset kustannukset ]]</f>
        <v>40463637.223095737</v>
      </c>
      <c r="G137" s="335">
        <v>1395.32</v>
      </c>
      <c r="H137" s="17">
        <v>28599874.039999999</v>
      </c>
      <c r="I137" s="352">
        <f>Yhteenveto[[#This Row],[Laskennalliset kustannukset yhteensä]]-Yhteenveto[[#This Row],[Omarahoitusosuus, €]]</f>
        <v>11863763.183095738</v>
      </c>
      <c r="J137" s="36">
        <v>757356.98218983633</v>
      </c>
      <c r="K137" s="37">
        <v>2106487.8263596212</v>
      </c>
      <c r="L137" s="240">
        <f>Yhteenveto[[#This Row],[Valtionosuus omarahoitusosuuden jälkeen (välisumma)]]+Yhteenveto[[#This Row],[Lisäosat yhteensä]]+Yhteenveto[[#This Row],[Valtionosuuteen tehtävät vähennykset ja lisäykset, netto]]</f>
        <v>14727607.991645195</v>
      </c>
      <c r="M137" s="37">
        <v>2030475.4038558395</v>
      </c>
      <c r="N137" s="314">
        <f>SUM(Yhteenveto[[#This Row],[Valtionosuus ennen verotuloihin perustuvaa valtionosuuksien tasausta]]+Yhteenveto[[#This Row],[Verotuloihin perustuva valtionosuuksien tasaus]])</f>
        <v>16758083.395501034</v>
      </c>
      <c r="O137" s="250">
        <v>2549206.3025237476</v>
      </c>
      <c r="P137" s="387">
        <f>SUM(Yhteenveto[[#This Row],[Kunnan  peruspalvelujen valtionosuus ]:[Veroperustemuutoksista johtuvien veromenetysten korvaus]])</f>
        <v>19307289.698024783</v>
      </c>
      <c r="Q137" s="37">
        <v>-863055.30018000002</v>
      </c>
      <c r="R137" s="354">
        <f>+Yhteenveto[[#This Row],[Kunnan  peruspalvelujen valtionosuus ]]+Yhteenveto[[#This Row],[Veroperustemuutoksista johtuvien veromenetysten korvaus]]+Yhteenveto[[#This Row],[Kotikuntakorvaus, netto, vuoden 2023 tieto]]</f>
        <v>18444234.397844784</v>
      </c>
      <c r="S137" s="11"/>
      <c r="T137"/>
    </row>
    <row r="138" spans="1:20" ht="15">
      <c r="A138" s="35">
        <v>425</v>
      </c>
      <c r="B138" s="13" t="s">
        <v>144</v>
      </c>
      <c r="C138" s="15">
        <v>10258</v>
      </c>
      <c r="D138" s="15">
        <v>29887629.420000002</v>
      </c>
      <c r="E138" s="15">
        <v>1130341.4606931824</v>
      </c>
      <c r="F138" s="240">
        <f>Yhteenveto[[#This Row],[Ikärakenne, laskennallinen kustannus]]+Yhteenveto[[#This Row],[Muut laskennalliset kustannukset ]]</f>
        <v>31017970.880693182</v>
      </c>
      <c r="G138" s="335">
        <v>1395.32</v>
      </c>
      <c r="H138" s="17">
        <v>14313192.559999999</v>
      </c>
      <c r="I138" s="352">
        <f>Yhteenveto[[#This Row],[Laskennalliset kustannukset yhteensä]]-Yhteenveto[[#This Row],[Omarahoitusosuus, €]]</f>
        <v>16704778.320693184</v>
      </c>
      <c r="J138" s="36">
        <v>319525.37487151416</v>
      </c>
      <c r="K138" s="37">
        <v>-3392664.5606380748</v>
      </c>
      <c r="L138" s="240">
        <f>Yhteenveto[[#This Row],[Valtionosuus omarahoitusosuuden jälkeen (välisumma)]]+Yhteenveto[[#This Row],[Lisäosat yhteensä]]+Yhteenveto[[#This Row],[Valtionosuuteen tehtävät vähennykset ja lisäykset, netto]]</f>
        <v>13631639.134926625</v>
      </c>
      <c r="M138" s="37">
        <v>5161644.4012108855</v>
      </c>
      <c r="N138" s="314">
        <f>SUM(Yhteenveto[[#This Row],[Valtionosuus ennen verotuloihin perustuvaa valtionosuuksien tasausta]]+Yhteenveto[[#This Row],[Verotuloihin perustuva valtionosuuksien tasaus]])</f>
        <v>18793283.53613751</v>
      </c>
      <c r="O138" s="250">
        <v>1181789.0863604108</v>
      </c>
      <c r="P138" s="387">
        <f>SUM(Yhteenveto[[#This Row],[Kunnan  peruspalvelujen valtionosuus ]:[Veroperustemuutoksista johtuvien veromenetysten korvaus]])</f>
        <v>19975072.62249792</v>
      </c>
      <c r="Q138" s="37">
        <v>205519.81212000002</v>
      </c>
      <c r="R138" s="354">
        <f>+Yhteenveto[[#This Row],[Kunnan  peruspalvelujen valtionosuus ]]+Yhteenveto[[#This Row],[Veroperustemuutoksista johtuvien veromenetysten korvaus]]+Yhteenveto[[#This Row],[Kotikuntakorvaus, netto, vuoden 2023 tieto]]</f>
        <v>20180592.434617922</v>
      </c>
      <c r="S138" s="11"/>
      <c r="T138"/>
    </row>
    <row r="139" spans="1:20" ht="15">
      <c r="A139" s="35">
        <v>426</v>
      </c>
      <c r="B139" s="13" t="s">
        <v>145</v>
      </c>
      <c r="C139" s="15">
        <v>11962</v>
      </c>
      <c r="D139" s="15">
        <v>20458938.98</v>
      </c>
      <c r="E139" s="15">
        <v>2198021.2663591495</v>
      </c>
      <c r="F139" s="240">
        <f>Yhteenveto[[#This Row],[Ikärakenne, laskennallinen kustannus]]+Yhteenveto[[#This Row],[Muut laskennalliset kustannukset ]]</f>
        <v>22656960.246359151</v>
      </c>
      <c r="G139" s="335">
        <v>1395.32</v>
      </c>
      <c r="H139" s="17">
        <v>16690817.84</v>
      </c>
      <c r="I139" s="352">
        <f>Yhteenveto[[#This Row],[Laskennalliset kustannukset yhteensä]]-Yhteenveto[[#This Row],[Omarahoitusosuus, €]]</f>
        <v>5966142.406359151</v>
      </c>
      <c r="J139" s="36">
        <v>343860.63269637618</v>
      </c>
      <c r="K139" s="37">
        <v>-4050172.0111470148</v>
      </c>
      <c r="L139" s="240">
        <f>Yhteenveto[[#This Row],[Valtionosuus omarahoitusosuuden jälkeen (välisumma)]]+Yhteenveto[[#This Row],[Lisäosat yhteensä]]+Yhteenveto[[#This Row],[Valtionosuuteen tehtävät vähennykset ja lisäykset, netto]]</f>
        <v>2259831.0279085124</v>
      </c>
      <c r="M139" s="37">
        <v>6016538.1612146031</v>
      </c>
      <c r="N139" s="314">
        <f>SUM(Yhteenveto[[#This Row],[Valtionosuus ennen verotuloihin perustuvaa valtionosuuksien tasausta]]+Yhteenveto[[#This Row],[Verotuloihin perustuva valtionosuuksien tasaus]])</f>
        <v>8276369.1891231155</v>
      </c>
      <c r="O139" s="250">
        <v>2125343.5284419619</v>
      </c>
      <c r="P139" s="387">
        <f>SUM(Yhteenveto[[#This Row],[Kunnan  peruspalvelujen valtionosuus ]:[Veroperustemuutoksista johtuvien veromenetysten korvaus]])</f>
        <v>10401712.717565078</v>
      </c>
      <c r="Q139" s="37">
        <v>-756209.687622</v>
      </c>
      <c r="R139" s="354">
        <f>+Yhteenveto[[#This Row],[Kunnan  peruspalvelujen valtionosuus ]]+Yhteenveto[[#This Row],[Veroperustemuutoksista johtuvien veromenetysten korvaus]]+Yhteenveto[[#This Row],[Kotikuntakorvaus, netto, vuoden 2023 tieto]]</f>
        <v>9645503.0299430788</v>
      </c>
      <c r="S139" s="11"/>
      <c r="T139"/>
    </row>
    <row r="140" spans="1:20" ht="15">
      <c r="A140" s="35">
        <v>430</v>
      </c>
      <c r="B140" s="13" t="s">
        <v>146</v>
      </c>
      <c r="C140" s="15">
        <v>15392</v>
      </c>
      <c r="D140" s="15">
        <v>20137533.530000001</v>
      </c>
      <c r="E140" s="15">
        <v>3220912.5215468048</v>
      </c>
      <c r="F140" s="240">
        <f>Yhteenveto[[#This Row],[Ikärakenne, laskennallinen kustannus]]+Yhteenveto[[#This Row],[Muut laskennalliset kustannukset ]]</f>
        <v>23358446.051546805</v>
      </c>
      <c r="G140" s="335">
        <v>1395.32</v>
      </c>
      <c r="H140" s="17">
        <v>21476765.439999998</v>
      </c>
      <c r="I140" s="352">
        <f>Yhteenveto[[#This Row],[Laskennalliset kustannukset yhteensä]]-Yhteenveto[[#This Row],[Omarahoitusosuus, €]]</f>
        <v>1881680.611546807</v>
      </c>
      <c r="J140" s="36">
        <v>467582.98851463903</v>
      </c>
      <c r="K140" s="37">
        <v>-1031347.8236005419</v>
      </c>
      <c r="L140" s="240">
        <f>Yhteenveto[[#This Row],[Valtionosuus omarahoitusosuuden jälkeen (välisumma)]]+Yhteenveto[[#This Row],[Lisäosat yhteensä]]+Yhteenveto[[#This Row],[Valtionosuuteen tehtävät vähennykset ja lisäykset, netto]]</f>
        <v>1317915.7764609042</v>
      </c>
      <c r="M140" s="37">
        <v>6382022.8105347948</v>
      </c>
      <c r="N140" s="314">
        <f>SUM(Yhteenveto[[#This Row],[Valtionosuus ennen verotuloihin perustuvaa valtionosuuksien tasausta]]+Yhteenveto[[#This Row],[Verotuloihin perustuva valtionosuuksien tasaus]])</f>
        <v>7699938.5869956985</v>
      </c>
      <c r="O140" s="250">
        <v>3296325.8405596092</v>
      </c>
      <c r="P140" s="387">
        <f>SUM(Yhteenveto[[#This Row],[Kunnan  peruspalvelujen valtionosuus ]:[Veroperustemuutoksista johtuvien veromenetysten korvaus]])</f>
        <v>10996264.427555308</v>
      </c>
      <c r="Q140" s="37">
        <v>-15210.964817999862</v>
      </c>
      <c r="R140" s="354">
        <f>+Yhteenveto[[#This Row],[Kunnan  peruspalvelujen valtionosuus ]]+Yhteenveto[[#This Row],[Veroperustemuutoksista johtuvien veromenetysten korvaus]]+Yhteenveto[[#This Row],[Kotikuntakorvaus, netto, vuoden 2023 tieto]]</f>
        <v>10981053.462737307</v>
      </c>
      <c r="S140" s="11"/>
      <c r="T140"/>
    </row>
    <row r="141" spans="1:20" ht="15">
      <c r="A141" s="35">
        <v>433</v>
      </c>
      <c r="B141" s="13" t="s">
        <v>147</v>
      </c>
      <c r="C141" s="15">
        <v>7749</v>
      </c>
      <c r="D141" s="15">
        <v>12187768.609999999</v>
      </c>
      <c r="E141" s="15">
        <v>1418348.5970142873</v>
      </c>
      <c r="F141" s="240">
        <f>Yhteenveto[[#This Row],[Ikärakenne, laskennallinen kustannus]]+Yhteenveto[[#This Row],[Muut laskennalliset kustannukset ]]</f>
        <v>13606117.207014287</v>
      </c>
      <c r="G141" s="335">
        <v>1395.32</v>
      </c>
      <c r="H141" s="17">
        <v>10812334.68</v>
      </c>
      <c r="I141" s="352">
        <f>Yhteenveto[[#This Row],[Laskennalliset kustannukset yhteensä]]-Yhteenveto[[#This Row],[Omarahoitusosuus, €]]</f>
        <v>2793782.5270142872</v>
      </c>
      <c r="J141" s="36">
        <v>162950.67517924076</v>
      </c>
      <c r="K141" s="37">
        <v>-188446.80633766623</v>
      </c>
      <c r="L141" s="240">
        <f>Yhteenveto[[#This Row],[Valtionosuus omarahoitusosuuden jälkeen (välisumma)]]+Yhteenveto[[#This Row],[Lisäosat yhteensä]]+Yhteenveto[[#This Row],[Valtionosuuteen tehtävät vähennykset ja lisäykset, netto]]</f>
        <v>2768286.3958558617</v>
      </c>
      <c r="M141" s="37">
        <v>2300453.2424658118</v>
      </c>
      <c r="N141" s="314">
        <f>SUM(Yhteenveto[[#This Row],[Valtionosuus ennen verotuloihin perustuvaa valtionosuuksien tasausta]]+Yhteenveto[[#This Row],[Verotuloihin perustuva valtionosuuksien tasaus]])</f>
        <v>5068739.6383216735</v>
      </c>
      <c r="O141" s="250">
        <v>1447150.4737576186</v>
      </c>
      <c r="P141" s="387">
        <f>SUM(Yhteenveto[[#This Row],[Kunnan  peruspalvelujen valtionosuus ]:[Veroperustemuutoksista johtuvien veromenetysten korvaus]])</f>
        <v>6515890.1120792925</v>
      </c>
      <c r="Q141" s="37">
        <v>-33420.394980000012</v>
      </c>
      <c r="R141" s="354">
        <f>+Yhteenveto[[#This Row],[Kunnan  peruspalvelujen valtionosuus ]]+Yhteenveto[[#This Row],[Veroperustemuutoksista johtuvien veromenetysten korvaus]]+Yhteenveto[[#This Row],[Kotikuntakorvaus, netto, vuoden 2023 tieto]]</f>
        <v>6482469.7170992922</v>
      </c>
      <c r="S141" s="11"/>
      <c r="T141"/>
    </row>
    <row r="142" spans="1:20" ht="15">
      <c r="A142" s="35">
        <v>434</v>
      </c>
      <c r="B142" s="13" t="s">
        <v>148</v>
      </c>
      <c r="C142" s="15">
        <v>14568</v>
      </c>
      <c r="D142" s="15">
        <v>18831199.699999999</v>
      </c>
      <c r="E142" s="15">
        <v>5579413.7603004631</v>
      </c>
      <c r="F142" s="240">
        <f>Yhteenveto[[#This Row],[Ikärakenne, laskennallinen kustannus]]+Yhteenveto[[#This Row],[Muut laskennalliset kustannukset ]]</f>
        <v>24410613.46030046</v>
      </c>
      <c r="G142" s="335">
        <v>1395.32</v>
      </c>
      <c r="H142" s="17">
        <v>20327021.759999998</v>
      </c>
      <c r="I142" s="352">
        <f>Yhteenveto[[#This Row],[Laskennalliset kustannukset yhteensä]]-Yhteenveto[[#This Row],[Omarahoitusosuus, €]]</f>
        <v>4083591.7003004625</v>
      </c>
      <c r="J142" s="36">
        <v>418240.42244174087</v>
      </c>
      <c r="K142" s="37">
        <v>2043836.8000624368</v>
      </c>
      <c r="L142" s="240">
        <f>Yhteenveto[[#This Row],[Valtionosuus omarahoitusosuuden jälkeen (välisumma)]]+Yhteenveto[[#This Row],[Lisäosat yhteensä]]+Yhteenveto[[#This Row],[Valtionosuuteen tehtävät vähennykset ja lisäykset, netto]]</f>
        <v>6545668.9228046397</v>
      </c>
      <c r="M142" s="37">
        <v>1111043.3431365776</v>
      </c>
      <c r="N142" s="314">
        <f>SUM(Yhteenveto[[#This Row],[Valtionosuus ennen verotuloihin perustuvaa valtionosuuksien tasausta]]+Yhteenveto[[#This Row],[Verotuloihin perustuva valtionosuuksien tasaus]])</f>
        <v>7656712.2659412175</v>
      </c>
      <c r="O142" s="250">
        <v>2637210.0523182191</v>
      </c>
      <c r="P142" s="387">
        <f>SUM(Yhteenveto[[#This Row],[Kunnan  peruspalvelujen valtionosuus ]:[Veroperustemuutoksista johtuvien veromenetysten korvaus]])</f>
        <v>10293922.318259437</v>
      </c>
      <c r="Q142" s="37">
        <v>908314.87379999971</v>
      </c>
      <c r="R142" s="354">
        <f>+Yhteenveto[[#This Row],[Kunnan  peruspalvelujen valtionosuus ]]+Yhteenveto[[#This Row],[Veroperustemuutoksista johtuvien veromenetysten korvaus]]+Yhteenveto[[#This Row],[Kotikuntakorvaus, netto, vuoden 2023 tieto]]</f>
        <v>11202237.192059437</v>
      </c>
      <c r="S142" s="11"/>
      <c r="T142"/>
    </row>
    <row r="143" spans="1:20" ht="15">
      <c r="A143" s="35">
        <v>435</v>
      </c>
      <c r="B143" s="13" t="s">
        <v>149</v>
      </c>
      <c r="C143" s="15">
        <v>692</v>
      </c>
      <c r="D143" s="15">
        <v>504516.92000000004</v>
      </c>
      <c r="E143" s="15">
        <v>342956.21802969824</v>
      </c>
      <c r="F143" s="240">
        <f>Yhteenveto[[#This Row],[Ikärakenne, laskennallinen kustannus]]+Yhteenveto[[#This Row],[Muut laskennalliset kustannukset ]]</f>
        <v>847473.13802969828</v>
      </c>
      <c r="G143" s="335">
        <v>1395.32</v>
      </c>
      <c r="H143" s="17">
        <v>965561.44</v>
      </c>
      <c r="I143" s="352">
        <f>Yhteenveto[[#This Row],[Laskennalliset kustannukset yhteensä]]-Yhteenveto[[#This Row],[Omarahoitusosuus, €]]</f>
        <v>-118088.30197030166</v>
      </c>
      <c r="J143" s="36">
        <v>211866.68080884402</v>
      </c>
      <c r="K143" s="37">
        <v>513193.42052865337</v>
      </c>
      <c r="L143" s="240">
        <f>Yhteenveto[[#This Row],[Valtionosuus omarahoitusosuuden jälkeen (välisumma)]]+Yhteenveto[[#This Row],[Lisäosat yhteensä]]+Yhteenveto[[#This Row],[Valtionosuuteen tehtävät vähennykset ja lisäykset, netto]]</f>
        <v>606971.79936719569</v>
      </c>
      <c r="M143" s="37">
        <v>92941.827610869586</v>
      </c>
      <c r="N143" s="314">
        <f>SUM(Yhteenveto[[#This Row],[Valtionosuus ennen verotuloihin perustuvaa valtionosuuksien tasausta]]+Yhteenveto[[#This Row],[Verotuloihin perustuva valtionosuuksien tasaus]])</f>
        <v>699913.62697806524</v>
      </c>
      <c r="O143" s="250">
        <v>152462.34818397037</v>
      </c>
      <c r="P143" s="387">
        <f>SUM(Yhteenveto[[#This Row],[Kunnan  peruspalvelujen valtionosuus ]:[Veroperustemuutoksista johtuvien veromenetysten korvaus]])</f>
        <v>852375.97516203555</v>
      </c>
      <c r="Q143" s="37">
        <v>-62319.294600000008</v>
      </c>
      <c r="R143" s="354">
        <f>+Yhteenveto[[#This Row],[Kunnan  peruspalvelujen valtionosuus ]]+Yhteenveto[[#This Row],[Veroperustemuutoksista johtuvien veromenetysten korvaus]]+Yhteenveto[[#This Row],[Kotikuntakorvaus, netto, vuoden 2023 tieto]]</f>
        <v>790056.68056203553</v>
      </c>
      <c r="S143" s="11"/>
      <c r="T143"/>
    </row>
    <row r="144" spans="1:20" ht="15">
      <c r="A144" s="35">
        <v>436</v>
      </c>
      <c r="B144" s="13" t="s">
        <v>150</v>
      </c>
      <c r="C144" s="15">
        <v>1988</v>
      </c>
      <c r="D144" s="15">
        <v>4769002.7299999995</v>
      </c>
      <c r="E144" s="15">
        <v>350534.17217205354</v>
      </c>
      <c r="F144" s="240">
        <f>Yhteenveto[[#This Row],[Ikärakenne, laskennallinen kustannus]]+Yhteenveto[[#This Row],[Muut laskennalliset kustannukset ]]</f>
        <v>5119536.9021720532</v>
      </c>
      <c r="G144" s="335">
        <v>1395.32</v>
      </c>
      <c r="H144" s="17">
        <v>2773896.1599999997</v>
      </c>
      <c r="I144" s="352">
        <f>Yhteenveto[[#This Row],[Laskennalliset kustannukset yhteensä]]-Yhteenveto[[#This Row],[Omarahoitusosuus, €]]</f>
        <v>2345640.7421720535</v>
      </c>
      <c r="J144" s="36">
        <v>50625.759129286162</v>
      </c>
      <c r="K144" s="37">
        <v>-368654.21691128972</v>
      </c>
      <c r="L144" s="240">
        <f>Yhteenveto[[#This Row],[Valtionosuus omarahoitusosuuden jälkeen (välisumma)]]+Yhteenveto[[#This Row],[Lisäosat yhteensä]]+Yhteenveto[[#This Row],[Valtionosuuteen tehtävät vähennykset ja lisäykset, netto]]</f>
        <v>2027612.28439005</v>
      </c>
      <c r="M144" s="37">
        <v>1429611.5281211394</v>
      </c>
      <c r="N144" s="314">
        <f>SUM(Yhteenveto[[#This Row],[Valtionosuus ennen verotuloihin perustuvaa valtionosuuksien tasausta]]+Yhteenveto[[#This Row],[Verotuloihin perustuva valtionosuuksien tasaus]])</f>
        <v>3457223.8125111894</v>
      </c>
      <c r="O144" s="250">
        <v>327241.03448915156</v>
      </c>
      <c r="P144" s="387">
        <f>SUM(Yhteenveto[[#This Row],[Kunnan  peruspalvelujen valtionosuus ]:[Veroperustemuutoksista johtuvien veromenetysten korvaus]])</f>
        <v>3784464.8470003409</v>
      </c>
      <c r="Q144" s="37">
        <v>-44872.866780000011</v>
      </c>
      <c r="R144" s="354">
        <f>+Yhteenveto[[#This Row],[Kunnan  peruspalvelujen valtionosuus ]]+Yhteenveto[[#This Row],[Veroperustemuutoksista johtuvien veromenetysten korvaus]]+Yhteenveto[[#This Row],[Kotikuntakorvaus, netto, vuoden 2023 tieto]]</f>
        <v>3739591.9802203411</v>
      </c>
      <c r="S144" s="11"/>
      <c r="T144"/>
    </row>
    <row r="145" spans="1:20" ht="15">
      <c r="A145" s="35">
        <v>440</v>
      </c>
      <c r="B145" s="13" t="s">
        <v>151</v>
      </c>
      <c r="C145" s="15">
        <v>5732</v>
      </c>
      <c r="D145" s="15">
        <v>15786590.6</v>
      </c>
      <c r="E145" s="15">
        <v>2767176.0824656845</v>
      </c>
      <c r="F145" s="240">
        <f>Yhteenveto[[#This Row],[Ikärakenne, laskennallinen kustannus]]+Yhteenveto[[#This Row],[Muut laskennalliset kustannukset ]]</f>
        <v>18553766.682465684</v>
      </c>
      <c r="G145" s="335">
        <v>1395.32</v>
      </c>
      <c r="H145" s="17">
        <v>7997974.2399999993</v>
      </c>
      <c r="I145" s="352">
        <f>Yhteenveto[[#This Row],[Laskennalliset kustannukset yhteensä]]-Yhteenveto[[#This Row],[Omarahoitusosuus, €]]</f>
        <v>10555792.442465685</v>
      </c>
      <c r="J145" s="36">
        <v>268407.43690849654</v>
      </c>
      <c r="K145" s="37">
        <v>-2216304.0372253084</v>
      </c>
      <c r="L145" s="240">
        <f>Yhteenveto[[#This Row],[Valtionosuus omarahoitusosuuden jälkeen (välisumma)]]+Yhteenveto[[#This Row],[Lisäosat yhteensä]]+Yhteenveto[[#This Row],[Valtionosuuteen tehtävät vähennykset ja lisäykset, netto]]</f>
        <v>8607895.842148874</v>
      </c>
      <c r="M145" s="37">
        <v>3040687.1294465577</v>
      </c>
      <c r="N145" s="314">
        <f>SUM(Yhteenveto[[#This Row],[Valtionosuus ennen verotuloihin perustuvaa valtionosuuksien tasausta]]+Yhteenveto[[#This Row],[Verotuloihin perustuva valtionosuuksien tasaus]])</f>
        <v>11648582.971595433</v>
      </c>
      <c r="O145" s="250">
        <v>774559.38061253994</v>
      </c>
      <c r="P145" s="387">
        <f>SUM(Yhteenveto[[#This Row],[Kunnan  peruspalvelujen valtionosuus ]:[Veroperustemuutoksista johtuvien veromenetysten korvaus]])</f>
        <v>12423142.352207972</v>
      </c>
      <c r="Q145" s="37">
        <v>-184578.14939999999</v>
      </c>
      <c r="R145" s="354">
        <f>+Yhteenveto[[#This Row],[Kunnan  peruspalvelujen valtionosuus ]]+Yhteenveto[[#This Row],[Veroperustemuutoksista johtuvien veromenetysten korvaus]]+Yhteenveto[[#This Row],[Kotikuntakorvaus, netto, vuoden 2023 tieto]]</f>
        <v>12238564.202807972</v>
      </c>
      <c r="S145" s="11"/>
      <c r="T145"/>
    </row>
    <row r="146" spans="1:20" ht="15">
      <c r="A146" s="35">
        <v>441</v>
      </c>
      <c r="B146" s="13" t="s">
        <v>152</v>
      </c>
      <c r="C146" s="15">
        <v>4421</v>
      </c>
      <c r="D146" s="15">
        <v>5195372.49</v>
      </c>
      <c r="E146" s="15">
        <v>1388726.1882184902</v>
      </c>
      <c r="F146" s="240">
        <f>Yhteenveto[[#This Row],[Ikärakenne, laskennallinen kustannus]]+Yhteenveto[[#This Row],[Muut laskennalliset kustannukset ]]</f>
        <v>6584098.6782184904</v>
      </c>
      <c r="G146" s="335">
        <v>1395.32</v>
      </c>
      <c r="H146" s="17">
        <v>6168709.7199999997</v>
      </c>
      <c r="I146" s="352">
        <f>Yhteenveto[[#This Row],[Laskennalliset kustannukset yhteensä]]-Yhteenveto[[#This Row],[Omarahoitusosuus, €]]</f>
        <v>415388.9582184907</v>
      </c>
      <c r="J146" s="36">
        <v>301063.13499276864</v>
      </c>
      <c r="K146" s="37">
        <v>-1506835.7127422183</v>
      </c>
      <c r="L146" s="240">
        <f>Yhteenveto[[#This Row],[Valtionosuus omarahoitusosuuden jälkeen (välisumma)]]+Yhteenveto[[#This Row],[Lisäosat yhteensä]]+Yhteenveto[[#This Row],[Valtionosuuteen tehtävät vähennykset ja lisäykset, netto]]</f>
        <v>-790383.61953095894</v>
      </c>
      <c r="M146" s="37">
        <v>1156151.4754008988</v>
      </c>
      <c r="N146" s="314">
        <f>SUM(Yhteenveto[[#This Row],[Valtionosuus ennen verotuloihin perustuvaa valtionosuuksien tasausta]]+Yhteenveto[[#This Row],[Verotuloihin perustuva valtionosuuksien tasaus]])</f>
        <v>365767.8558699399</v>
      </c>
      <c r="O146" s="250">
        <v>894585.92947752739</v>
      </c>
      <c r="P146" s="387">
        <f>SUM(Yhteenveto[[#This Row],[Kunnan  peruspalvelujen valtionosuus ]:[Veroperustemuutoksista johtuvien veromenetysten korvaus]])</f>
        <v>1260353.7853474673</v>
      </c>
      <c r="Q146" s="37">
        <v>-27768.525780000011</v>
      </c>
      <c r="R146" s="354">
        <f>+Yhteenveto[[#This Row],[Kunnan  peruspalvelujen valtionosuus ]]+Yhteenveto[[#This Row],[Veroperustemuutoksista johtuvien veromenetysten korvaus]]+Yhteenveto[[#This Row],[Kotikuntakorvaus, netto, vuoden 2023 tieto]]</f>
        <v>1232585.2595674673</v>
      </c>
      <c r="S146" s="11"/>
      <c r="T146"/>
    </row>
    <row r="147" spans="1:20" ht="15">
      <c r="A147" s="35">
        <v>444</v>
      </c>
      <c r="B147" s="13" t="s">
        <v>153</v>
      </c>
      <c r="C147" s="15">
        <v>45811</v>
      </c>
      <c r="D147" s="15">
        <v>68659132.519999996</v>
      </c>
      <c r="E147" s="15">
        <v>10894521.568602653</v>
      </c>
      <c r="F147" s="240">
        <f>Yhteenveto[[#This Row],[Ikärakenne, laskennallinen kustannus]]+Yhteenveto[[#This Row],[Muut laskennalliset kustannukset ]]</f>
        <v>79553654.088602647</v>
      </c>
      <c r="G147" s="335">
        <v>1395.32</v>
      </c>
      <c r="H147" s="17">
        <v>63921004.519999996</v>
      </c>
      <c r="I147" s="352">
        <f>Yhteenveto[[#This Row],[Laskennalliset kustannukset yhteensä]]-Yhteenveto[[#This Row],[Omarahoitusosuus, €]]</f>
        <v>15632649.568602651</v>
      </c>
      <c r="J147" s="36">
        <v>1359008.7207186839</v>
      </c>
      <c r="K147" s="37">
        <v>-967912.54873661604</v>
      </c>
      <c r="L147" s="240">
        <f>Yhteenveto[[#This Row],[Valtionosuus omarahoitusosuuden jälkeen (välisumma)]]+Yhteenveto[[#This Row],[Lisäosat yhteensä]]+Yhteenveto[[#This Row],[Valtionosuuteen tehtävät vähennykset ja lisäykset, netto]]</f>
        <v>16023745.74058472</v>
      </c>
      <c r="M147" s="37">
        <v>6529776.8894639406</v>
      </c>
      <c r="N147" s="314">
        <f>SUM(Yhteenveto[[#This Row],[Valtionosuus ennen verotuloihin perustuvaa valtionosuuksien tasausta]]+Yhteenveto[[#This Row],[Verotuloihin perustuva valtionosuuksien tasaus]])</f>
        <v>22553522.630048662</v>
      </c>
      <c r="O147" s="250">
        <v>7235214.5431186706</v>
      </c>
      <c r="P147" s="387">
        <f>SUM(Yhteenveto[[#This Row],[Kunnan  peruspalvelujen valtionosuus ]:[Veroperustemuutoksista johtuvien veromenetysten korvaus]])</f>
        <v>29788737.173167333</v>
      </c>
      <c r="Q147" s="37">
        <v>2508637.1757780006</v>
      </c>
      <c r="R147" s="354">
        <f>+Yhteenveto[[#This Row],[Kunnan  peruspalvelujen valtionosuus ]]+Yhteenveto[[#This Row],[Veroperustemuutoksista johtuvien veromenetysten korvaus]]+Yhteenveto[[#This Row],[Kotikuntakorvaus, netto, vuoden 2023 tieto]]</f>
        <v>32297374.348945335</v>
      </c>
      <c r="S147" s="11"/>
      <c r="T147"/>
    </row>
    <row r="148" spans="1:20" ht="15">
      <c r="A148" s="35">
        <v>445</v>
      </c>
      <c r="B148" s="13" t="s">
        <v>154</v>
      </c>
      <c r="C148" s="15">
        <v>14991</v>
      </c>
      <c r="D148" s="15">
        <v>21723028.949999999</v>
      </c>
      <c r="E148" s="15">
        <v>11368495.24103225</v>
      </c>
      <c r="F148" s="240">
        <f>Yhteenveto[[#This Row],[Ikärakenne, laskennallinen kustannus]]+Yhteenveto[[#This Row],[Muut laskennalliset kustannukset ]]</f>
        <v>33091524.191032249</v>
      </c>
      <c r="G148" s="335">
        <v>1395.32</v>
      </c>
      <c r="H148" s="17">
        <v>20917242.119999997</v>
      </c>
      <c r="I148" s="352">
        <f>Yhteenveto[[#This Row],[Laskennalliset kustannukset yhteensä]]-Yhteenveto[[#This Row],[Omarahoitusosuus, €]]</f>
        <v>12174282.071032252</v>
      </c>
      <c r="J148" s="36">
        <v>414996.98628337344</v>
      </c>
      <c r="K148" s="37">
        <v>-6464412.5859156158</v>
      </c>
      <c r="L148" s="240">
        <f>Yhteenveto[[#This Row],[Valtionosuus omarahoitusosuuden jälkeen (välisumma)]]+Yhteenveto[[#This Row],[Lisäosat yhteensä]]+Yhteenveto[[#This Row],[Valtionosuuteen tehtävät vähennykset ja lisäykset, netto]]</f>
        <v>6124866.4714000095</v>
      </c>
      <c r="M148" s="37">
        <v>473200.61489634623</v>
      </c>
      <c r="N148" s="314">
        <f>SUM(Yhteenveto[[#This Row],[Valtionosuus ennen verotuloihin perustuvaa valtionosuuksien tasausta]]+Yhteenveto[[#This Row],[Verotuloihin perustuva valtionosuuksien tasaus]])</f>
        <v>6598067.0862963554</v>
      </c>
      <c r="O148" s="250">
        <v>2387369.7186029251</v>
      </c>
      <c r="P148" s="387">
        <f>SUM(Yhteenveto[[#This Row],[Kunnan  peruspalvelujen valtionosuus ]:[Veroperustemuutoksista johtuvien veromenetysten korvaus]])</f>
        <v>8985436.8048992809</v>
      </c>
      <c r="Q148" s="37">
        <v>-11437.59845999995</v>
      </c>
      <c r="R148" s="354">
        <f>+Yhteenveto[[#This Row],[Kunnan  peruspalvelujen valtionosuus ]]+Yhteenveto[[#This Row],[Veroperustemuutoksista johtuvien veromenetysten korvaus]]+Yhteenveto[[#This Row],[Kotikuntakorvaus, netto, vuoden 2023 tieto]]</f>
        <v>8973999.2064392809</v>
      </c>
      <c r="S148" s="11"/>
      <c r="T148"/>
    </row>
    <row r="149" spans="1:20" ht="15">
      <c r="A149" s="35">
        <v>475</v>
      </c>
      <c r="B149" s="13" t="s">
        <v>155</v>
      </c>
      <c r="C149" s="15">
        <v>5479</v>
      </c>
      <c r="D149" s="15">
        <v>8443111.1500000004</v>
      </c>
      <c r="E149" s="15">
        <v>4791567.6533962032</v>
      </c>
      <c r="F149" s="240">
        <f>Yhteenveto[[#This Row],[Ikärakenne, laskennallinen kustannus]]+Yhteenveto[[#This Row],[Muut laskennalliset kustannukset ]]</f>
        <v>13234678.803396203</v>
      </c>
      <c r="G149" s="335">
        <v>1395.32</v>
      </c>
      <c r="H149" s="17">
        <v>7644958.2799999993</v>
      </c>
      <c r="I149" s="352">
        <f>Yhteenveto[[#This Row],[Laskennalliset kustannukset yhteensä]]-Yhteenveto[[#This Row],[Omarahoitusosuus, €]]</f>
        <v>5589720.5233962033</v>
      </c>
      <c r="J149" s="36">
        <v>173670.85866459287</v>
      </c>
      <c r="K149" s="37">
        <v>-2291388.4825803991</v>
      </c>
      <c r="L149" s="240">
        <f>Yhteenveto[[#This Row],[Valtionosuus omarahoitusosuuden jälkeen (välisumma)]]+Yhteenveto[[#This Row],[Lisäosat yhteensä]]+Yhteenveto[[#This Row],[Valtionosuuteen tehtävät vähennykset ja lisäykset, netto]]</f>
        <v>3472002.8994803969</v>
      </c>
      <c r="M149" s="37">
        <v>1792268.7094228193</v>
      </c>
      <c r="N149" s="314">
        <f>SUM(Yhteenveto[[#This Row],[Valtionosuus ennen verotuloihin perustuvaa valtionosuuksien tasausta]]+Yhteenveto[[#This Row],[Verotuloihin perustuva valtionosuuksien tasaus]])</f>
        <v>5264271.6089032162</v>
      </c>
      <c r="O149" s="250">
        <v>1110692.6557968678</v>
      </c>
      <c r="P149" s="387">
        <f>SUM(Yhteenveto[[#This Row],[Kunnan  peruspalvelujen valtionosuus ]:[Veroperustemuutoksista johtuvien veromenetysten korvaus]])</f>
        <v>6374964.264700084</v>
      </c>
      <c r="Q149" s="37">
        <v>629157.15534000017</v>
      </c>
      <c r="R149" s="354">
        <f>+Yhteenveto[[#This Row],[Kunnan  peruspalvelujen valtionosuus ]]+Yhteenveto[[#This Row],[Veroperustemuutoksista johtuvien veromenetysten korvaus]]+Yhteenveto[[#This Row],[Kotikuntakorvaus, netto, vuoden 2023 tieto]]</f>
        <v>7004121.420040084</v>
      </c>
      <c r="S149" s="11"/>
      <c r="T149"/>
    </row>
    <row r="150" spans="1:20" ht="15">
      <c r="A150" s="35">
        <v>480</v>
      </c>
      <c r="B150" s="13" t="s">
        <v>156</v>
      </c>
      <c r="C150" s="15">
        <v>1978</v>
      </c>
      <c r="D150" s="15">
        <v>3116804.93</v>
      </c>
      <c r="E150" s="15">
        <v>400394.27020220429</v>
      </c>
      <c r="F150" s="240">
        <f>Yhteenveto[[#This Row],[Ikärakenne, laskennallinen kustannus]]+Yhteenveto[[#This Row],[Muut laskennalliset kustannukset ]]</f>
        <v>3517199.2002022043</v>
      </c>
      <c r="G150" s="335">
        <v>1395.32</v>
      </c>
      <c r="H150" s="17">
        <v>2759942.96</v>
      </c>
      <c r="I150" s="352">
        <f>Yhteenveto[[#This Row],[Laskennalliset kustannukset yhteensä]]-Yhteenveto[[#This Row],[Omarahoitusosuus, €]]</f>
        <v>757256.24020220432</v>
      </c>
      <c r="J150" s="36">
        <v>38801.815701030275</v>
      </c>
      <c r="K150" s="37">
        <v>97471.823648757301</v>
      </c>
      <c r="L150" s="240">
        <f>Yhteenveto[[#This Row],[Valtionosuus omarahoitusosuuden jälkeen (välisumma)]]+Yhteenveto[[#This Row],[Lisäosat yhteensä]]+Yhteenveto[[#This Row],[Valtionosuuteen tehtävät vähennykset ja lisäykset, netto]]</f>
        <v>893529.87955199194</v>
      </c>
      <c r="M150" s="37">
        <v>958405.60256565036</v>
      </c>
      <c r="N150" s="314">
        <f>SUM(Yhteenveto[[#This Row],[Valtionosuus ennen verotuloihin perustuvaa valtionosuuksien tasausta]]+Yhteenveto[[#This Row],[Verotuloihin perustuva valtionosuuksien tasaus]])</f>
        <v>1851935.4821176422</v>
      </c>
      <c r="O150" s="250">
        <v>434711.46423178533</v>
      </c>
      <c r="P150" s="387">
        <f>SUM(Yhteenveto[[#This Row],[Kunnan  peruspalvelujen valtionosuus ]:[Veroperustemuutoksista johtuvien veromenetysten korvaus]])</f>
        <v>2286646.9463494276</v>
      </c>
      <c r="Q150" s="37">
        <v>-634868.51789999986</v>
      </c>
      <c r="R150" s="354">
        <f>+Yhteenveto[[#This Row],[Kunnan  peruspalvelujen valtionosuus ]]+Yhteenveto[[#This Row],[Veroperustemuutoksista johtuvien veromenetysten korvaus]]+Yhteenveto[[#This Row],[Kotikuntakorvaus, netto, vuoden 2023 tieto]]</f>
        <v>1651778.4284494277</v>
      </c>
      <c r="S150" s="11"/>
      <c r="T150"/>
    </row>
    <row r="151" spans="1:20" ht="15">
      <c r="A151" s="35">
        <v>481</v>
      </c>
      <c r="B151" s="13" t="s">
        <v>157</v>
      </c>
      <c r="C151" s="15">
        <v>9642</v>
      </c>
      <c r="D151" s="15">
        <v>17956628.120000001</v>
      </c>
      <c r="E151" s="15">
        <v>1047865.8674140635</v>
      </c>
      <c r="F151" s="240">
        <f>Yhteenveto[[#This Row],[Ikärakenne, laskennallinen kustannus]]+Yhteenveto[[#This Row],[Muut laskennalliset kustannukset ]]</f>
        <v>19004493.987414066</v>
      </c>
      <c r="G151" s="335">
        <v>1395.32</v>
      </c>
      <c r="H151" s="17">
        <v>13453675.439999999</v>
      </c>
      <c r="I151" s="352">
        <f>Yhteenveto[[#This Row],[Laskennalliset kustannukset yhteensä]]-Yhteenveto[[#This Row],[Omarahoitusosuus, €]]</f>
        <v>5550818.5474140663</v>
      </c>
      <c r="J151" s="36">
        <v>305687.08714502974</v>
      </c>
      <c r="K151" s="37">
        <v>-713607.55914066138</v>
      </c>
      <c r="L151" s="240">
        <f>Yhteenveto[[#This Row],[Valtionosuus omarahoitusosuuden jälkeen (välisumma)]]+Yhteenveto[[#This Row],[Lisäosat yhteensä]]+Yhteenveto[[#This Row],[Valtionosuuteen tehtävät vähennykset ja lisäykset, netto]]</f>
        <v>5142898.0754184341</v>
      </c>
      <c r="M151" s="37">
        <v>968712.22588659963</v>
      </c>
      <c r="N151" s="314">
        <f>SUM(Yhteenveto[[#This Row],[Valtionosuus ennen verotuloihin perustuvaa valtionosuuksien tasausta]]+Yhteenveto[[#This Row],[Verotuloihin perustuva valtionosuuksien tasaus]])</f>
        <v>6111610.3013050333</v>
      </c>
      <c r="O151" s="250">
        <v>1246009.7461402339</v>
      </c>
      <c r="P151" s="387">
        <f>SUM(Yhteenveto[[#This Row],[Kunnan  peruspalvelujen valtionosuus ]:[Veroperustemuutoksista johtuvien veromenetysten korvaus]])</f>
        <v>7357620.0474452674</v>
      </c>
      <c r="Q151" s="37">
        <v>-154489.38257999992</v>
      </c>
      <c r="R151" s="354">
        <f>+Yhteenveto[[#This Row],[Kunnan  peruspalvelujen valtionosuus ]]+Yhteenveto[[#This Row],[Veroperustemuutoksista johtuvien veromenetysten korvaus]]+Yhteenveto[[#This Row],[Kotikuntakorvaus, netto, vuoden 2023 tieto]]</f>
        <v>7203130.6648652675</v>
      </c>
      <c r="S151" s="11"/>
      <c r="T151"/>
    </row>
    <row r="152" spans="1:20" ht="15">
      <c r="A152" s="35">
        <v>483</v>
      </c>
      <c r="B152" s="13" t="s">
        <v>158</v>
      </c>
      <c r="C152" s="15">
        <v>1067</v>
      </c>
      <c r="D152" s="15">
        <v>2382835.6800000002</v>
      </c>
      <c r="E152" s="15">
        <v>262716.14632426342</v>
      </c>
      <c r="F152" s="240">
        <f>Yhteenveto[[#This Row],[Ikärakenne, laskennallinen kustannus]]+Yhteenveto[[#This Row],[Muut laskennalliset kustannukset ]]</f>
        <v>2645551.8263242636</v>
      </c>
      <c r="G152" s="335">
        <v>1395.32</v>
      </c>
      <c r="H152" s="17">
        <v>1488806.44</v>
      </c>
      <c r="I152" s="352">
        <f>Yhteenveto[[#This Row],[Laskennalliset kustannukset yhteensä]]-Yhteenveto[[#This Row],[Omarahoitusosuus, €]]</f>
        <v>1156745.3863242636</v>
      </c>
      <c r="J152" s="36">
        <v>50563.699856988751</v>
      </c>
      <c r="K152" s="37">
        <v>-656115.9999218575</v>
      </c>
      <c r="L152" s="240">
        <f>Yhteenveto[[#This Row],[Valtionosuus omarahoitusosuuden jälkeen (välisumma)]]+Yhteenveto[[#This Row],[Lisäosat yhteensä]]+Yhteenveto[[#This Row],[Valtionosuuteen tehtävät vähennykset ja lisäykset, netto]]</f>
        <v>551193.086259395</v>
      </c>
      <c r="M152" s="37">
        <v>996068.50453338434</v>
      </c>
      <c r="N152" s="314">
        <f>SUM(Yhteenveto[[#This Row],[Valtionosuus ennen verotuloihin perustuvaa valtionosuuksien tasausta]]+Yhteenveto[[#This Row],[Verotuloihin perustuva valtionosuuksien tasaus]])</f>
        <v>1547261.5907927793</v>
      </c>
      <c r="O152" s="250">
        <v>242082.55180715496</v>
      </c>
      <c r="P152" s="387">
        <f>SUM(Yhteenveto[[#This Row],[Kunnan  peruspalvelujen valtionosuus ]:[Veroperustemuutoksista johtuvien veromenetysten korvaus]])</f>
        <v>1789344.1425999342</v>
      </c>
      <c r="Q152" s="37">
        <v>-11898.671999999999</v>
      </c>
      <c r="R152" s="354">
        <f>+Yhteenveto[[#This Row],[Kunnan  peruspalvelujen valtionosuus ]]+Yhteenveto[[#This Row],[Veroperustemuutoksista johtuvien veromenetysten korvaus]]+Yhteenveto[[#This Row],[Kotikuntakorvaus, netto, vuoden 2023 tieto]]</f>
        <v>1777445.4705999342</v>
      </c>
      <c r="S152" s="11"/>
      <c r="T152"/>
    </row>
    <row r="153" spans="1:20" ht="15">
      <c r="A153" s="35">
        <v>484</v>
      </c>
      <c r="B153" s="13" t="s">
        <v>159</v>
      </c>
      <c r="C153" s="15">
        <v>2967</v>
      </c>
      <c r="D153" s="15">
        <v>4071476.52</v>
      </c>
      <c r="E153" s="15">
        <v>738663.9365831766</v>
      </c>
      <c r="F153" s="240">
        <f>Yhteenveto[[#This Row],[Ikärakenne, laskennallinen kustannus]]+Yhteenveto[[#This Row],[Muut laskennalliset kustannukset ]]</f>
        <v>4810140.4565831767</v>
      </c>
      <c r="G153" s="335">
        <v>1395.32</v>
      </c>
      <c r="H153" s="17">
        <v>4139914.44</v>
      </c>
      <c r="I153" s="352">
        <f>Yhteenveto[[#This Row],[Laskennalliset kustannukset yhteensä]]-Yhteenveto[[#This Row],[Omarahoitusosuus, €]]</f>
        <v>670226.0165831768</v>
      </c>
      <c r="J153" s="36">
        <v>239976.73924798833</v>
      </c>
      <c r="K153" s="37">
        <v>-398335.78247170767</v>
      </c>
      <c r="L153" s="240">
        <f>Yhteenveto[[#This Row],[Valtionosuus omarahoitusosuuden jälkeen (välisumma)]]+Yhteenveto[[#This Row],[Lisäosat yhteensä]]+Yhteenveto[[#This Row],[Valtionosuuteen tehtävät vähennykset ja lisäykset, netto]]</f>
        <v>511866.97335945745</v>
      </c>
      <c r="M153" s="37">
        <v>1076160.5163867939</v>
      </c>
      <c r="N153" s="314">
        <f>SUM(Yhteenveto[[#This Row],[Valtionosuus ennen verotuloihin perustuvaa valtionosuuksien tasausta]]+Yhteenveto[[#This Row],[Verotuloihin perustuva valtionosuuksien tasaus]])</f>
        <v>1588027.4897462514</v>
      </c>
      <c r="O153" s="250">
        <v>610721.55244257487</v>
      </c>
      <c r="P153" s="387">
        <f>SUM(Yhteenveto[[#This Row],[Kunnan  peruspalvelujen valtionosuus ]:[Veroperustemuutoksista johtuvien veromenetysten korvaus]])</f>
        <v>2198749.042188826</v>
      </c>
      <c r="Q153" s="37">
        <v>53544.024000000005</v>
      </c>
      <c r="R153" s="354">
        <f>+Yhteenveto[[#This Row],[Kunnan  peruspalvelujen valtionosuus ]]+Yhteenveto[[#This Row],[Veroperustemuutoksista johtuvien veromenetysten korvaus]]+Yhteenveto[[#This Row],[Kotikuntakorvaus, netto, vuoden 2023 tieto]]</f>
        <v>2252293.0661888262</v>
      </c>
      <c r="S153" s="11"/>
      <c r="T153"/>
    </row>
    <row r="154" spans="1:20" ht="15">
      <c r="A154" s="35">
        <v>489</v>
      </c>
      <c r="B154" s="13" t="s">
        <v>160</v>
      </c>
      <c r="C154" s="15">
        <v>1791</v>
      </c>
      <c r="D154" s="15">
        <v>1786447.54</v>
      </c>
      <c r="E154" s="15">
        <v>675407.83165945462</v>
      </c>
      <c r="F154" s="240">
        <f>Yhteenveto[[#This Row],[Ikärakenne, laskennallinen kustannus]]+Yhteenveto[[#This Row],[Muut laskennalliset kustannukset ]]</f>
        <v>2461855.3716594549</v>
      </c>
      <c r="G154" s="335">
        <v>1395.32</v>
      </c>
      <c r="H154" s="17">
        <v>2499018.12</v>
      </c>
      <c r="I154" s="352">
        <f>Yhteenveto[[#This Row],[Laskennalliset kustannukset yhteensä]]-Yhteenveto[[#This Row],[Omarahoitusosuus, €]]</f>
        <v>-37162.748340545222</v>
      </c>
      <c r="J154" s="36">
        <v>240294.50214224841</v>
      </c>
      <c r="K154" s="37">
        <v>702934.52433102624</v>
      </c>
      <c r="L154" s="240">
        <f>Yhteenveto[[#This Row],[Valtionosuus omarahoitusosuuden jälkeen (välisumma)]]+Yhteenveto[[#This Row],[Lisäosat yhteensä]]+Yhteenveto[[#This Row],[Valtionosuuteen tehtävät vähennykset ja lisäykset, netto]]</f>
        <v>906066.27813272947</v>
      </c>
      <c r="M154" s="37">
        <v>936482.80715467304</v>
      </c>
      <c r="N154" s="314">
        <f>SUM(Yhteenveto[[#This Row],[Valtionosuus ennen verotuloihin perustuvaa valtionosuuksien tasausta]]+Yhteenveto[[#This Row],[Verotuloihin perustuva valtionosuuksien tasaus]])</f>
        <v>1842549.0852874024</v>
      </c>
      <c r="O154" s="250">
        <v>430872.63129516761</v>
      </c>
      <c r="P154" s="387">
        <f>SUM(Yhteenveto[[#This Row],[Kunnan  peruspalvelujen valtionosuus ]:[Veroperustemuutoksista johtuvien veromenetysten korvaus]])</f>
        <v>2273421.7165825702</v>
      </c>
      <c r="Q154" s="37">
        <v>-1239767.2557000001</v>
      </c>
      <c r="R154" s="354">
        <f>+Yhteenveto[[#This Row],[Kunnan  peruspalvelujen valtionosuus ]]+Yhteenveto[[#This Row],[Veroperustemuutoksista johtuvien veromenetysten korvaus]]+Yhteenveto[[#This Row],[Kotikuntakorvaus, netto, vuoden 2023 tieto]]</f>
        <v>1033654.4608825701</v>
      </c>
      <c r="S154" s="11"/>
      <c r="T154"/>
    </row>
    <row r="155" spans="1:20" ht="15">
      <c r="A155" s="35">
        <v>491</v>
      </c>
      <c r="B155" s="13" t="s">
        <v>161</v>
      </c>
      <c r="C155" s="15">
        <v>51980</v>
      </c>
      <c r="D155" s="15">
        <v>69217825.560000002</v>
      </c>
      <c r="E155" s="15">
        <v>11057649.51772929</v>
      </c>
      <c r="F155" s="240">
        <f>Yhteenveto[[#This Row],[Ikärakenne, laskennallinen kustannus]]+Yhteenveto[[#This Row],[Muut laskennalliset kustannukset ]]</f>
        <v>80275475.077729285</v>
      </c>
      <c r="G155" s="335">
        <v>1395.32</v>
      </c>
      <c r="H155" s="17">
        <v>72528733.599999994</v>
      </c>
      <c r="I155" s="352">
        <f>Yhteenveto[[#This Row],[Laskennalliset kustannukset yhteensä]]-Yhteenveto[[#This Row],[Omarahoitusosuus, €]]</f>
        <v>7746741.4777292907</v>
      </c>
      <c r="J155" s="36">
        <v>1725677.46692674</v>
      </c>
      <c r="K155" s="37">
        <v>-23856661.546229385</v>
      </c>
      <c r="L155" s="240">
        <f>Yhteenveto[[#This Row],[Valtionosuus omarahoitusosuuden jälkeen (välisumma)]]+Yhteenveto[[#This Row],[Lisäosat yhteensä]]+Yhteenveto[[#This Row],[Valtionosuuteen tehtävät vähennykset ja lisäykset, netto]]</f>
        <v>-14384242.601573354</v>
      </c>
      <c r="M155" s="37">
        <v>12362894.250335168</v>
      </c>
      <c r="N155" s="314">
        <f>SUM(Yhteenveto[[#This Row],[Valtionosuus ennen verotuloihin perustuvaa valtionosuuksien tasausta]]+Yhteenveto[[#This Row],[Verotuloihin perustuva valtionosuuksien tasaus]])</f>
        <v>-2021348.3512381855</v>
      </c>
      <c r="O155" s="250">
        <v>9052961.8927258905</v>
      </c>
      <c r="P155" s="387">
        <f>SUM(Yhteenveto[[#This Row],[Kunnan  peruspalvelujen valtionosuus ]:[Veroperustemuutoksista johtuvien veromenetysten korvaus]])</f>
        <v>7031613.541487705</v>
      </c>
      <c r="Q155" s="37">
        <v>123244.95724199992</v>
      </c>
      <c r="R155" s="354">
        <f>+Yhteenveto[[#This Row],[Kunnan  peruspalvelujen valtionosuus ]]+Yhteenveto[[#This Row],[Veroperustemuutoksista johtuvien veromenetysten korvaus]]+Yhteenveto[[#This Row],[Kotikuntakorvaus, netto, vuoden 2023 tieto]]</f>
        <v>7154858.4987297049</v>
      </c>
      <c r="S155" s="11"/>
      <c r="T155"/>
    </row>
    <row r="156" spans="1:20" ht="15">
      <c r="A156" s="35">
        <v>494</v>
      </c>
      <c r="B156" s="13" t="s">
        <v>162</v>
      </c>
      <c r="C156" s="15">
        <v>8882</v>
      </c>
      <c r="D156" s="15">
        <v>19206700.489999998</v>
      </c>
      <c r="E156" s="15">
        <v>1612288.1550418106</v>
      </c>
      <c r="F156" s="240">
        <f>Yhteenveto[[#This Row],[Ikärakenne, laskennallinen kustannus]]+Yhteenveto[[#This Row],[Muut laskennalliset kustannukset ]]</f>
        <v>20818988.645041808</v>
      </c>
      <c r="G156" s="335">
        <v>1395.32</v>
      </c>
      <c r="H156" s="17">
        <v>12393232.24</v>
      </c>
      <c r="I156" s="352">
        <f>Yhteenveto[[#This Row],[Laskennalliset kustannukset yhteensä]]-Yhteenveto[[#This Row],[Omarahoitusosuus, €]]</f>
        <v>8425756.4050418083</v>
      </c>
      <c r="J156" s="36">
        <v>289292.66098587681</v>
      </c>
      <c r="K156" s="37">
        <v>-4902614.0143175032</v>
      </c>
      <c r="L156" s="240">
        <f>Yhteenveto[[#This Row],[Valtionosuus omarahoitusosuuden jälkeen (välisumma)]]+Yhteenveto[[#This Row],[Lisäosat yhteensä]]+Yhteenveto[[#This Row],[Valtionosuuteen tehtävät vähennykset ja lisäykset, netto]]</f>
        <v>3812435.0517101828</v>
      </c>
      <c r="M156" s="37">
        <v>5130637.4946096847</v>
      </c>
      <c r="N156" s="314">
        <f>SUM(Yhteenveto[[#This Row],[Valtionosuus ennen verotuloihin perustuvaa valtionosuuksien tasausta]]+Yhteenveto[[#This Row],[Verotuloihin perustuva valtionosuuksien tasaus]])</f>
        <v>8943072.5463198684</v>
      </c>
      <c r="O156" s="250">
        <v>1374040.431105312</v>
      </c>
      <c r="P156" s="387">
        <f>SUM(Yhteenveto[[#This Row],[Kunnan  peruspalvelujen valtionosuus ]:[Veroperustemuutoksista johtuvien veromenetysten korvaus]])</f>
        <v>10317112.97742518</v>
      </c>
      <c r="Q156" s="37">
        <v>66721.803240000008</v>
      </c>
      <c r="R156" s="354">
        <f>+Yhteenveto[[#This Row],[Kunnan  peruspalvelujen valtionosuus ]]+Yhteenveto[[#This Row],[Veroperustemuutoksista johtuvien veromenetysten korvaus]]+Yhteenveto[[#This Row],[Kotikuntakorvaus, netto, vuoden 2023 tieto]]</f>
        <v>10383834.78066518</v>
      </c>
      <c r="S156" s="11"/>
      <c r="T156"/>
    </row>
    <row r="157" spans="1:20" ht="15">
      <c r="A157" s="35">
        <v>495</v>
      </c>
      <c r="B157" s="13" t="s">
        <v>163</v>
      </c>
      <c r="C157" s="15">
        <v>1477</v>
      </c>
      <c r="D157" s="15">
        <v>1926197.57</v>
      </c>
      <c r="E157" s="15">
        <v>772416.76337058004</v>
      </c>
      <c r="F157" s="240">
        <f>Yhteenveto[[#This Row],[Ikärakenne, laskennallinen kustannus]]+Yhteenveto[[#This Row],[Muut laskennalliset kustannukset ]]</f>
        <v>2698614.3333705803</v>
      </c>
      <c r="G157" s="335">
        <v>1395.32</v>
      </c>
      <c r="H157" s="17">
        <v>2060887.64</v>
      </c>
      <c r="I157" s="352">
        <f>Yhteenveto[[#This Row],[Laskennalliset kustannukset yhteensä]]-Yhteenveto[[#This Row],[Omarahoitusosuus, €]]</f>
        <v>637726.69337058044</v>
      </c>
      <c r="J157" s="36">
        <v>122897.23893834175</v>
      </c>
      <c r="K157" s="37">
        <v>-145300.54428175988</v>
      </c>
      <c r="L157" s="240">
        <f>Yhteenveto[[#This Row],[Valtionosuus omarahoitusosuuden jälkeen (välisumma)]]+Yhteenveto[[#This Row],[Lisäosat yhteensä]]+Yhteenveto[[#This Row],[Valtionosuuteen tehtävät vähennykset ja lisäykset, netto]]</f>
        <v>615323.38802716229</v>
      </c>
      <c r="M157" s="37">
        <v>293923.30456928094</v>
      </c>
      <c r="N157" s="314">
        <f>SUM(Yhteenveto[[#This Row],[Valtionosuus ennen verotuloihin perustuvaa valtionosuuksien tasausta]]+Yhteenveto[[#This Row],[Verotuloihin perustuva valtionosuuksien tasaus]])</f>
        <v>909246.69259644323</v>
      </c>
      <c r="O157" s="250">
        <v>336241.3271583122</v>
      </c>
      <c r="P157" s="387">
        <f>SUM(Yhteenveto[[#This Row],[Kunnan  peruspalvelujen valtionosuus ]:[Veroperustemuutoksista johtuvien veromenetysten korvaus]])</f>
        <v>1245488.0197547553</v>
      </c>
      <c r="Q157" s="37">
        <v>-73920.49980000002</v>
      </c>
      <c r="R157" s="354">
        <f>+Yhteenveto[[#This Row],[Kunnan  peruspalvelujen valtionosuus ]]+Yhteenveto[[#This Row],[Veroperustemuutoksista johtuvien veromenetysten korvaus]]+Yhteenveto[[#This Row],[Kotikuntakorvaus, netto, vuoden 2023 tieto]]</f>
        <v>1171567.5199547552</v>
      </c>
      <c r="S157" s="11"/>
      <c r="T157"/>
    </row>
    <row r="158" spans="1:20" ht="15">
      <c r="A158" s="35">
        <v>498</v>
      </c>
      <c r="B158" s="13" t="s">
        <v>164</v>
      </c>
      <c r="C158" s="15">
        <v>2281</v>
      </c>
      <c r="D158" s="15">
        <v>3116925.0199999996</v>
      </c>
      <c r="E158" s="15">
        <v>1902777.868581227</v>
      </c>
      <c r="F158" s="240">
        <f>Yhteenveto[[#This Row],[Ikärakenne, laskennallinen kustannus]]+Yhteenveto[[#This Row],[Muut laskennalliset kustannukset ]]</f>
        <v>5019702.8885812266</v>
      </c>
      <c r="G158" s="335">
        <v>1395.32</v>
      </c>
      <c r="H158" s="17">
        <v>3182724.92</v>
      </c>
      <c r="I158" s="352">
        <f>Yhteenveto[[#This Row],[Laskennalliset kustannukset yhteensä]]-Yhteenveto[[#This Row],[Omarahoitusosuus, €]]</f>
        <v>1836977.9685812267</v>
      </c>
      <c r="J158" s="36">
        <v>872254.51010228961</v>
      </c>
      <c r="K158" s="37">
        <v>92382.639606480923</v>
      </c>
      <c r="L158" s="240">
        <f>Yhteenveto[[#This Row],[Valtionosuus omarahoitusosuuden jälkeen (välisumma)]]+Yhteenveto[[#This Row],[Lisäosat yhteensä]]+Yhteenveto[[#This Row],[Valtionosuuteen tehtävät vähennykset ja lisäykset, netto]]</f>
        <v>2801615.1182899973</v>
      </c>
      <c r="M158" s="37">
        <v>159782.67139176364</v>
      </c>
      <c r="N158" s="314">
        <f>SUM(Yhteenveto[[#This Row],[Valtionosuus ennen verotuloihin perustuvaa valtionosuuksien tasausta]]+Yhteenveto[[#This Row],[Verotuloihin perustuva valtionosuuksien tasaus]])</f>
        <v>2961397.7896817611</v>
      </c>
      <c r="O158" s="250">
        <v>449175.24510816851</v>
      </c>
      <c r="P158" s="387">
        <f>SUM(Yhteenveto[[#This Row],[Kunnan  peruspalvelujen valtionosuus ]:[Veroperustemuutoksista johtuvien veromenetysten korvaus]])</f>
        <v>3410573.0347899296</v>
      </c>
      <c r="Q158" s="37">
        <v>-26831.505359999996</v>
      </c>
      <c r="R158" s="354">
        <f>+Yhteenveto[[#This Row],[Kunnan  peruspalvelujen valtionosuus ]]+Yhteenveto[[#This Row],[Veroperustemuutoksista johtuvien veromenetysten korvaus]]+Yhteenveto[[#This Row],[Kotikuntakorvaus, netto, vuoden 2023 tieto]]</f>
        <v>3383741.5294299298</v>
      </c>
      <c r="S158" s="11"/>
      <c r="T158"/>
    </row>
    <row r="159" spans="1:20" ht="15">
      <c r="A159" s="35">
        <v>499</v>
      </c>
      <c r="B159" s="13" t="s">
        <v>165</v>
      </c>
      <c r="C159" s="15">
        <v>19662</v>
      </c>
      <c r="D159" s="15">
        <v>36122162.900000006</v>
      </c>
      <c r="E159" s="15">
        <v>7212342.9809308965</v>
      </c>
      <c r="F159" s="240">
        <f>Yhteenveto[[#This Row],[Ikärakenne, laskennallinen kustannus]]+Yhteenveto[[#This Row],[Muut laskennalliset kustannukset ]]</f>
        <v>43334505.880930901</v>
      </c>
      <c r="G159" s="335">
        <v>1395.32</v>
      </c>
      <c r="H159" s="17">
        <v>27434781.84</v>
      </c>
      <c r="I159" s="352">
        <f>Yhteenveto[[#This Row],[Laskennalliset kustannukset yhteensä]]-Yhteenveto[[#This Row],[Omarahoitusosuus, €]]</f>
        <v>15899724.040930901</v>
      </c>
      <c r="J159" s="36">
        <v>636714.06464496802</v>
      </c>
      <c r="K159" s="37">
        <v>-546318.62167463219</v>
      </c>
      <c r="L159" s="240">
        <f>Yhteenveto[[#This Row],[Valtionosuus omarahoitusosuuden jälkeen (välisumma)]]+Yhteenveto[[#This Row],[Lisäosat yhteensä]]+Yhteenveto[[#This Row],[Valtionosuuteen tehtävät vähennykset ja lisäykset, netto]]</f>
        <v>15990119.483901236</v>
      </c>
      <c r="M159" s="37">
        <v>4264444.1194837848</v>
      </c>
      <c r="N159" s="314">
        <f>SUM(Yhteenveto[[#This Row],[Valtionosuus ennen verotuloihin perustuvaa valtionosuuksien tasausta]]+Yhteenveto[[#This Row],[Verotuloihin perustuva valtionosuuksien tasaus]])</f>
        <v>20254563.60338502</v>
      </c>
      <c r="O159" s="250">
        <v>2877022.7459386881</v>
      </c>
      <c r="P159" s="387">
        <f>SUM(Yhteenveto[[#This Row],[Kunnan  peruspalvelujen valtionosuus ]:[Veroperustemuutoksista johtuvien veromenetysten korvaus]])</f>
        <v>23131586.349323709</v>
      </c>
      <c r="Q159" s="37">
        <v>466903.88928</v>
      </c>
      <c r="R159" s="354">
        <f>+Yhteenveto[[#This Row],[Kunnan  peruspalvelujen valtionosuus ]]+Yhteenveto[[#This Row],[Veroperustemuutoksista johtuvien veromenetysten korvaus]]+Yhteenveto[[#This Row],[Kotikuntakorvaus, netto, vuoden 2023 tieto]]</f>
        <v>23598490.238603707</v>
      </c>
      <c r="S159" s="11"/>
      <c r="T159"/>
    </row>
    <row r="160" spans="1:20" ht="15">
      <c r="A160" s="35">
        <v>500</v>
      </c>
      <c r="B160" s="13" t="s">
        <v>166</v>
      </c>
      <c r="C160" s="15">
        <v>10486</v>
      </c>
      <c r="D160" s="15">
        <v>21166848.150000002</v>
      </c>
      <c r="E160" s="15">
        <v>1147568.7779741413</v>
      </c>
      <c r="F160" s="240">
        <f>Yhteenveto[[#This Row],[Ikärakenne, laskennallinen kustannus]]+Yhteenveto[[#This Row],[Muut laskennalliset kustannukset ]]</f>
        <v>22314416.927974142</v>
      </c>
      <c r="G160" s="335">
        <v>1395.32</v>
      </c>
      <c r="H160" s="17">
        <v>14631325.52</v>
      </c>
      <c r="I160" s="352">
        <f>Yhteenveto[[#This Row],[Laskennalliset kustannukset yhteensä]]-Yhteenveto[[#This Row],[Omarahoitusosuus, €]]</f>
        <v>7683091.4079741426</v>
      </c>
      <c r="J160" s="36">
        <v>397676.43416976382</v>
      </c>
      <c r="K160" s="37">
        <v>3332434.5147511973</v>
      </c>
      <c r="L160" s="240">
        <f>Yhteenveto[[#This Row],[Valtionosuus omarahoitusosuuden jälkeen (välisumma)]]+Yhteenveto[[#This Row],[Lisäosat yhteensä]]+Yhteenveto[[#This Row],[Valtionosuuteen tehtävät vähennykset ja lisäykset, netto]]</f>
        <v>11413202.356895104</v>
      </c>
      <c r="M160" s="37">
        <v>1219551.9847111679</v>
      </c>
      <c r="N160" s="314">
        <f>SUM(Yhteenveto[[#This Row],[Valtionosuus ennen verotuloihin perustuvaa valtionosuuksien tasausta]]+Yhteenveto[[#This Row],[Verotuloihin perustuva valtionosuuksien tasaus]])</f>
        <v>12632754.341606272</v>
      </c>
      <c r="O160" s="250">
        <v>1060687.6753249294</v>
      </c>
      <c r="P160" s="387">
        <f>SUM(Yhteenveto[[#This Row],[Kunnan  peruspalvelujen valtionosuus ]:[Veroperustemuutoksista johtuvien veromenetysten korvaus]])</f>
        <v>13693442.016931202</v>
      </c>
      <c r="Q160" s="37">
        <v>-160429.79457600001</v>
      </c>
      <c r="R160" s="354">
        <f>+Yhteenveto[[#This Row],[Kunnan  peruspalvelujen valtionosuus ]]+Yhteenveto[[#This Row],[Veroperustemuutoksista johtuvien veromenetysten korvaus]]+Yhteenveto[[#This Row],[Kotikuntakorvaus, netto, vuoden 2023 tieto]]</f>
        <v>13533012.222355202</v>
      </c>
      <c r="S160" s="11"/>
      <c r="T160"/>
    </row>
    <row r="161" spans="1:20" ht="15">
      <c r="A161" s="35">
        <v>503</v>
      </c>
      <c r="B161" s="13" t="s">
        <v>167</v>
      </c>
      <c r="C161" s="15">
        <v>7539</v>
      </c>
      <c r="D161" s="15">
        <v>10998427.75</v>
      </c>
      <c r="E161" s="15">
        <v>1364364.5221457582</v>
      </c>
      <c r="F161" s="240">
        <f>Yhteenveto[[#This Row],[Ikärakenne, laskennallinen kustannus]]+Yhteenveto[[#This Row],[Muut laskennalliset kustannukset ]]</f>
        <v>12362792.272145757</v>
      </c>
      <c r="G161" s="335">
        <v>1395.32</v>
      </c>
      <c r="H161" s="17">
        <v>10519317.48</v>
      </c>
      <c r="I161" s="352">
        <f>Yhteenveto[[#This Row],[Laskennalliset kustannukset yhteensä]]-Yhteenveto[[#This Row],[Omarahoitusosuus, €]]</f>
        <v>1843474.792145757</v>
      </c>
      <c r="J161" s="36">
        <v>185162.49303307061</v>
      </c>
      <c r="K161" s="37">
        <v>-1496543.2160636359</v>
      </c>
      <c r="L161" s="240">
        <f>Yhteenveto[[#This Row],[Valtionosuus omarahoitusosuuden jälkeen (välisumma)]]+Yhteenveto[[#This Row],[Lisäosat yhteensä]]+Yhteenveto[[#This Row],[Valtionosuuteen tehtävät vähennykset ja lisäykset, netto]]</f>
        <v>532094.0691151917</v>
      </c>
      <c r="M161" s="37">
        <v>3062845.6712526693</v>
      </c>
      <c r="N161" s="314">
        <f>SUM(Yhteenveto[[#This Row],[Valtionosuus ennen verotuloihin perustuvaa valtionosuuksien tasausta]]+Yhteenveto[[#This Row],[Verotuloihin perustuva valtionosuuksien tasaus]])</f>
        <v>3594939.740367861</v>
      </c>
      <c r="O161" s="250">
        <v>1428197.2164594252</v>
      </c>
      <c r="P161" s="387">
        <f>SUM(Yhteenveto[[#This Row],[Kunnan  peruspalvelujen valtionosuus ]:[Veroperustemuutoksista johtuvien veromenetysten korvaus]])</f>
        <v>5023136.9568272866</v>
      </c>
      <c r="Q161" s="37">
        <v>124013.90892000007</v>
      </c>
      <c r="R161" s="354">
        <f>+Yhteenveto[[#This Row],[Kunnan  peruspalvelujen valtionosuus ]]+Yhteenveto[[#This Row],[Veroperustemuutoksista johtuvien veromenetysten korvaus]]+Yhteenveto[[#This Row],[Kotikuntakorvaus, netto, vuoden 2023 tieto]]</f>
        <v>5147150.8657472869</v>
      </c>
      <c r="S161" s="11"/>
      <c r="T161"/>
    </row>
    <row r="162" spans="1:20" ht="15">
      <c r="A162" s="35">
        <v>504</v>
      </c>
      <c r="B162" s="13" t="s">
        <v>168</v>
      </c>
      <c r="C162" s="15">
        <v>1764</v>
      </c>
      <c r="D162" s="15">
        <v>2494687.8200000003</v>
      </c>
      <c r="E162" s="15">
        <v>539180.61359587347</v>
      </c>
      <c r="F162" s="240">
        <f>Yhteenveto[[#This Row],[Ikärakenne, laskennallinen kustannus]]+Yhteenveto[[#This Row],[Muut laskennalliset kustannukset ]]</f>
        <v>3033868.4335958739</v>
      </c>
      <c r="G162" s="335">
        <v>1395.32</v>
      </c>
      <c r="H162" s="17">
        <v>2461344.48</v>
      </c>
      <c r="I162" s="352">
        <f>Yhteenveto[[#This Row],[Laskennalliset kustannukset yhteensä]]-Yhteenveto[[#This Row],[Omarahoitusosuus, €]]</f>
        <v>572523.9535958739</v>
      </c>
      <c r="J162" s="36">
        <v>46603.613253947238</v>
      </c>
      <c r="K162" s="37">
        <v>-655760.24939115031</v>
      </c>
      <c r="L162" s="240">
        <f>Yhteenveto[[#This Row],[Valtionosuus omarahoitusosuuden jälkeen (välisumma)]]+Yhteenveto[[#This Row],[Lisäosat yhteensä]]+Yhteenveto[[#This Row],[Valtionosuuteen tehtävät vähennykset ja lisäykset, netto]]</f>
        <v>-36632.682541329181</v>
      </c>
      <c r="M162" s="37">
        <v>771174.10527828976</v>
      </c>
      <c r="N162" s="314">
        <f>SUM(Yhteenveto[[#This Row],[Valtionosuus ennen verotuloihin perustuvaa valtionosuuksien tasausta]]+Yhteenveto[[#This Row],[Verotuloihin perustuva valtionosuuksien tasaus]])</f>
        <v>734541.42273696058</v>
      </c>
      <c r="O162" s="250">
        <v>390940.42536514922</v>
      </c>
      <c r="P162" s="387">
        <f>SUM(Yhteenveto[[#This Row],[Kunnan  peruspalvelujen valtionosuus ]:[Veroperustemuutoksista johtuvien veromenetysten korvaus]])</f>
        <v>1125481.8481021097</v>
      </c>
      <c r="Q162" s="37">
        <v>-814211.25162</v>
      </c>
      <c r="R162" s="354">
        <f>+Yhteenveto[[#This Row],[Kunnan  peruspalvelujen valtionosuus ]]+Yhteenveto[[#This Row],[Veroperustemuutoksista johtuvien veromenetysten korvaus]]+Yhteenveto[[#This Row],[Kotikuntakorvaus, netto, vuoden 2023 tieto]]</f>
        <v>311270.59648210974</v>
      </c>
      <c r="S162" s="11"/>
      <c r="T162"/>
    </row>
    <row r="163" spans="1:20" ht="15">
      <c r="A163" s="35">
        <v>505</v>
      </c>
      <c r="B163" s="13" t="s">
        <v>169</v>
      </c>
      <c r="C163" s="15">
        <v>20912</v>
      </c>
      <c r="D163" s="15">
        <v>38049649.879999995</v>
      </c>
      <c r="E163" s="15">
        <v>3702273.6323831985</v>
      </c>
      <c r="F163" s="240">
        <f>Yhteenveto[[#This Row],[Ikärakenne, laskennallinen kustannus]]+Yhteenveto[[#This Row],[Muut laskennalliset kustannukset ]]</f>
        <v>41751923.512383193</v>
      </c>
      <c r="G163" s="335">
        <v>1395.32</v>
      </c>
      <c r="H163" s="17">
        <v>29178931.84</v>
      </c>
      <c r="I163" s="352">
        <f>Yhteenveto[[#This Row],[Laskennalliset kustannukset yhteensä]]-Yhteenveto[[#This Row],[Omarahoitusosuus, €]]</f>
        <v>12572991.672383193</v>
      </c>
      <c r="J163" s="36">
        <v>611417.27780066908</v>
      </c>
      <c r="K163" s="37">
        <v>-2308980.7356334566</v>
      </c>
      <c r="L163" s="240">
        <f>Yhteenveto[[#This Row],[Valtionosuus omarahoitusosuuden jälkeen (välisumma)]]+Yhteenveto[[#This Row],[Lisäosat yhteensä]]+Yhteenveto[[#This Row],[Valtionosuuteen tehtävät vähennykset ja lisäykset, netto]]</f>
        <v>10875428.214550406</v>
      </c>
      <c r="M163" s="37">
        <v>3564774.4189919899</v>
      </c>
      <c r="N163" s="314">
        <f>SUM(Yhteenveto[[#This Row],[Valtionosuus ennen verotuloihin perustuvaa valtionosuuksien tasausta]]+Yhteenveto[[#This Row],[Verotuloihin perustuva valtionosuuksien tasaus]])</f>
        <v>14440202.633542396</v>
      </c>
      <c r="O163" s="250">
        <v>3175444.3478564438</v>
      </c>
      <c r="P163" s="387">
        <f>SUM(Yhteenveto[[#This Row],[Kunnan  peruspalvelujen valtionosuus ]:[Veroperustemuutoksista johtuvien veromenetysten korvaus]])</f>
        <v>17615646.98139884</v>
      </c>
      <c r="Q163" s="37">
        <v>-1587610.05828</v>
      </c>
      <c r="R163" s="354">
        <f>+Yhteenveto[[#This Row],[Kunnan  peruspalvelujen valtionosuus ]]+Yhteenveto[[#This Row],[Veroperustemuutoksista johtuvien veromenetysten korvaus]]+Yhteenveto[[#This Row],[Kotikuntakorvaus, netto, vuoden 2023 tieto]]</f>
        <v>16028036.923118839</v>
      </c>
      <c r="S163" s="11"/>
      <c r="T163"/>
    </row>
    <row r="164" spans="1:20" ht="15">
      <c r="A164" s="35">
        <v>507</v>
      </c>
      <c r="B164" s="13" t="s">
        <v>170</v>
      </c>
      <c r="C164" s="15">
        <v>5564</v>
      </c>
      <c r="D164" s="15">
        <v>6113899.209999999</v>
      </c>
      <c r="E164" s="15">
        <v>1592910.3404026087</v>
      </c>
      <c r="F164" s="240">
        <f>Yhteenveto[[#This Row],[Ikärakenne, laskennallinen kustannus]]+Yhteenveto[[#This Row],[Muut laskennalliset kustannukset ]]</f>
        <v>7706809.5504026078</v>
      </c>
      <c r="G164" s="335">
        <v>1395.32</v>
      </c>
      <c r="H164" s="17">
        <v>7763560.4799999995</v>
      </c>
      <c r="I164" s="352">
        <f>Yhteenveto[[#This Row],[Laskennalliset kustannukset yhteensä]]-Yhteenveto[[#This Row],[Omarahoitusosuus, €]]</f>
        <v>-56750.929597391747</v>
      </c>
      <c r="J164" s="36">
        <v>433704.70677111129</v>
      </c>
      <c r="K164" s="37">
        <v>-1945657.3590271345</v>
      </c>
      <c r="L164" s="240">
        <f>Yhteenveto[[#This Row],[Valtionosuus omarahoitusosuuden jälkeen (välisumma)]]+Yhteenveto[[#This Row],[Lisäosat yhteensä]]+Yhteenveto[[#This Row],[Valtionosuuteen tehtävät vähennykset ja lisäykset, netto]]</f>
        <v>-1568703.5818534149</v>
      </c>
      <c r="M164" s="37">
        <v>1111841.435209377</v>
      </c>
      <c r="N164" s="314">
        <f>SUM(Yhteenveto[[#This Row],[Valtionosuus ennen verotuloihin perustuvaa valtionosuuksien tasausta]]+Yhteenveto[[#This Row],[Verotuloihin perustuva valtionosuuksien tasaus]])</f>
        <v>-456862.14664403792</v>
      </c>
      <c r="O164" s="250">
        <v>1123321.8325463182</v>
      </c>
      <c r="P164" s="387">
        <f>SUM(Yhteenveto[[#This Row],[Kunnan  peruspalvelujen valtionosuus ]:[Veroperustemuutoksista johtuvien veromenetysten korvaus]])</f>
        <v>666459.68590228027</v>
      </c>
      <c r="Q164" s="37">
        <v>156824.49696000002</v>
      </c>
      <c r="R164" s="354">
        <f>+Yhteenveto[[#This Row],[Kunnan  peruspalvelujen valtionosuus ]]+Yhteenveto[[#This Row],[Veroperustemuutoksista johtuvien veromenetysten korvaus]]+Yhteenveto[[#This Row],[Kotikuntakorvaus, netto, vuoden 2023 tieto]]</f>
        <v>823284.18286228029</v>
      </c>
      <c r="S164" s="11"/>
      <c r="T164"/>
    </row>
    <row r="165" spans="1:20" ht="15">
      <c r="A165" s="35">
        <v>508</v>
      </c>
      <c r="B165" s="13" t="s">
        <v>171</v>
      </c>
      <c r="C165" s="15">
        <v>9360</v>
      </c>
      <c r="D165" s="15">
        <v>10726170.439999999</v>
      </c>
      <c r="E165" s="15">
        <v>1736913.2049357176</v>
      </c>
      <c r="F165" s="240">
        <f>Yhteenveto[[#This Row],[Ikärakenne, laskennallinen kustannus]]+Yhteenveto[[#This Row],[Muut laskennalliset kustannukset ]]</f>
        <v>12463083.644935718</v>
      </c>
      <c r="G165" s="335">
        <v>1395.32</v>
      </c>
      <c r="H165" s="17">
        <v>13060195.199999999</v>
      </c>
      <c r="I165" s="352">
        <f>Yhteenveto[[#This Row],[Laskennalliset kustannukset yhteensä]]-Yhteenveto[[#This Row],[Omarahoitusosuus, €]]</f>
        <v>-597111.55506428145</v>
      </c>
      <c r="J165" s="36">
        <v>626925.10947738111</v>
      </c>
      <c r="K165" s="37">
        <v>-2131203.8475724808</v>
      </c>
      <c r="L165" s="240">
        <f>Yhteenveto[[#This Row],[Valtionosuus omarahoitusosuuden jälkeen (välisumma)]]+Yhteenveto[[#This Row],[Lisäosat yhteensä]]+Yhteenveto[[#This Row],[Valtionosuuteen tehtävät vähennykset ja lisäykset, netto]]</f>
        <v>-2101390.293159381</v>
      </c>
      <c r="M165" s="37">
        <v>2594639.8917291341</v>
      </c>
      <c r="N165" s="314">
        <f>SUM(Yhteenveto[[#This Row],[Valtionosuus ennen verotuloihin perustuvaa valtionosuuksien tasausta]]+Yhteenveto[[#This Row],[Verotuloihin perustuva valtionosuuksien tasaus]])</f>
        <v>493249.59856975311</v>
      </c>
      <c r="O165" s="250">
        <v>1704841.8369275278</v>
      </c>
      <c r="P165" s="387">
        <f>SUM(Yhteenveto[[#This Row],[Kunnan  peruspalvelujen valtionosuus ]:[Veroperustemuutoksista johtuvien veromenetysten korvaus]])</f>
        <v>2198091.4354972811</v>
      </c>
      <c r="Q165" s="37">
        <v>181380.38129999998</v>
      </c>
      <c r="R165" s="354">
        <f>+Yhteenveto[[#This Row],[Kunnan  peruspalvelujen valtionosuus ]]+Yhteenveto[[#This Row],[Veroperustemuutoksista johtuvien veromenetysten korvaus]]+Yhteenveto[[#This Row],[Kotikuntakorvaus, netto, vuoden 2023 tieto]]</f>
        <v>2379471.8167972811</v>
      </c>
      <c r="S165" s="11"/>
      <c r="T165"/>
    </row>
    <row r="166" spans="1:20" ht="15">
      <c r="A166" s="35">
        <v>529</v>
      </c>
      <c r="B166" s="13" t="s">
        <v>172</v>
      </c>
      <c r="C166" s="15">
        <v>19850</v>
      </c>
      <c r="D166" s="15">
        <v>28833261.59</v>
      </c>
      <c r="E166" s="15">
        <v>4018839.7530114735</v>
      </c>
      <c r="F166" s="240">
        <f>Yhteenveto[[#This Row],[Ikärakenne, laskennallinen kustannus]]+Yhteenveto[[#This Row],[Muut laskennalliset kustannukset ]]</f>
        <v>32852101.343011472</v>
      </c>
      <c r="G166" s="335">
        <v>1395.32</v>
      </c>
      <c r="H166" s="17">
        <v>27697102</v>
      </c>
      <c r="I166" s="352">
        <f>Yhteenveto[[#This Row],[Laskennalliset kustannukset yhteensä]]-Yhteenveto[[#This Row],[Omarahoitusosuus, €]]</f>
        <v>5154999.3430114724</v>
      </c>
      <c r="J166" s="36">
        <v>795370.61330750829</v>
      </c>
      <c r="K166" s="37">
        <v>2894721.0851923651</v>
      </c>
      <c r="L166" s="240">
        <f>Yhteenveto[[#This Row],[Valtionosuus omarahoitusosuuden jälkeen (välisumma)]]+Yhteenveto[[#This Row],[Lisäosat yhteensä]]+Yhteenveto[[#This Row],[Valtionosuuteen tehtävät vähennykset ja lisäykset, netto]]</f>
        <v>8845091.0415113457</v>
      </c>
      <c r="M166" s="37">
        <v>-622151.54931338411</v>
      </c>
      <c r="N166" s="314">
        <f>SUM(Yhteenveto[[#This Row],[Valtionosuus ennen verotuloihin perustuvaa valtionosuuksien tasausta]]+Yhteenveto[[#This Row],[Verotuloihin perustuva valtionosuuksien tasaus]])</f>
        <v>8222939.4921979615</v>
      </c>
      <c r="O166" s="250">
        <v>2344078.2478704993</v>
      </c>
      <c r="P166" s="387">
        <f>SUM(Yhteenveto[[#This Row],[Kunnan  peruspalvelujen valtionosuus ]:[Veroperustemuutoksista johtuvien veromenetysten korvaus]])</f>
        <v>10567017.740068462</v>
      </c>
      <c r="Q166" s="37">
        <v>-272896.04232000001</v>
      </c>
      <c r="R166" s="354">
        <f>+Yhteenveto[[#This Row],[Kunnan  peruspalvelujen valtionosuus ]]+Yhteenveto[[#This Row],[Veroperustemuutoksista johtuvien veromenetysten korvaus]]+Yhteenveto[[#This Row],[Kotikuntakorvaus, netto, vuoden 2023 tieto]]</f>
        <v>10294121.697748462</v>
      </c>
      <c r="S166" s="11"/>
      <c r="T166"/>
    </row>
    <row r="167" spans="1:20" ht="15">
      <c r="A167" s="35">
        <v>531</v>
      </c>
      <c r="B167" s="13" t="s">
        <v>173</v>
      </c>
      <c r="C167" s="15">
        <v>5072</v>
      </c>
      <c r="D167" s="15">
        <v>7000197.5500000007</v>
      </c>
      <c r="E167" s="15">
        <v>677875.05261161109</v>
      </c>
      <c r="F167" s="240">
        <f>Yhteenveto[[#This Row],[Ikärakenne, laskennallinen kustannus]]+Yhteenveto[[#This Row],[Muut laskennalliset kustannukset ]]</f>
        <v>7678072.6026116116</v>
      </c>
      <c r="G167" s="335">
        <v>1395.32</v>
      </c>
      <c r="H167" s="17">
        <v>7077063.04</v>
      </c>
      <c r="I167" s="352">
        <f>Yhteenveto[[#This Row],[Laskennalliset kustannukset yhteensä]]-Yhteenveto[[#This Row],[Omarahoitusosuus, €]]</f>
        <v>601009.56261161156</v>
      </c>
      <c r="J167" s="36">
        <v>134581.56852898406</v>
      </c>
      <c r="K167" s="37">
        <v>-2444719.9613702036</v>
      </c>
      <c r="L167" s="240">
        <f>Yhteenveto[[#This Row],[Valtionosuus omarahoitusosuuden jälkeen (välisumma)]]+Yhteenveto[[#This Row],[Lisäosat yhteensä]]+Yhteenveto[[#This Row],[Valtionosuuteen tehtävät vähennykset ja lisäykset, netto]]</f>
        <v>-1709128.8302296079</v>
      </c>
      <c r="M167" s="37">
        <v>2278792.8886034852</v>
      </c>
      <c r="N167" s="314">
        <f>SUM(Yhteenveto[[#This Row],[Valtionosuus ennen verotuloihin perustuvaa valtionosuuksien tasausta]]+Yhteenveto[[#This Row],[Verotuloihin perustuva valtionosuuksien tasaus]])</f>
        <v>569664.05837387731</v>
      </c>
      <c r="O167" s="250">
        <v>900616.31668610463</v>
      </c>
      <c r="P167" s="387">
        <f>SUM(Yhteenveto[[#This Row],[Kunnan  peruspalvelujen valtionosuus ]:[Veroperustemuutoksista johtuvien veromenetysten korvaus]])</f>
        <v>1470280.3750599818</v>
      </c>
      <c r="Q167" s="37">
        <v>11352.82042199999</v>
      </c>
      <c r="R167" s="354">
        <f>+Yhteenveto[[#This Row],[Kunnan  peruspalvelujen valtionosuus ]]+Yhteenveto[[#This Row],[Veroperustemuutoksista johtuvien veromenetysten korvaus]]+Yhteenveto[[#This Row],[Kotikuntakorvaus, netto, vuoden 2023 tieto]]</f>
        <v>1481633.1954819818</v>
      </c>
      <c r="S167" s="11"/>
      <c r="T167"/>
    </row>
    <row r="168" spans="1:20" ht="15">
      <c r="A168" s="35">
        <v>535</v>
      </c>
      <c r="B168" s="13" t="s">
        <v>174</v>
      </c>
      <c r="C168" s="15">
        <v>10419</v>
      </c>
      <c r="D168" s="15">
        <v>21828100.379999999</v>
      </c>
      <c r="E168" s="15">
        <v>1316687.8155895367</v>
      </c>
      <c r="F168" s="240">
        <f>Yhteenveto[[#This Row],[Ikärakenne, laskennallinen kustannus]]+Yhteenveto[[#This Row],[Muut laskennalliset kustannukset ]]</f>
        <v>23144788.195589535</v>
      </c>
      <c r="G168" s="335">
        <v>1395.32</v>
      </c>
      <c r="H168" s="17">
        <v>14537839.08</v>
      </c>
      <c r="I168" s="352">
        <f>Yhteenveto[[#This Row],[Laskennalliset kustannukset yhteensä]]-Yhteenveto[[#This Row],[Omarahoitusosuus, €]]</f>
        <v>8606949.1155895349</v>
      </c>
      <c r="J168" s="36">
        <v>392814.90313611215</v>
      </c>
      <c r="K168" s="37">
        <v>-966003.80876215943</v>
      </c>
      <c r="L168" s="240">
        <f>Yhteenveto[[#This Row],[Valtionosuus omarahoitusosuuden jälkeen (välisumma)]]+Yhteenveto[[#This Row],[Lisäosat yhteensä]]+Yhteenveto[[#This Row],[Valtionosuuteen tehtävät vähennykset ja lisäykset, netto]]</f>
        <v>8033760.2099634875</v>
      </c>
      <c r="M168" s="37">
        <v>6710616.022680833</v>
      </c>
      <c r="N168" s="314">
        <f>SUM(Yhteenveto[[#This Row],[Valtionosuus ennen verotuloihin perustuvaa valtionosuuksien tasausta]]+Yhteenveto[[#This Row],[Verotuloihin perustuva valtionosuuksien tasaus]])</f>
        <v>14744376.23264432</v>
      </c>
      <c r="O168" s="250">
        <v>2022697.2322881706</v>
      </c>
      <c r="P168" s="387">
        <f>SUM(Yhteenveto[[#This Row],[Kunnan  peruspalvelujen valtionosuus ]:[Veroperustemuutoksista johtuvien veromenetysten korvaus]])</f>
        <v>16767073.46493249</v>
      </c>
      <c r="Q168" s="37">
        <v>-89492.886780000059</v>
      </c>
      <c r="R168" s="354">
        <f>+Yhteenveto[[#This Row],[Kunnan  peruspalvelujen valtionosuus ]]+Yhteenveto[[#This Row],[Veroperustemuutoksista johtuvien veromenetysten korvaus]]+Yhteenveto[[#This Row],[Kotikuntakorvaus, netto, vuoden 2023 tieto]]</f>
        <v>16677580.578152491</v>
      </c>
      <c r="S168" s="11"/>
      <c r="T168"/>
    </row>
    <row r="169" spans="1:20" ht="15">
      <c r="A169" s="35">
        <v>536</v>
      </c>
      <c r="B169" s="13" t="s">
        <v>175</v>
      </c>
      <c r="C169" s="15">
        <v>35346</v>
      </c>
      <c r="D169" s="15">
        <v>61139760.790000007</v>
      </c>
      <c r="E169" s="15">
        <v>4729167.6365485862</v>
      </c>
      <c r="F169" s="240">
        <f>Yhteenveto[[#This Row],[Ikärakenne, laskennallinen kustannus]]+Yhteenveto[[#This Row],[Muut laskennalliset kustannukset ]]</f>
        <v>65868928.426548593</v>
      </c>
      <c r="G169" s="335">
        <v>1395.32</v>
      </c>
      <c r="H169" s="17">
        <v>49318980.719999999</v>
      </c>
      <c r="I169" s="352">
        <f>Yhteenveto[[#This Row],[Laskennalliset kustannukset yhteensä]]-Yhteenveto[[#This Row],[Omarahoitusosuus, €]]</f>
        <v>16549947.706548594</v>
      </c>
      <c r="J169" s="36">
        <v>1577715.4820789928</v>
      </c>
      <c r="K169" s="37">
        <v>-7563546.3076676736</v>
      </c>
      <c r="L169" s="240">
        <f>Yhteenveto[[#This Row],[Valtionosuus omarahoitusosuuden jälkeen (välisumma)]]+Yhteenveto[[#This Row],[Lisäosat yhteensä]]+Yhteenveto[[#This Row],[Valtionosuuteen tehtävät vähennykset ja lisäykset, netto]]</f>
        <v>10564116.880959913</v>
      </c>
      <c r="M169" s="37">
        <v>5870664.2446419951</v>
      </c>
      <c r="N169" s="314">
        <f>SUM(Yhteenveto[[#This Row],[Valtionosuus ennen verotuloihin perustuvaa valtionosuuksien tasausta]]+Yhteenveto[[#This Row],[Verotuloihin perustuva valtionosuuksien tasaus]])</f>
        <v>16434781.125601908</v>
      </c>
      <c r="O169" s="250">
        <v>4374720.9806612972</v>
      </c>
      <c r="P169" s="387">
        <f>SUM(Yhteenveto[[#This Row],[Kunnan  peruspalvelujen valtionosuus ]:[Veroperustemuutoksista johtuvien veromenetysten korvaus]])</f>
        <v>20809502.106263205</v>
      </c>
      <c r="Q169" s="37">
        <v>-217414.0221180002</v>
      </c>
      <c r="R169" s="354">
        <f>+Yhteenveto[[#This Row],[Kunnan  peruspalvelujen valtionosuus ]]+Yhteenveto[[#This Row],[Veroperustemuutoksista johtuvien veromenetysten korvaus]]+Yhteenveto[[#This Row],[Kotikuntakorvaus, netto, vuoden 2023 tieto]]</f>
        <v>20592088.084145207</v>
      </c>
      <c r="S169" s="11"/>
      <c r="T169"/>
    </row>
    <row r="170" spans="1:20" ht="15">
      <c r="A170" s="35">
        <v>538</v>
      </c>
      <c r="B170" s="13" t="s">
        <v>176</v>
      </c>
      <c r="C170" s="15">
        <v>4644</v>
      </c>
      <c r="D170" s="15">
        <v>8536237</v>
      </c>
      <c r="E170" s="15">
        <v>607368.29877301864</v>
      </c>
      <c r="F170" s="240">
        <f>Yhteenveto[[#This Row],[Ikärakenne, laskennallinen kustannus]]+Yhteenveto[[#This Row],[Muut laskennalliset kustannukset ]]</f>
        <v>9143605.2987730186</v>
      </c>
      <c r="G170" s="335">
        <v>1395.32</v>
      </c>
      <c r="H170" s="17">
        <v>6479866.0800000001</v>
      </c>
      <c r="I170" s="352">
        <f>Yhteenveto[[#This Row],[Laskennalliset kustannukset yhteensä]]-Yhteenveto[[#This Row],[Omarahoitusosuus, €]]</f>
        <v>2663739.2187730186</v>
      </c>
      <c r="J170" s="36">
        <v>115306.05900472282</v>
      </c>
      <c r="K170" s="37">
        <v>-636470.22353878478</v>
      </c>
      <c r="L170" s="240">
        <f>Yhteenveto[[#This Row],[Valtionosuus omarahoitusosuuden jälkeen (välisumma)]]+Yhteenveto[[#This Row],[Lisäosat yhteensä]]+Yhteenveto[[#This Row],[Valtionosuuteen tehtävät vähennykset ja lisäykset, netto]]</f>
        <v>2142575.0542389564</v>
      </c>
      <c r="M170" s="37">
        <v>1924766.6590977237</v>
      </c>
      <c r="N170" s="314">
        <f>SUM(Yhteenveto[[#This Row],[Valtionosuus ennen verotuloihin perustuvaa valtionosuuksien tasausta]]+Yhteenveto[[#This Row],[Verotuloihin perustuva valtionosuuksien tasaus]])</f>
        <v>4067341.7133366801</v>
      </c>
      <c r="O170" s="250">
        <v>799760.2898536697</v>
      </c>
      <c r="P170" s="387">
        <f>SUM(Yhteenveto[[#This Row],[Kunnan  peruspalvelujen valtionosuus ]:[Veroperustemuutoksista johtuvien veromenetysten korvaus]])</f>
        <v>4867102.0031903498</v>
      </c>
      <c r="Q170" s="37">
        <v>-83216.337300000014</v>
      </c>
      <c r="R170" s="354">
        <f>+Yhteenveto[[#This Row],[Kunnan  peruspalvelujen valtionosuus ]]+Yhteenveto[[#This Row],[Veroperustemuutoksista johtuvien veromenetysten korvaus]]+Yhteenveto[[#This Row],[Kotikuntakorvaus, netto, vuoden 2023 tieto]]</f>
        <v>4783885.66589035</v>
      </c>
      <c r="S170" s="11"/>
      <c r="T170"/>
    </row>
    <row r="171" spans="1:20" ht="15">
      <c r="A171" s="35">
        <v>541</v>
      </c>
      <c r="B171" s="13" t="s">
        <v>177</v>
      </c>
      <c r="C171" s="15">
        <v>9243</v>
      </c>
      <c r="D171" s="15">
        <v>10508025.220000001</v>
      </c>
      <c r="E171" s="15">
        <v>3316028.2828116617</v>
      </c>
      <c r="F171" s="240">
        <f>Yhteenveto[[#This Row],[Ikärakenne, laskennallinen kustannus]]+Yhteenveto[[#This Row],[Muut laskennalliset kustannukset ]]</f>
        <v>13824053.502811663</v>
      </c>
      <c r="G171" s="335">
        <v>1395.32</v>
      </c>
      <c r="H171" s="17">
        <v>12896942.76</v>
      </c>
      <c r="I171" s="352">
        <f>Yhteenveto[[#This Row],[Laskennalliset kustannukset yhteensä]]-Yhteenveto[[#This Row],[Omarahoitusosuus, €]]</f>
        <v>927110.74281166308</v>
      </c>
      <c r="J171" s="36">
        <v>1316917.2577553063</v>
      </c>
      <c r="K171" s="37">
        <v>2663777.916697145</v>
      </c>
      <c r="L171" s="240">
        <f>Yhteenveto[[#This Row],[Valtionosuus omarahoitusosuuden jälkeen (välisumma)]]+Yhteenveto[[#This Row],[Lisäosat yhteensä]]+Yhteenveto[[#This Row],[Valtionosuuteen tehtävät vähennykset ja lisäykset, netto]]</f>
        <v>4907805.9172641151</v>
      </c>
      <c r="M171" s="37">
        <v>4866320.8828202579</v>
      </c>
      <c r="N171" s="314">
        <f>SUM(Yhteenveto[[#This Row],[Valtionosuus ennen verotuloihin perustuvaa valtionosuuksien tasausta]]+Yhteenveto[[#This Row],[Verotuloihin perustuva valtionosuuksien tasaus]])</f>
        <v>9774126.800084373</v>
      </c>
      <c r="O171" s="250">
        <v>2053374.3183873468</v>
      </c>
      <c r="P171" s="387">
        <f>SUM(Yhteenveto[[#This Row],[Kunnan  peruspalvelujen valtionosuus ]:[Veroperustemuutoksista johtuvien veromenetysten korvaus]])</f>
        <v>11827501.118471719</v>
      </c>
      <c r="Q171" s="37">
        <v>-84852.404700000028</v>
      </c>
      <c r="R171" s="354">
        <f>+Yhteenveto[[#This Row],[Kunnan  peruspalvelujen valtionosuus ]]+Yhteenveto[[#This Row],[Veroperustemuutoksista johtuvien veromenetysten korvaus]]+Yhteenveto[[#This Row],[Kotikuntakorvaus, netto, vuoden 2023 tieto]]</f>
        <v>11742648.713771719</v>
      </c>
      <c r="S171" s="11"/>
      <c r="T171"/>
    </row>
    <row r="172" spans="1:20" ht="15">
      <c r="A172" s="35">
        <v>543</v>
      </c>
      <c r="B172" s="13" t="s">
        <v>178</v>
      </c>
      <c r="C172" s="15">
        <v>44458</v>
      </c>
      <c r="D172" s="15">
        <v>82698751.199999988</v>
      </c>
      <c r="E172" s="15">
        <v>9374750.366092585</v>
      </c>
      <c r="F172" s="240">
        <f>Yhteenveto[[#This Row],[Ikärakenne, laskennallinen kustannus]]+Yhteenveto[[#This Row],[Muut laskennalliset kustannukset ]]</f>
        <v>92073501.566092581</v>
      </c>
      <c r="G172" s="335">
        <v>1395.32</v>
      </c>
      <c r="H172" s="17">
        <v>62033136.559999995</v>
      </c>
      <c r="I172" s="352">
        <f>Yhteenveto[[#This Row],[Laskennalliset kustannukset yhteensä]]-Yhteenveto[[#This Row],[Omarahoitusosuus, €]]</f>
        <v>30040365.006092586</v>
      </c>
      <c r="J172" s="36">
        <v>1691404.1055525648</v>
      </c>
      <c r="K172" s="37">
        <v>4303787.2406414822</v>
      </c>
      <c r="L172" s="240">
        <f>Yhteenveto[[#This Row],[Valtionosuus omarahoitusosuuden jälkeen (välisumma)]]+Yhteenveto[[#This Row],[Lisäosat yhteensä]]+Yhteenveto[[#This Row],[Valtionosuuteen tehtävät vähennykset ja lisäykset, netto]]</f>
        <v>36035556.352286637</v>
      </c>
      <c r="M172" s="37">
        <v>-223903.55227764152</v>
      </c>
      <c r="N172" s="314">
        <f>SUM(Yhteenveto[[#This Row],[Valtionosuus ennen verotuloihin perustuvaa valtionosuuksien tasausta]]+Yhteenveto[[#This Row],[Verotuloihin perustuva valtionosuuksien tasaus]])</f>
        <v>35811652.800008997</v>
      </c>
      <c r="O172" s="250">
        <v>5299037.0792488419</v>
      </c>
      <c r="P172" s="387">
        <f>SUM(Yhteenveto[[#This Row],[Kunnan  peruspalvelujen valtionosuus ]:[Veroperustemuutoksista johtuvien veromenetysten korvaus]])</f>
        <v>41110689.879257843</v>
      </c>
      <c r="Q172" s="37">
        <v>-84163.76905800018</v>
      </c>
      <c r="R172" s="354">
        <f>+Yhteenveto[[#This Row],[Kunnan  peruspalvelujen valtionosuus ]]+Yhteenveto[[#This Row],[Veroperustemuutoksista johtuvien veromenetysten korvaus]]+Yhteenveto[[#This Row],[Kotikuntakorvaus, netto, vuoden 2023 tieto]]</f>
        <v>41026526.110199846</v>
      </c>
      <c r="S172" s="11"/>
      <c r="T172"/>
    </row>
    <row r="173" spans="1:20" ht="15">
      <c r="A173" s="35">
        <v>545</v>
      </c>
      <c r="B173" s="13" t="s">
        <v>179</v>
      </c>
      <c r="C173" s="15">
        <v>9584</v>
      </c>
      <c r="D173" s="15">
        <v>14537505.59</v>
      </c>
      <c r="E173" s="15">
        <v>6924564.9126657145</v>
      </c>
      <c r="F173" s="240">
        <f>Yhteenveto[[#This Row],[Ikärakenne, laskennallinen kustannus]]+Yhteenveto[[#This Row],[Muut laskennalliset kustannukset ]]</f>
        <v>21462070.502665713</v>
      </c>
      <c r="G173" s="335">
        <v>1395.32</v>
      </c>
      <c r="H173" s="17">
        <v>13372746.879999999</v>
      </c>
      <c r="I173" s="352">
        <f>Yhteenveto[[#This Row],[Laskennalliset kustannukset yhteensä]]-Yhteenveto[[#This Row],[Omarahoitusosuus, €]]</f>
        <v>8089323.6226657145</v>
      </c>
      <c r="J173" s="36">
        <v>778172.20326250663</v>
      </c>
      <c r="K173" s="37">
        <v>2204109.9972018432</v>
      </c>
      <c r="L173" s="240">
        <f>Yhteenveto[[#This Row],[Valtionosuus omarahoitusosuuden jälkeen (välisumma)]]+Yhteenveto[[#This Row],[Lisäosat yhteensä]]+Yhteenveto[[#This Row],[Valtionosuuteen tehtävät vähennykset ja lisäykset, netto]]</f>
        <v>11071605.823130064</v>
      </c>
      <c r="M173" s="37">
        <v>3247840.4979423084</v>
      </c>
      <c r="N173" s="314">
        <f>SUM(Yhteenveto[[#This Row],[Valtionosuus ennen verotuloihin perustuvaa valtionosuuksien tasausta]]+Yhteenveto[[#This Row],[Verotuloihin perustuva valtionosuuksien tasaus]])</f>
        <v>14319446.321072372</v>
      </c>
      <c r="O173" s="250">
        <v>2194800.0030456614</v>
      </c>
      <c r="P173" s="387">
        <f>SUM(Yhteenveto[[#This Row],[Kunnan  peruspalvelujen valtionosuus ]:[Veroperustemuutoksista johtuvien veromenetysten korvaus]])</f>
        <v>16514246.324118033</v>
      </c>
      <c r="Q173" s="37">
        <v>-4536.3687000000209</v>
      </c>
      <c r="R173" s="354">
        <f>+Yhteenveto[[#This Row],[Kunnan  peruspalvelujen valtionosuus ]]+Yhteenveto[[#This Row],[Veroperustemuutoksista johtuvien veromenetysten korvaus]]+Yhteenveto[[#This Row],[Kotikuntakorvaus, netto, vuoden 2023 tieto]]</f>
        <v>16509709.955418034</v>
      </c>
      <c r="S173" s="11"/>
      <c r="T173"/>
    </row>
    <row r="174" spans="1:20" ht="15">
      <c r="A174" s="35">
        <v>560</v>
      </c>
      <c r="B174" s="13" t="s">
        <v>180</v>
      </c>
      <c r="C174" s="15">
        <v>15735</v>
      </c>
      <c r="D174" s="15">
        <v>24668023.810000002</v>
      </c>
      <c r="E174" s="15">
        <v>3242303.4455465698</v>
      </c>
      <c r="F174" s="240">
        <f>Yhteenveto[[#This Row],[Ikärakenne, laskennallinen kustannus]]+Yhteenveto[[#This Row],[Muut laskennalliset kustannukset ]]</f>
        <v>27910327.255546574</v>
      </c>
      <c r="G174" s="335">
        <v>1395.32</v>
      </c>
      <c r="H174" s="17">
        <v>21955360.199999999</v>
      </c>
      <c r="I174" s="352">
        <f>Yhteenveto[[#This Row],[Laskennalliset kustannukset yhteensä]]-Yhteenveto[[#This Row],[Omarahoitusosuus, €]]</f>
        <v>5954967.0555465743</v>
      </c>
      <c r="J174" s="36">
        <v>408138.18934547028</v>
      </c>
      <c r="K174" s="37">
        <v>-1262047.2956215739</v>
      </c>
      <c r="L174" s="240">
        <f>Yhteenveto[[#This Row],[Valtionosuus omarahoitusosuuden jälkeen (välisumma)]]+Yhteenveto[[#This Row],[Lisäosat yhteensä]]+Yhteenveto[[#This Row],[Valtionosuuteen tehtävät vähennykset ja lisäykset, netto]]</f>
        <v>5101057.949270471</v>
      </c>
      <c r="M174" s="37">
        <v>6222473.1924405154</v>
      </c>
      <c r="N174" s="314">
        <f>SUM(Yhteenveto[[#This Row],[Valtionosuus ennen verotuloihin perustuvaa valtionosuuksien tasausta]]+Yhteenveto[[#This Row],[Verotuloihin perustuva valtionosuuksien tasaus]])</f>
        <v>11323531.141710985</v>
      </c>
      <c r="O174" s="250">
        <v>2810735.7882398749</v>
      </c>
      <c r="P174" s="387">
        <f>SUM(Yhteenveto[[#This Row],[Kunnan  peruspalvelujen valtionosuus ]:[Veroperustemuutoksista johtuvien veromenetysten korvaus]])</f>
        <v>14134266.929950859</v>
      </c>
      <c r="Q174" s="37">
        <v>350420.35240200022</v>
      </c>
      <c r="R174" s="354">
        <f>+Yhteenveto[[#This Row],[Kunnan  peruspalvelujen valtionosuus ]]+Yhteenveto[[#This Row],[Veroperustemuutoksista johtuvien veromenetysten korvaus]]+Yhteenveto[[#This Row],[Kotikuntakorvaus, netto, vuoden 2023 tieto]]</f>
        <v>14484687.282352859</v>
      </c>
      <c r="S174" s="11"/>
      <c r="T174"/>
    </row>
    <row r="175" spans="1:20" ht="15">
      <c r="A175" s="35">
        <v>561</v>
      </c>
      <c r="B175" s="13" t="s">
        <v>181</v>
      </c>
      <c r="C175" s="15">
        <v>1317</v>
      </c>
      <c r="D175" s="15">
        <v>2134687.4900000002</v>
      </c>
      <c r="E175" s="15">
        <v>399425.72025960998</v>
      </c>
      <c r="F175" s="240">
        <f>Yhteenveto[[#This Row],[Ikärakenne, laskennallinen kustannus]]+Yhteenveto[[#This Row],[Muut laskennalliset kustannukset ]]</f>
        <v>2534113.2102596103</v>
      </c>
      <c r="G175" s="335">
        <v>1395.32</v>
      </c>
      <c r="H175" s="17">
        <v>1837636.44</v>
      </c>
      <c r="I175" s="352">
        <f>Yhteenveto[[#This Row],[Laskennalliset kustannukset yhteensä]]-Yhteenveto[[#This Row],[Omarahoitusosuus, €]]</f>
        <v>696476.77025961038</v>
      </c>
      <c r="J175" s="36">
        <v>35205.663801802206</v>
      </c>
      <c r="K175" s="37">
        <v>685237.1863803406</v>
      </c>
      <c r="L175" s="240">
        <f>Yhteenveto[[#This Row],[Valtionosuus omarahoitusosuuden jälkeen (välisumma)]]+Yhteenveto[[#This Row],[Lisäosat yhteensä]]+Yhteenveto[[#This Row],[Valtionosuuteen tehtävät vähennykset ja lisäykset, netto]]</f>
        <v>1416919.6204417532</v>
      </c>
      <c r="M175" s="37">
        <v>480755.56883444113</v>
      </c>
      <c r="N175" s="314">
        <f>SUM(Yhteenveto[[#This Row],[Valtionosuus ennen verotuloihin perustuvaa valtionosuuksien tasausta]]+Yhteenveto[[#This Row],[Verotuloihin perustuva valtionosuuksien tasaus]])</f>
        <v>1897675.1892761942</v>
      </c>
      <c r="O175" s="250">
        <v>342707.99956815265</v>
      </c>
      <c r="P175" s="387">
        <f>SUM(Yhteenveto[[#This Row],[Kunnan  peruspalvelujen valtionosuus ]:[Veroperustemuutoksista johtuvien veromenetysten korvaus]])</f>
        <v>2240383.1888443469</v>
      </c>
      <c r="Q175" s="37">
        <v>-633455.55059999996</v>
      </c>
      <c r="R175" s="354">
        <f>+Yhteenveto[[#This Row],[Kunnan  peruspalvelujen valtionosuus ]]+Yhteenveto[[#This Row],[Veroperustemuutoksista johtuvien veromenetysten korvaus]]+Yhteenveto[[#This Row],[Kotikuntakorvaus, netto, vuoden 2023 tieto]]</f>
        <v>1606927.6382443469</v>
      </c>
      <c r="S175" s="11"/>
      <c r="T175"/>
    </row>
    <row r="176" spans="1:20" ht="15">
      <c r="A176" s="35">
        <v>562</v>
      </c>
      <c r="B176" s="13" t="s">
        <v>182</v>
      </c>
      <c r="C176" s="15">
        <v>8935</v>
      </c>
      <c r="D176" s="15">
        <v>12398370.530000001</v>
      </c>
      <c r="E176" s="15">
        <v>1667984.7473625813</v>
      </c>
      <c r="F176" s="240">
        <f>Yhteenveto[[#This Row],[Ikärakenne, laskennallinen kustannus]]+Yhteenveto[[#This Row],[Muut laskennalliset kustannukset ]]</f>
        <v>14066355.277362583</v>
      </c>
      <c r="G176" s="335">
        <v>1395.32</v>
      </c>
      <c r="H176" s="17">
        <v>12467184.199999999</v>
      </c>
      <c r="I176" s="352">
        <f>Yhteenveto[[#This Row],[Laskennalliset kustannukset yhteensä]]-Yhteenveto[[#This Row],[Omarahoitusosuus, €]]</f>
        <v>1599171.077362584</v>
      </c>
      <c r="J176" s="36">
        <v>426852.01575846877</v>
      </c>
      <c r="K176" s="37">
        <v>-1523564.0166945746</v>
      </c>
      <c r="L176" s="240">
        <f>Yhteenveto[[#This Row],[Valtionosuus omarahoitusosuuden jälkeen (välisumma)]]+Yhteenveto[[#This Row],[Lisäosat yhteensä]]+Yhteenveto[[#This Row],[Valtionosuuteen tehtävät vähennykset ja lisäykset, netto]]</f>
        <v>502459.0764264781</v>
      </c>
      <c r="M176" s="37">
        <v>3409236.3978325273</v>
      </c>
      <c r="N176" s="314">
        <f>SUM(Yhteenveto[[#This Row],[Valtionosuus ennen verotuloihin perustuvaa valtionosuuksien tasausta]]+Yhteenveto[[#This Row],[Verotuloihin perustuva valtionosuuksien tasaus]])</f>
        <v>3911695.4742590054</v>
      </c>
      <c r="O176" s="250">
        <v>1699967.4306928876</v>
      </c>
      <c r="P176" s="387">
        <f>SUM(Yhteenveto[[#This Row],[Kunnan  peruspalvelujen valtionosuus ]:[Veroperustemuutoksista johtuvien veromenetysten korvaus]])</f>
        <v>5611662.9049518928</v>
      </c>
      <c r="Q176" s="37">
        <v>-138931.86893999996</v>
      </c>
      <c r="R176" s="354">
        <f>+Yhteenveto[[#This Row],[Kunnan  peruspalvelujen valtionosuus ]]+Yhteenveto[[#This Row],[Veroperustemuutoksista johtuvien veromenetysten korvaus]]+Yhteenveto[[#This Row],[Kotikuntakorvaus, netto, vuoden 2023 tieto]]</f>
        <v>5472731.0360118933</v>
      </c>
      <c r="S176" s="11"/>
      <c r="T176"/>
    </row>
    <row r="177" spans="1:20" ht="15">
      <c r="A177" s="35">
        <v>563</v>
      </c>
      <c r="B177" s="13" t="s">
        <v>183</v>
      </c>
      <c r="C177" s="15">
        <v>7025</v>
      </c>
      <c r="D177" s="15">
        <v>11761257.6</v>
      </c>
      <c r="E177" s="15">
        <v>1208673.5266293604</v>
      </c>
      <c r="F177" s="240">
        <f>Yhteenveto[[#This Row],[Ikärakenne, laskennallinen kustannus]]+Yhteenveto[[#This Row],[Muut laskennalliset kustannukset ]]</f>
        <v>12969931.12662936</v>
      </c>
      <c r="G177" s="335">
        <v>1395.32</v>
      </c>
      <c r="H177" s="17">
        <v>9802123</v>
      </c>
      <c r="I177" s="352">
        <f>Yhteenveto[[#This Row],[Laskennalliset kustannukset yhteensä]]-Yhteenveto[[#This Row],[Omarahoitusosuus, €]]</f>
        <v>3167808.12662936</v>
      </c>
      <c r="J177" s="36">
        <v>437369.30087823106</v>
      </c>
      <c r="K177" s="37">
        <v>-829712.21031798155</v>
      </c>
      <c r="L177" s="240">
        <f>Yhteenveto[[#This Row],[Valtionosuus omarahoitusosuuden jälkeen (välisumma)]]+Yhteenveto[[#This Row],[Lisäosat yhteensä]]+Yhteenveto[[#This Row],[Valtionosuuteen tehtävät vähennykset ja lisäykset, netto]]</f>
        <v>2775465.2171896095</v>
      </c>
      <c r="M177" s="37">
        <v>3696998.6486419458</v>
      </c>
      <c r="N177" s="314">
        <f>SUM(Yhteenveto[[#This Row],[Valtionosuus ennen verotuloihin perustuvaa valtionosuuksien tasausta]]+Yhteenveto[[#This Row],[Verotuloihin perustuva valtionosuuksien tasaus]])</f>
        <v>6472463.8658315558</v>
      </c>
      <c r="O177" s="250">
        <v>1326299.8416809062</v>
      </c>
      <c r="P177" s="387">
        <f>SUM(Yhteenveto[[#This Row],[Kunnan  peruspalvelujen valtionosuus ]:[Veroperustemuutoksista johtuvien veromenetysten korvaus]])</f>
        <v>7798763.7075124625</v>
      </c>
      <c r="Q177" s="37">
        <v>103399.45967999994</v>
      </c>
      <c r="R177" s="354">
        <f>+Yhteenveto[[#This Row],[Kunnan  peruspalvelujen valtionosuus ]]+Yhteenveto[[#This Row],[Veroperustemuutoksista johtuvien veromenetysten korvaus]]+Yhteenveto[[#This Row],[Kotikuntakorvaus, netto, vuoden 2023 tieto]]</f>
        <v>7902163.1671924628</v>
      </c>
      <c r="S177" s="11"/>
      <c r="T177"/>
    </row>
    <row r="178" spans="1:20" ht="15">
      <c r="A178" s="35">
        <v>564</v>
      </c>
      <c r="B178" s="13" t="s">
        <v>184</v>
      </c>
      <c r="C178" s="15">
        <v>211848</v>
      </c>
      <c r="D178" s="15">
        <v>343464828.71999997</v>
      </c>
      <c r="E178" s="15">
        <v>42801535.857383691</v>
      </c>
      <c r="F178" s="240">
        <f>Yhteenveto[[#This Row],[Ikärakenne, laskennallinen kustannus]]+Yhteenveto[[#This Row],[Muut laskennalliset kustannukset ]]</f>
        <v>386266364.57738364</v>
      </c>
      <c r="G178" s="335">
        <v>1395.32</v>
      </c>
      <c r="H178" s="17">
        <v>295595751.36000001</v>
      </c>
      <c r="I178" s="352">
        <f>Yhteenveto[[#This Row],[Laskennalliset kustannukset yhteensä]]-Yhteenveto[[#This Row],[Omarahoitusosuus, €]]</f>
        <v>90670613.217383623</v>
      </c>
      <c r="J178" s="36">
        <v>9420337.0844049677</v>
      </c>
      <c r="K178" s="37">
        <v>-42849497.041706815</v>
      </c>
      <c r="L178" s="240">
        <f>Yhteenveto[[#This Row],[Valtionosuus omarahoitusosuuden jälkeen (välisumma)]]+Yhteenveto[[#This Row],[Lisäosat yhteensä]]+Yhteenveto[[#This Row],[Valtionosuuteen tehtävät vähennykset ja lisäykset, netto]]</f>
        <v>57241453.260081783</v>
      </c>
      <c r="M178" s="37">
        <v>34614561.326304212</v>
      </c>
      <c r="N178" s="314">
        <f>SUM(Yhteenveto[[#This Row],[Valtionosuus ennen verotuloihin perustuvaa valtionosuuksien tasausta]]+Yhteenveto[[#This Row],[Verotuloihin perustuva valtionosuuksien tasaus]])</f>
        <v>91856014.586385995</v>
      </c>
      <c r="O178" s="250">
        <v>29952040.661600858</v>
      </c>
      <c r="P178" s="387">
        <f>SUM(Yhteenveto[[#This Row],[Kunnan  peruspalvelujen valtionosuus ]:[Veroperustemuutoksista johtuvien veromenetysten korvaus]])</f>
        <v>121808055.24798685</v>
      </c>
      <c r="Q178" s="37">
        <v>-12857545.818462001</v>
      </c>
      <c r="R178" s="354">
        <f>+Yhteenveto[[#This Row],[Kunnan  peruspalvelujen valtionosuus ]]+Yhteenveto[[#This Row],[Veroperustemuutoksista johtuvien veromenetysten korvaus]]+Yhteenveto[[#This Row],[Kotikuntakorvaus, netto, vuoden 2023 tieto]]</f>
        <v>108950509.42952485</v>
      </c>
      <c r="S178" s="11"/>
      <c r="T178"/>
    </row>
    <row r="179" spans="1:20" ht="15">
      <c r="A179" s="35">
        <v>576</v>
      </c>
      <c r="B179" s="13" t="s">
        <v>185</v>
      </c>
      <c r="C179" s="15">
        <v>2750</v>
      </c>
      <c r="D179" s="15">
        <v>2679841.5300000003</v>
      </c>
      <c r="E179" s="15">
        <v>817917.6535532329</v>
      </c>
      <c r="F179" s="240">
        <f>Yhteenveto[[#This Row],[Ikärakenne, laskennallinen kustannus]]+Yhteenveto[[#This Row],[Muut laskennalliset kustannukset ]]</f>
        <v>3497759.1835532333</v>
      </c>
      <c r="G179" s="335">
        <v>1395.32</v>
      </c>
      <c r="H179" s="17">
        <v>3837130</v>
      </c>
      <c r="I179" s="352">
        <f>Yhteenveto[[#This Row],[Laskennalliset kustannukset yhteensä]]-Yhteenveto[[#This Row],[Omarahoitusosuus, €]]</f>
        <v>-339370.81644676672</v>
      </c>
      <c r="J179" s="36">
        <v>359787.42394130409</v>
      </c>
      <c r="K179" s="37">
        <v>747958.51163562317</v>
      </c>
      <c r="L179" s="240">
        <f>Yhteenveto[[#This Row],[Valtionosuus omarahoitusosuuden jälkeen (välisumma)]]+Yhteenveto[[#This Row],[Lisäosat yhteensä]]+Yhteenveto[[#This Row],[Valtionosuuteen tehtävät vähennykset ja lisäykset, netto]]</f>
        <v>768375.11913016054</v>
      </c>
      <c r="M179" s="37">
        <v>792895.68301233032</v>
      </c>
      <c r="N179" s="314">
        <f>SUM(Yhteenveto[[#This Row],[Valtionosuus ennen verotuloihin perustuvaa valtionosuuksien tasausta]]+Yhteenveto[[#This Row],[Verotuloihin perustuva valtionosuuksien tasaus]])</f>
        <v>1561270.8021424909</v>
      </c>
      <c r="O179" s="250">
        <v>627373.86037360411</v>
      </c>
      <c r="P179" s="387">
        <f>SUM(Yhteenveto[[#This Row],[Kunnan  peruspalvelujen valtionosuus ]:[Veroperustemuutoksista johtuvien veromenetysten korvaus]])</f>
        <v>2188644.6625160947</v>
      </c>
      <c r="Q179" s="37">
        <v>-74366.7</v>
      </c>
      <c r="R179" s="354">
        <f>+Yhteenveto[[#This Row],[Kunnan  peruspalvelujen valtionosuus ]]+Yhteenveto[[#This Row],[Veroperustemuutoksista johtuvien veromenetysten korvaus]]+Yhteenveto[[#This Row],[Kotikuntakorvaus, netto, vuoden 2023 tieto]]</f>
        <v>2114277.9625160946</v>
      </c>
      <c r="S179" s="11"/>
      <c r="T179"/>
    </row>
    <row r="180" spans="1:20" ht="15">
      <c r="A180" s="35">
        <v>577</v>
      </c>
      <c r="B180" s="13" t="s">
        <v>186</v>
      </c>
      <c r="C180" s="15">
        <v>11138</v>
      </c>
      <c r="D180" s="15">
        <v>20110572.73</v>
      </c>
      <c r="E180" s="15">
        <v>1447887.7698110638</v>
      </c>
      <c r="F180" s="240">
        <f>Yhteenveto[[#This Row],[Ikärakenne, laskennallinen kustannus]]+Yhteenveto[[#This Row],[Muut laskennalliset kustannukset ]]</f>
        <v>21558460.499811064</v>
      </c>
      <c r="G180" s="335">
        <v>1395.32</v>
      </c>
      <c r="H180" s="17">
        <v>15541074.16</v>
      </c>
      <c r="I180" s="352">
        <f>Yhteenveto[[#This Row],[Laskennalliset kustannukset yhteensä]]-Yhteenveto[[#This Row],[Omarahoitusosuus, €]]</f>
        <v>6017386.3398110643</v>
      </c>
      <c r="J180" s="36">
        <v>427904.76127909165</v>
      </c>
      <c r="K180" s="37">
        <v>-701097.09347915254</v>
      </c>
      <c r="L180" s="240">
        <f>Yhteenveto[[#This Row],[Valtionosuus omarahoitusosuuden jälkeen (välisumma)]]+Yhteenveto[[#This Row],[Lisäosat yhteensä]]+Yhteenveto[[#This Row],[Valtionosuuteen tehtävät vähennykset ja lisäykset, netto]]</f>
        <v>5744194.0076110028</v>
      </c>
      <c r="M180" s="37">
        <v>2463050.9495672458</v>
      </c>
      <c r="N180" s="314">
        <f>SUM(Yhteenveto[[#This Row],[Valtionosuus ennen verotuloihin perustuvaa valtionosuuksien tasausta]]+Yhteenveto[[#This Row],[Verotuloihin perustuva valtionosuuksien tasaus]])</f>
        <v>8207244.9571782481</v>
      </c>
      <c r="O180" s="250">
        <v>1618173.840767392</v>
      </c>
      <c r="P180" s="387">
        <f>SUM(Yhteenveto[[#This Row],[Kunnan  peruspalvelujen valtionosuus ]:[Veroperustemuutoksista johtuvien veromenetysten korvaus]])</f>
        <v>9825418.797945641</v>
      </c>
      <c r="Q180" s="37">
        <v>82100.836800000048</v>
      </c>
      <c r="R180" s="354">
        <f>+Yhteenveto[[#This Row],[Kunnan  peruspalvelujen valtionosuus ]]+Yhteenveto[[#This Row],[Veroperustemuutoksista johtuvien veromenetysten korvaus]]+Yhteenveto[[#This Row],[Kotikuntakorvaus, netto, vuoden 2023 tieto]]</f>
        <v>9907519.6347456407</v>
      </c>
      <c r="S180" s="11"/>
      <c r="T180"/>
    </row>
    <row r="181" spans="1:20" ht="15">
      <c r="A181" s="35">
        <v>578</v>
      </c>
      <c r="B181" s="13" t="s">
        <v>187</v>
      </c>
      <c r="C181" s="15">
        <v>3100</v>
      </c>
      <c r="D181" s="15">
        <v>3654714.9599999995</v>
      </c>
      <c r="E181" s="15">
        <v>1057663.1095893944</v>
      </c>
      <c r="F181" s="240">
        <f>Yhteenveto[[#This Row],[Ikärakenne, laskennallinen kustannus]]+Yhteenveto[[#This Row],[Muut laskennalliset kustannukset ]]</f>
        <v>4712378.0695893941</v>
      </c>
      <c r="G181" s="335">
        <v>1395.32</v>
      </c>
      <c r="H181" s="17">
        <v>4325492</v>
      </c>
      <c r="I181" s="352">
        <f>Yhteenveto[[#This Row],[Laskennalliset kustannukset yhteensä]]-Yhteenveto[[#This Row],[Omarahoitusosuus, €]]</f>
        <v>386886.06958939414</v>
      </c>
      <c r="J181" s="36">
        <v>283154.37809586781</v>
      </c>
      <c r="K181" s="37">
        <v>-859172.07665860746</v>
      </c>
      <c r="L181" s="240">
        <f>Yhteenveto[[#This Row],[Valtionosuus omarahoitusosuuden jälkeen (välisumma)]]+Yhteenveto[[#This Row],[Lisäosat yhteensä]]+Yhteenveto[[#This Row],[Valtionosuuteen tehtävät vähennykset ja lisäykset, netto]]</f>
        <v>-189131.62897334551</v>
      </c>
      <c r="M181" s="37">
        <v>1695886.8436924343</v>
      </c>
      <c r="N181" s="314">
        <f>SUM(Yhteenveto[[#This Row],[Valtionosuus ennen verotuloihin perustuvaa valtionosuuksien tasausta]]+Yhteenveto[[#This Row],[Verotuloihin perustuva valtionosuuksien tasaus]])</f>
        <v>1506755.2147190887</v>
      </c>
      <c r="O181" s="250">
        <v>677966.42254059203</v>
      </c>
      <c r="P181" s="387">
        <f>SUM(Yhteenveto[[#This Row],[Kunnan  peruspalvelujen valtionosuus ]:[Veroperustemuutoksista johtuvien veromenetysten korvaus]])</f>
        <v>2184721.6372596808</v>
      </c>
      <c r="Q181" s="37">
        <v>209788.46070000005</v>
      </c>
      <c r="R181" s="354">
        <f>+Yhteenveto[[#This Row],[Kunnan  peruspalvelujen valtionosuus ]]+Yhteenveto[[#This Row],[Veroperustemuutoksista johtuvien veromenetysten korvaus]]+Yhteenveto[[#This Row],[Kotikuntakorvaus, netto, vuoden 2023 tieto]]</f>
        <v>2394510.0979596809</v>
      </c>
      <c r="S181" s="11"/>
      <c r="T181"/>
    </row>
    <row r="182" spans="1:20" ht="15">
      <c r="A182" s="35">
        <v>580</v>
      </c>
      <c r="B182" s="13" t="s">
        <v>188</v>
      </c>
      <c r="C182" s="15">
        <v>4438</v>
      </c>
      <c r="D182" s="15">
        <v>4270526.2700000005</v>
      </c>
      <c r="E182" s="15">
        <v>1147157.9998353517</v>
      </c>
      <c r="F182" s="240">
        <f>Yhteenveto[[#This Row],[Ikärakenne, laskennallinen kustannus]]+Yhteenveto[[#This Row],[Muut laskennalliset kustannukset ]]</f>
        <v>5417684.269835352</v>
      </c>
      <c r="G182" s="335">
        <v>1395.32</v>
      </c>
      <c r="H182" s="17">
        <v>6192430.1600000001</v>
      </c>
      <c r="I182" s="352">
        <f>Yhteenveto[[#This Row],[Laskennalliset kustannukset yhteensä]]-Yhteenveto[[#This Row],[Omarahoitusosuus, €]]</f>
        <v>-774745.89016464818</v>
      </c>
      <c r="J182" s="36">
        <v>668764.3668504603</v>
      </c>
      <c r="K182" s="37">
        <v>-1004785.4856213019</v>
      </c>
      <c r="L182" s="240">
        <f>Yhteenveto[[#This Row],[Valtionosuus omarahoitusosuuden jälkeen (välisumma)]]+Yhteenveto[[#This Row],[Lisäosat yhteensä]]+Yhteenveto[[#This Row],[Valtionosuuteen tehtävät vähennykset ja lisäykset, netto]]</f>
        <v>-1110767.0089354897</v>
      </c>
      <c r="M182" s="37">
        <v>2133497.1383684585</v>
      </c>
      <c r="N182" s="314">
        <f>SUM(Yhteenveto[[#This Row],[Valtionosuus ennen verotuloihin perustuvaa valtionosuuksien tasausta]]+Yhteenveto[[#This Row],[Verotuloihin perustuva valtionosuuksien tasaus]])</f>
        <v>1022730.1294329688</v>
      </c>
      <c r="O182" s="250">
        <v>1040220.7275172186</v>
      </c>
      <c r="P182" s="387">
        <f>SUM(Yhteenveto[[#This Row],[Kunnan  peruspalvelujen valtionosuus ]:[Veroperustemuutoksista johtuvien veromenetysten korvaus]])</f>
        <v>2062950.8569501874</v>
      </c>
      <c r="Q182" s="37">
        <v>28333.712700000011</v>
      </c>
      <c r="R182" s="354">
        <f>+Yhteenveto[[#This Row],[Kunnan  peruspalvelujen valtionosuus ]]+Yhteenveto[[#This Row],[Veroperustemuutoksista johtuvien veromenetysten korvaus]]+Yhteenveto[[#This Row],[Kotikuntakorvaus, netto, vuoden 2023 tieto]]</f>
        <v>2091284.5696501874</v>
      </c>
      <c r="S182" s="11"/>
      <c r="T182"/>
    </row>
    <row r="183" spans="1:20" ht="15">
      <c r="A183" s="35">
        <v>581</v>
      </c>
      <c r="B183" s="13" t="s">
        <v>189</v>
      </c>
      <c r="C183" s="15">
        <v>6240</v>
      </c>
      <c r="D183" s="15">
        <v>8358812.7400000002</v>
      </c>
      <c r="E183" s="15">
        <v>1505694.314134236</v>
      </c>
      <c r="F183" s="240">
        <f>Yhteenveto[[#This Row],[Ikärakenne, laskennallinen kustannus]]+Yhteenveto[[#This Row],[Muut laskennalliset kustannukset ]]</f>
        <v>9864507.0541342366</v>
      </c>
      <c r="G183" s="335">
        <v>1395.32</v>
      </c>
      <c r="H183" s="17">
        <v>8706796.7999999989</v>
      </c>
      <c r="I183" s="352">
        <f>Yhteenveto[[#This Row],[Laskennalliset kustannukset yhteensä]]-Yhteenveto[[#This Row],[Omarahoitusosuus, €]]</f>
        <v>1157710.2541342378</v>
      </c>
      <c r="J183" s="36">
        <v>506447.19617587863</v>
      </c>
      <c r="K183" s="37">
        <v>-865268.99885456718</v>
      </c>
      <c r="L183" s="240">
        <f>Yhteenveto[[#This Row],[Valtionosuus omarahoitusosuuden jälkeen (välisumma)]]+Yhteenveto[[#This Row],[Lisäosat yhteensä]]+Yhteenveto[[#This Row],[Valtionosuuteen tehtävät vähennykset ja lisäykset, netto]]</f>
        <v>798888.45145554922</v>
      </c>
      <c r="M183" s="37">
        <v>2267444.1684048534</v>
      </c>
      <c r="N183" s="314">
        <f>SUM(Yhteenveto[[#This Row],[Valtionosuus ennen verotuloihin perustuvaa valtionosuuksien tasausta]]+Yhteenveto[[#This Row],[Verotuloihin perustuva valtionosuuksien tasaus]])</f>
        <v>3066332.6198604028</v>
      </c>
      <c r="O183" s="250">
        <v>1257967.1203775199</v>
      </c>
      <c r="P183" s="387">
        <f>SUM(Yhteenveto[[#This Row],[Kunnan  peruspalvelujen valtionosuus ]:[Veroperustemuutoksista johtuvien veromenetysten korvaus]])</f>
        <v>4324299.7402379224</v>
      </c>
      <c r="Q183" s="37">
        <v>59865.193499999994</v>
      </c>
      <c r="R183" s="354">
        <f>+Yhteenveto[[#This Row],[Kunnan  peruspalvelujen valtionosuus ]]+Yhteenveto[[#This Row],[Veroperustemuutoksista johtuvien veromenetysten korvaus]]+Yhteenveto[[#This Row],[Kotikuntakorvaus, netto, vuoden 2023 tieto]]</f>
        <v>4384164.9337379225</v>
      </c>
      <c r="S183" s="11"/>
      <c r="T183"/>
    </row>
    <row r="184" spans="1:20" ht="15">
      <c r="A184" s="35">
        <v>583</v>
      </c>
      <c r="B184" s="13" t="s">
        <v>190</v>
      </c>
      <c r="C184" s="15">
        <v>947</v>
      </c>
      <c r="D184" s="15">
        <v>941613.39</v>
      </c>
      <c r="E184" s="15">
        <v>918850.26998781273</v>
      </c>
      <c r="F184" s="240">
        <f>Yhteenveto[[#This Row],[Ikärakenne, laskennallinen kustannus]]+Yhteenveto[[#This Row],[Muut laskennalliset kustannukset ]]</f>
        <v>1860463.6599878129</v>
      </c>
      <c r="G184" s="335">
        <v>1395.32</v>
      </c>
      <c r="H184" s="17">
        <v>1321368.04</v>
      </c>
      <c r="I184" s="352">
        <f>Yhteenveto[[#This Row],[Laskennalliset kustannukset yhteensä]]-Yhteenveto[[#This Row],[Omarahoitusosuus, €]]</f>
        <v>539095.61998781282</v>
      </c>
      <c r="J184" s="36">
        <v>364656.04810511542</v>
      </c>
      <c r="K184" s="37">
        <v>-460743.5122378571</v>
      </c>
      <c r="L184" s="240">
        <f>Yhteenveto[[#This Row],[Valtionosuus omarahoitusosuuden jälkeen (välisumma)]]+Yhteenveto[[#This Row],[Lisäosat yhteensä]]+Yhteenveto[[#This Row],[Valtionosuuteen tehtävät vähennykset ja lisäykset, netto]]</f>
        <v>443008.15585507115</v>
      </c>
      <c r="M184" s="37">
        <v>63138.834031164486</v>
      </c>
      <c r="N184" s="314">
        <f>SUM(Yhteenveto[[#This Row],[Valtionosuus ennen verotuloihin perustuvaa valtionosuuksien tasausta]]+Yhteenveto[[#This Row],[Verotuloihin perustuva valtionosuuksien tasaus]])</f>
        <v>506146.98988623562</v>
      </c>
      <c r="O184" s="250">
        <v>195690.09835739131</v>
      </c>
      <c r="P184" s="387">
        <f>SUM(Yhteenveto[[#This Row],[Kunnan  peruspalvelujen valtionosuus ]:[Veroperustemuutoksista johtuvien veromenetysten korvaus]])</f>
        <v>701837.08824362699</v>
      </c>
      <c r="Q184" s="37">
        <v>111550.04999999999</v>
      </c>
      <c r="R184" s="354">
        <f>+Yhteenveto[[#This Row],[Kunnan  peruspalvelujen valtionosuus ]]+Yhteenveto[[#This Row],[Veroperustemuutoksista johtuvien veromenetysten korvaus]]+Yhteenveto[[#This Row],[Kotikuntakorvaus, netto, vuoden 2023 tieto]]</f>
        <v>813387.13824362704</v>
      </c>
      <c r="S184" s="11"/>
      <c r="T184"/>
    </row>
    <row r="185" spans="1:20" ht="15">
      <c r="A185" s="35">
        <v>584</v>
      </c>
      <c r="B185" s="13" t="s">
        <v>191</v>
      </c>
      <c r="C185" s="15">
        <v>2653</v>
      </c>
      <c r="D185" s="15">
        <v>6366616.9699999997</v>
      </c>
      <c r="E185" s="15">
        <v>863494.18098374293</v>
      </c>
      <c r="F185" s="240">
        <f>Yhteenveto[[#This Row],[Ikärakenne, laskennallinen kustannus]]+Yhteenveto[[#This Row],[Muut laskennalliset kustannukset ]]</f>
        <v>7230111.1509837424</v>
      </c>
      <c r="G185" s="335">
        <v>1395.32</v>
      </c>
      <c r="H185" s="17">
        <v>3701783.96</v>
      </c>
      <c r="I185" s="352">
        <f>Yhteenveto[[#This Row],[Laskennalliset kustannukset yhteensä]]-Yhteenveto[[#This Row],[Omarahoitusosuus, €]]</f>
        <v>3528327.1909837425</v>
      </c>
      <c r="J185" s="36">
        <v>417398.59340368415</v>
      </c>
      <c r="K185" s="37">
        <v>-1177352.8147823601</v>
      </c>
      <c r="L185" s="240">
        <f>Yhteenveto[[#This Row],[Valtionosuus omarahoitusosuuden jälkeen (välisumma)]]+Yhteenveto[[#This Row],[Lisäosat yhteensä]]+Yhteenveto[[#This Row],[Valtionosuuteen tehtävät vähennykset ja lisäykset, netto]]</f>
        <v>2768372.9696050663</v>
      </c>
      <c r="M185" s="37">
        <v>1909130.9994018737</v>
      </c>
      <c r="N185" s="314">
        <f>SUM(Yhteenveto[[#This Row],[Valtionosuus ennen verotuloihin perustuvaa valtionosuuksien tasausta]]+Yhteenveto[[#This Row],[Verotuloihin perustuva valtionosuuksien tasaus]])</f>
        <v>4677503.9690069398</v>
      </c>
      <c r="O185" s="250">
        <v>548515.56219182594</v>
      </c>
      <c r="P185" s="387">
        <f>SUM(Yhteenveto[[#This Row],[Kunnan  peruspalvelujen valtionosuus ]:[Veroperustemuutoksista johtuvien veromenetysten korvaus]])</f>
        <v>5226019.5311987661</v>
      </c>
      <c r="Q185" s="37">
        <v>19335.342000000004</v>
      </c>
      <c r="R185" s="354">
        <f>+Yhteenveto[[#This Row],[Kunnan  peruspalvelujen valtionosuus ]]+Yhteenveto[[#This Row],[Veroperustemuutoksista johtuvien veromenetysten korvaus]]+Yhteenveto[[#This Row],[Kotikuntakorvaus, netto, vuoden 2023 tieto]]</f>
        <v>5245354.8731987663</v>
      </c>
      <c r="S185" s="11"/>
      <c r="T185"/>
    </row>
    <row r="186" spans="1:20" ht="15">
      <c r="A186" s="35">
        <v>588</v>
      </c>
      <c r="B186" s="13" t="s">
        <v>192</v>
      </c>
      <c r="C186" s="15">
        <v>1600</v>
      </c>
      <c r="D186" s="15">
        <v>1649200.2100000002</v>
      </c>
      <c r="E186" s="15">
        <v>533332.67196187738</v>
      </c>
      <c r="F186" s="240">
        <f>Yhteenveto[[#This Row],[Ikärakenne, laskennallinen kustannus]]+Yhteenveto[[#This Row],[Muut laskennalliset kustannukset ]]</f>
        <v>2182532.8819618775</v>
      </c>
      <c r="G186" s="335">
        <v>1395.32</v>
      </c>
      <c r="H186" s="17">
        <v>2232512</v>
      </c>
      <c r="I186" s="352">
        <f>Yhteenveto[[#This Row],[Laskennalliset kustannukset yhteensä]]-Yhteenveto[[#This Row],[Omarahoitusosuus, €]]</f>
        <v>-49979.118038122542</v>
      </c>
      <c r="J186" s="36">
        <v>230748.92151147348</v>
      </c>
      <c r="K186" s="37">
        <v>-1293488.1733819856</v>
      </c>
      <c r="L186" s="240">
        <f>Yhteenveto[[#This Row],[Valtionosuus omarahoitusosuuden jälkeen (välisumma)]]+Yhteenveto[[#This Row],[Lisäosat yhteensä]]+Yhteenveto[[#This Row],[Valtionosuuteen tehtävät vähennykset ja lisäykset, netto]]</f>
        <v>-1112718.3699086346</v>
      </c>
      <c r="M186" s="37">
        <v>545312.34332387836</v>
      </c>
      <c r="N186" s="314">
        <f>SUM(Yhteenveto[[#This Row],[Valtionosuus ennen verotuloihin perustuvaa valtionosuuksien tasausta]]+Yhteenveto[[#This Row],[Verotuloihin perustuva valtionosuuksien tasaus]])</f>
        <v>-567406.02658475621</v>
      </c>
      <c r="O186" s="250">
        <v>387209.21786922775</v>
      </c>
      <c r="P186" s="387">
        <f>SUM(Yhteenveto[[#This Row],[Kunnan  peruspalvelujen valtionosuus ]:[Veroperustemuutoksista johtuvien veromenetysten korvaus]])</f>
        <v>-180196.80871552846</v>
      </c>
      <c r="Q186" s="37">
        <v>-45988.367280000006</v>
      </c>
      <c r="R186" s="354">
        <f>+Yhteenveto[[#This Row],[Kunnan  peruspalvelujen valtionosuus ]]+Yhteenveto[[#This Row],[Veroperustemuutoksista johtuvien veromenetysten korvaus]]+Yhteenveto[[#This Row],[Kotikuntakorvaus, netto, vuoden 2023 tieto]]</f>
        <v>-226185.17599552847</v>
      </c>
      <c r="S186" s="11"/>
      <c r="T186"/>
    </row>
    <row r="187" spans="1:20" ht="15">
      <c r="A187" s="35">
        <v>592</v>
      </c>
      <c r="B187" s="13" t="s">
        <v>193</v>
      </c>
      <c r="C187" s="15">
        <v>3651</v>
      </c>
      <c r="D187" s="15">
        <v>6443706.4999999991</v>
      </c>
      <c r="E187" s="15">
        <v>777104.70394770801</v>
      </c>
      <c r="F187" s="240">
        <f>Yhteenveto[[#This Row],[Ikärakenne, laskennallinen kustannus]]+Yhteenveto[[#This Row],[Muut laskennalliset kustannukset ]]</f>
        <v>7220811.2039477071</v>
      </c>
      <c r="G187" s="335">
        <v>1395.32</v>
      </c>
      <c r="H187" s="17">
        <v>5094313.3199999994</v>
      </c>
      <c r="I187" s="352">
        <f>Yhteenveto[[#This Row],[Laskennalliset kustannukset yhteensä]]-Yhteenveto[[#This Row],[Omarahoitusosuus, €]]</f>
        <v>2126497.8839477077</v>
      </c>
      <c r="J187" s="36">
        <v>196603.16370996047</v>
      </c>
      <c r="K187" s="37">
        <v>-808160.02854246018</v>
      </c>
      <c r="L187" s="240">
        <f>Yhteenveto[[#This Row],[Valtionosuus omarahoitusosuuden jälkeen (välisumma)]]+Yhteenveto[[#This Row],[Lisäosat yhteensä]]+Yhteenveto[[#This Row],[Valtionosuuteen tehtävät vähennykset ja lisäykset, netto]]</f>
        <v>1514941.0191152079</v>
      </c>
      <c r="M187" s="37">
        <v>1474616.5070572332</v>
      </c>
      <c r="N187" s="314">
        <f>SUM(Yhteenveto[[#This Row],[Valtionosuus ennen verotuloihin perustuvaa valtionosuuksien tasausta]]+Yhteenveto[[#This Row],[Verotuloihin perustuva valtionosuuksien tasaus]])</f>
        <v>2989557.5261724414</v>
      </c>
      <c r="O187" s="250">
        <v>694742.15507678618</v>
      </c>
      <c r="P187" s="387">
        <f>SUM(Yhteenveto[[#This Row],[Kunnan  peruspalvelujen valtionosuus ]:[Veroperustemuutoksista johtuvien veromenetysten korvaus]])</f>
        <v>3684299.6812492274</v>
      </c>
      <c r="Q187" s="37">
        <v>130007.86494</v>
      </c>
      <c r="R187" s="354">
        <f>+Yhteenveto[[#This Row],[Kunnan  peruspalvelujen valtionosuus ]]+Yhteenveto[[#This Row],[Veroperustemuutoksista johtuvien veromenetysten korvaus]]+Yhteenveto[[#This Row],[Kotikuntakorvaus, netto, vuoden 2023 tieto]]</f>
        <v>3814307.5461892271</v>
      </c>
      <c r="S187" s="11"/>
      <c r="T187"/>
    </row>
    <row r="188" spans="1:20" ht="15">
      <c r="A188" s="35">
        <v>593</v>
      </c>
      <c r="B188" s="13" t="s">
        <v>194</v>
      </c>
      <c r="C188" s="15">
        <v>17077</v>
      </c>
      <c r="D188" s="15">
        <v>19458927.23</v>
      </c>
      <c r="E188" s="15">
        <v>3663388.2620827714</v>
      </c>
      <c r="F188" s="240">
        <f>Yhteenveto[[#This Row],[Ikärakenne, laskennallinen kustannus]]+Yhteenveto[[#This Row],[Muut laskennalliset kustannukset ]]</f>
        <v>23122315.492082771</v>
      </c>
      <c r="G188" s="335">
        <v>1395.32</v>
      </c>
      <c r="H188" s="17">
        <v>23827879.640000001</v>
      </c>
      <c r="I188" s="352">
        <f>Yhteenveto[[#This Row],[Laskennalliset kustannukset yhteensä]]-Yhteenveto[[#This Row],[Omarahoitusosuus, €]]</f>
        <v>-705564.14791722968</v>
      </c>
      <c r="J188" s="36">
        <v>574831.12217397685</v>
      </c>
      <c r="K188" s="37">
        <v>-5704304.5365846558</v>
      </c>
      <c r="L188" s="240">
        <f>Yhteenveto[[#This Row],[Valtionosuus omarahoitusosuuden jälkeen (välisumma)]]+Yhteenveto[[#This Row],[Lisäosat yhteensä]]+Yhteenveto[[#This Row],[Valtionosuuteen tehtävät vähennykset ja lisäykset, netto]]</f>
        <v>-5835037.5623279084</v>
      </c>
      <c r="M188" s="37">
        <v>6697190.7141771596</v>
      </c>
      <c r="N188" s="314">
        <f>SUM(Yhteenveto[[#This Row],[Valtionosuus ennen verotuloihin perustuvaa valtionosuuksien tasausta]]+Yhteenveto[[#This Row],[Verotuloihin perustuva valtionosuuksien tasaus]])</f>
        <v>862153.15184925124</v>
      </c>
      <c r="O188" s="250">
        <v>3377610.3970977827</v>
      </c>
      <c r="P188" s="387">
        <f>SUM(Yhteenveto[[#This Row],[Kunnan  peruspalvelujen valtionosuus ]:[Veroperustemuutoksista johtuvien veromenetysten korvaus]])</f>
        <v>4239763.5489470344</v>
      </c>
      <c r="Q188" s="37">
        <v>-168767.78898000004</v>
      </c>
      <c r="R188" s="354">
        <f>+Yhteenveto[[#This Row],[Kunnan  peruspalvelujen valtionosuus ]]+Yhteenveto[[#This Row],[Veroperustemuutoksista johtuvien veromenetysten korvaus]]+Yhteenveto[[#This Row],[Kotikuntakorvaus, netto, vuoden 2023 tieto]]</f>
        <v>4070995.7599670342</v>
      </c>
      <c r="S188" s="11"/>
      <c r="T188"/>
    </row>
    <row r="189" spans="1:20" ht="15">
      <c r="A189" s="35">
        <v>595</v>
      </c>
      <c r="B189" s="13" t="s">
        <v>195</v>
      </c>
      <c r="C189" s="15">
        <v>4140</v>
      </c>
      <c r="D189" s="15">
        <v>5319320.62</v>
      </c>
      <c r="E189" s="15">
        <v>1400051.5405959489</v>
      </c>
      <c r="F189" s="240">
        <f>Yhteenveto[[#This Row],[Ikärakenne, laskennallinen kustannus]]+Yhteenveto[[#This Row],[Muut laskennalliset kustannukset ]]</f>
        <v>6719372.1605959488</v>
      </c>
      <c r="G189" s="335">
        <v>1395.32</v>
      </c>
      <c r="H189" s="17">
        <v>5776624.7999999998</v>
      </c>
      <c r="I189" s="352">
        <f>Yhteenveto[[#This Row],[Laskennalliset kustannukset yhteensä]]-Yhteenveto[[#This Row],[Omarahoitusosuus, €]]</f>
        <v>942747.36059594899</v>
      </c>
      <c r="J189" s="36">
        <v>633845.06697664689</v>
      </c>
      <c r="K189" s="37">
        <v>713033.42759307742</v>
      </c>
      <c r="L189" s="240">
        <f>Yhteenveto[[#This Row],[Valtionosuus omarahoitusosuuden jälkeen (välisumma)]]+Yhteenveto[[#This Row],[Lisäosat yhteensä]]+Yhteenveto[[#This Row],[Valtionosuuteen tehtävät vähennykset ja lisäykset, netto]]</f>
        <v>2289625.8551656734</v>
      </c>
      <c r="M189" s="37">
        <v>2385312.1684095664</v>
      </c>
      <c r="N189" s="314">
        <f>SUM(Yhteenveto[[#This Row],[Valtionosuus ennen verotuloihin perustuvaa valtionosuuksien tasausta]]+Yhteenveto[[#This Row],[Verotuloihin perustuva valtionosuuksien tasaus]])</f>
        <v>4674938.0235752398</v>
      </c>
      <c r="O189" s="250">
        <v>979225.15387286153</v>
      </c>
      <c r="P189" s="387">
        <f>SUM(Yhteenveto[[#This Row],[Kunnan  peruspalvelujen valtionosuus ]:[Veroperustemuutoksista johtuvien veromenetysten korvaus]])</f>
        <v>5654163.1774481013</v>
      </c>
      <c r="Q189" s="37">
        <v>144197.03130000003</v>
      </c>
      <c r="R189" s="354">
        <f>+Yhteenveto[[#This Row],[Kunnan  peruspalvelujen valtionosuus ]]+Yhteenveto[[#This Row],[Veroperustemuutoksista johtuvien veromenetysten korvaus]]+Yhteenveto[[#This Row],[Kotikuntakorvaus, netto, vuoden 2023 tieto]]</f>
        <v>5798360.2087481013</v>
      </c>
      <c r="S189" s="11"/>
      <c r="T189"/>
    </row>
    <row r="190" spans="1:20" ht="15">
      <c r="A190" s="35">
        <v>598</v>
      </c>
      <c r="B190" s="13" t="s">
        <v>196</v>
      </c>
      <c r="C190" s="15">
        <v>19207</v>
      </c>
      <c r="D190" s="15">
        <v>28279528.529999997</v>
      </c>
      <c r="E190" s="15">
        <v>9109693.4979591798</v>
      </c>
      <c r="F190" s="240">
        <f>Yhteenveto[[#This Row],[Ikärakenne, laskennallinen kustannus]]+Yhteenveto[[#This Row],[Muut laskennalliset kustannukset ]]</f>
        <v>37389222.027959175</v>
      </c>
      <c r="G190" s="335">
        <v>1395.32</v>
      </c>
      <c r="H190" s="17">
        <v>26799911.239999998</v>
      </c>
      <c r="I190" s="352">
        <f>Yhteenveto[[#This Row],[Laskennalliset kustannukset yhteensä]]-Yhteenveto[[#This Row],[Omarahoitusosuus, €]]</f>
        <v>10589310.787959177</v>
      </c>
      <c r="J190" s="36">
        <v>594686.94370615669</v>
      </c>
      <c r="K190" s="37">
        <v>-13462100.397884225</v>
      </c>
      <c r="L190" s="240">
        <f>Yhteenveto[[#This Row],[Valtionosuus omarahoitusosuuden jälkeen (välisumma)]]+Yhteenveto[[#This Row],[Lisäosat yhteensä]]+Yhteenveto[[#This Row],[Valtionosuuteen tehtävät vähennykset ja lisäykset, netto]]</f>
        <v>-2278102.6662188917</v>
      </c>
      <c r="M190" s="37">
        <v>1621510.355065603</v>
      </c>
      <c r="N190" s="314">
        <f>SUM(Yhteenveto[[#This Row],[Valtionosuus ennen verotuloihin perustuvaa valtionosuuksien tasausta]]+Yhteenveto[[#This Row],[Verotuloihin perustuva valtionosuuksien tasaus]])</f>
        <v>-656592.3111532887</v>
      </c>
      <c r="O190" s="250">
        <v>3127438.9515569867</v>
      </c>
      <c r="P190" s="387">
        <f>SUM(Yhteenveto[[#This Row],[Kunnan  peruspalvelujen valtionosuus ]:[Veroperustemuutoksista johtuvien veromenetysten korvaus]])</f>
        <v>2470846.6404036982</v>
      </c>
      <c r="Q190" s="37">
        <v>784048.11810000008</v>
      </c>
      <c r="R190" s="354">
        <f>+Yhteenveto[[#This Row],[Kunnan  peruspalvelujen valtionosuus ]]+Yhteenveto[[#This Row],[Veroperustemuutoksista johtuvien veromenetysten korvaus]]+Yhteenveto[[#This Row],[Kotikuntakorvaus, netto, vuoden 2023 tieto]]</f>
        <v>3254894.7585036983</v>
      </c>
      <c r="S190" s="11"/>
      <c r="T190"/>
    </row>
    <row r="191" spans="1:20" ht="15">
      <c r="A191" s="35">
        <v>599</v>
      </c>
      <c r="B191" s="13" t="s">
        <v>197</v>
      </c>
      <c r="C191" s="15">
        <v>11206</v>
      </c>
      <c r="D191" s="15">
        <v>25096210.559999999</v>
      </c>
      <c r="E191" s="15">
        <v>4587274.1949694948</v>
      </c>
      <c r="F191" s="240">
        <f>Yhteenveto[[#This Row],[Ikärakenne, laskennallinen kustannus]]+Yhteenveto[[#This Row],[Muut laskennalliset kustannukset ]]</f>
        <v>29683484.754969493</v>
      </c>
      <c r="G191" s="335">
        <v>1395.32</v>
      </c>
      <c r="H191" s="17">
        <v>15635955.92</v>
      </c>
      <c r="I191" s="352">
        <f>Yhteenveto[[#This Row],[Laskennalliset kustannukset yhteensä]]-Yhteenveto[[#This Row],[Omarahoitusosuus, €]]</f>
        <v>14047528.834969493</v>
      </c>
      <c r="J191" s="36">
        <v>365932.52068998065</v>
      </c>
      <c r="K191" s="37">
        <v>-5128978.4767811792</v>
      </c>
      <c r="L191" s="240">
        <f>Yhteenveto[[#This Row],[Valtionosuus omarahoitusosuuden jälkeen (välisumma)]]+Yhteenveto[[#This Row],[Lisäosat yhteensä]]+Yhteenveto[[#This Row],[Valtionosuuteen tehtävät vähennykset ja lisäykset, netto]]</f>
        <v>9284482.8788782954</v>
      </c>
      <c r="M191" s="37">
        <v>5155759.9660685882</v>
      </c>
      <c r="N191" s="314">
        <f>SUM(Yhteenveto[[#This Row],[Valtionosuus ennen verotuloihin perustuvaa valtionosuuksien tasausta]]+Yhteenveto[[#This Row],[Verotuloihin perustuva valtionosuuksien tasaus]])</f>
        <v>14440242.844946884</v>
      </c>
      <c r="O191" s="250">
        <v>2065742.3633791411</v>
      </c>
      <c r="P191" s="387">
        <f>SUM(Yhteenveto[[#This Row],[Kunnan  peruspalvelujen valtionosuus ]:[Veroperustemuutoksista johtuvien veromenetysten korvaus]])</f>
        <v>16505985.208326025</v>
      </c>
      <c r="Q191" s="37">
        <v>-371833.5</v>
      </c>
      <c r="R191" s="354">
        <f>+Yhteenveto[[#This Row],[Kunnan  peruspalvelujen valtionosuus ]]+Yhteenveto[[#This Row],[Veroperustemuutoksista johtuvien veromenetysten korvaus]]+Yhteenveto[[#This Row],[Kotikuntakorvaus, netto, vuoden 2023 tieto]]</f>
        <v>16134151.708326025</v>
      </c>
      <c r="S191" s="11"/>
      <c r="T191"/>
    </row>
    <row r="192" spans="1:20" ht="15">
      <c r="A192" s="35">
        <v>601</v>
      </c>
      <c r="B192" s="13" t="s">
        <v>198</v>
      </c>
      <c r="C192" s="15">
        <v>3786</v>
      </c>
      <c r="D192" s="15">
        <v>5246516.75</v>
      </c>
      <c r="E192" s="15">
        <v>1256592.7172904706</v>
      </c>
      <c r="F192" s="240">
        <f>Yhteenveto[[#This Row],[Ikärakenne, laskennallinen kustannus]]+Yhteenveto[[#This Row],[Muut laskennalliset kustannukset ]]</f>
        <v>6503109.4672904704</v>
      </c>
      <c r="G192" s="335">
        <v>1395.32</v>
      </c>
      <c r="H192" s="17">
        <v>5282681.5199999996</v>
      </c>
      <c r="I192" s="352">
        <f>Yhteenveto[[#This Row],[Laskennalliset kustannukset yhteensä]]-Yhteenveto[[#This Row],[Omarahoitusosuus, €]]</f>
        <v>1220427.9472904708</v>
      </c>
      <c r="J192" s="36">
        <v>645512.6161675686</v>
      </c>
      <c r="K192" s="37">
        <v>571629.66392998165</v>
      </c>
      <c r="L192" s="240">
        <f>Yhteenveto[[#This Row],[Valtionosuus omarahoitusosuuden jälkeen (välisumma)]]+Yhteenveto[[#This Row],[Lisäosat yhteensä]]+Yhteenveto[[#This Row],[Valtionosuuteen tehtävät vähennykset ja lisäykset, netto]]</f>
        <v>2437570.2273880211</v>
      </c>
      <c r="M192" s="37">
        <v>1674596.2430741852</v>
      </c>
      <c r="N192" s="314">
        <f>SUM(Yhteenveto[[#This Row],[Valtionosuus ennen verotuloihin perustuvaa valtionosuuksien tasausta]]+Yhteenveto[[#This Row],[Verotuloihin perustuva valtionosuuksien tasaus]])</f>
        <v>4112166.4704622063</v>
      </c>
      <c r="O192" s="250">
        <v>863592.12057930406</v>
      </c>
      <c r="P192" s="387">
        <f>SUM(Yhteenveto[[#This Row],[Kunnan  peruspalvelujen valtionosuus ]:[Veroperustemuutoksista johtuvien veromenetysten korvaus]])</f>
        <v>4975758.59104151</v>
      </c>
      <c r="Q192" s="37">
        <v>-31234.013999999996</v>
      </c>
      <c r="R192" s="354">
        <f>+Yhteenveto[[#This Row],[Kunnan  peruspalvelujen valtionosuus ]]+Yhteenveto[[#This Row],[Veroperustemuutoksista johtuvien veromenetysten korvaus]]+Yhteenveto[[#This Row],[Kotikuntakorvaus, netto, vuoden 2023 tieto]]</f>
        <v>4944524.5770415096</v>
      </c>
      <c r="S192" s="11"/>
      <c r="T192"/>
    </row>
    <row r="193" spans="1:20" ht="15">
      <c r="A193" s="35">
        <v>604</v>
      </c>
      <c r="B193" s="13" t="s">
        <v>199</v>
      </c>
      <c r="C193" s="15">
        <v>20405</v>
      </c>
      <c r="D193" s="15">
        <v>37910248.219999999</v>
      </c>
      <c r="E193" s="15">
        <v>2718203.2153037977</v>
      </c>
      <c r="F193" s="240">
        <f>Yhteenveto[[#This Row],[Ikärakenne, laskennallinen kustannus]]+Yhteenveto[[#This Row],[Muut laskennalliset kustannukset ]]</f>
        <v>40628451.4353038</v>
      </c>
      <c r="G193" s="335">
        <v>1395.32</v>
      </c>
      <c r="H193" s="17">
        <v>28471504.599999998</v>
      </c>
      <c r="I193" s="352">
        <f>Yhteenveto[[#This Row],[Laskennalliset kustannukset yhteensä]]-Yhteenveto[[#This Row],[Omarahoitusosuus, €]]</f>
        <v>12156946.835303802</v>
      </c>
      <c r="J193" s="36">
        <v>1002734.0187317221</v>
      </c>
      <c r="K193" s="37">
        <v>3142632.0659034732</v>
      </c>
      <c r="L193" s="240">
        <f>Yhteenveto[[#This Row],[Valtionosuus omarahoitusosuuden jälkeen (välisumma)]]+Yhteenveto[[#This Row],[Lisäosat yhteensä]]+Yhteenveto[[#This Row],[Valtionosuuteen tehtävät vähennykset ja lisäykset, netto]]</f>
        <v>16302312.919938998</v>
      </c>
      <c r="M193" s="37">
        <v>-351117.31134698325</v>
      </c>
      <c r="N193" s="314">
        <f>SUM(Yhteenveto[[#This Row],[Valtionosuus ennen verotuloihin perustuvaa valtionosuuksien tasausta]]+Yhteenveto[[#This Row],[Verotuloihin perustuva valtionosuuksien tasaus]])</f>
        <v>15951195.608592015</v>
      </c>
      <c r="O193" s="250">
        <v>2152286.4716661223</v>
      </c>
      <c r="P193" s="387">
        <f>SUM(Yhteenveto[[#This Row],[Kunnan  peruspalvelujen valtionosuus ]:[Veroperustemuutoksista johtuvien veromenetysten korvaus]])</f>
        <v>18103482.080258138</v>
      </c>
      <c r="Q193" s="37">
        <v>-702424.71551400004</v>
      </c>
      <c r="R193" s="354">
        <f>+Yhteenveto[[#This Row],[Kunnan  peruspalvelujen valtionosuus ]]+Yhteenveto[[#This Row],[Veroperustemuutoksista johtuvien veromenetysten korvaus]]+Yhteenveto[[#This Row],[Kotikuntakorvaus, netto, vuoden 2023 tieto]]</f>
        <v>17401057.364744138</v>
      </c>
      <c r="S193" s="11"/>
      <c r="T193"/>
    </row>
    <row r="194" spans="1:20" ht="15">
      <c r="A194" s="35">
        <v>607</v>
      </c>
      <c r="B194" s="13" t="s">
        <v>200</v>
      </c>
      <c r="C194" s="15">
        <v>4084</v>
      </c>
      <c r="D194" s="15">
        <v>5291251.16</v>
      </c>
      <c r="E194" s="15">
        <v>1182113.8514588457</v>
      </c>
      <c r="F194" s="240">
        <f>Yhteenveto[[#This Row],[Ikärakenne, laskennallinen kustannus]]+Yhteenveto[[#This Row],[Muut laskennalliset kustannukset ]]</f>
        <v>6473365.0114588458</v>
      </c>
      <c r="G194" s="335">
        <v>1395.32</v>
      </c>
      <c r="H194" s="17">
        <v>5698486.8799999999</v>
      </c>
      <c r="I194" s="352">
        <f>Yhteenveto[[#This Row],[Laskennalliset kustannukset yhteensä]]-Yhteenveto[[#This Row],[Omarahoitusosuus, €]]</f>
        <v>774878.13145884592</v>
      </c>
      <c r="J194" s="36">
        <v>275138.49423317763</v>
      </c>
      <c r="K194" s="37">
        <v>-1530826.8609741991</v>
      </c>
      <c r="L194" s="240">
        <f>Yhteenveto[[#This Row],[Valtionosuus omarahoitusosuuden jälkeen (välisumma)]]+Yhteenveto[[#This Row],[Lisäosat yhteensä]]+Yhteenveto[[#This Row],[Valtionosuuteen tehtävät vähennykset ja lisäykset, netto]]</f>
        <v>-480810.23528217571</v>
      </c>
      <c r="M194" s="37">
        <v>2623727.9132132558</v>
      </c>
      <c r="N194" s="314">
        <f>SUM(Yhteenveto[[#This Row],[Valtionosuus ennen verotuloihin perustuvaa valtionosuuksien tasausta]]+Yhteenveto[[#This Row],[Verotuloihin perustuva valtionosuuksien tasaus]])</f>
        <v>2142917.6779310801</v>
      </c>
      <c r="O194" s="250">
        <v>947808.0849633849</v>
      </c>
      <c r="P194" s="387">
        <f>SUM(Yhteenveto[[#This Row],[Kunnan  peruspalvelujen valtionosuus ]:[Veroperustemuutoksista johtuvien veromenetysten korvaus]])</f>
        <v>3090725.7628944651</v>
      </c>
      <c r="Q194" s="37">
        <v>10336.971300000005</v>
      </c>
      <c r="R194" s="354">
        <f>+Yhteenveto[[#This Row],[Kunnan  peruspalvelujen valtionosuus ]]+Yhteenveto[[#This Row],[Veroperustemuutoksista johtuvien veromenetysten korvaus]]+Yhteenveto[[#This Row],[Kotikuntakorvaus, netto, vuoden 2023 tieto]]</f>
        <v>3101062.734194465</v>
      </c>
      <c r="S194" s="11"/>
      <c r="T194"/>
    </row>
    <row r="195" spans="1:20" ht="15">
      <c r="A195" s="35">
        <v>608</v>
      </c>
      <c r="B195" s="13" t="s">
        <v>201</v>
      </c>
      <c r="C195" s="15">
        <v>1980</v>
      </c>
      <c r="D195" s="15">
        <v>2708257.7199999997</v>
      </c>
      <c r="E195" s="15">
        <v>454918.56941792759</v>
      </c>
      <c r="F195" s="240">
        <f>Yhteenveto[[#This Row],[Ikärakenne, laskennallinen kustannus]]+Yhteenveto[[#This Row],[Muut laskennalliset kustannukset ]]</f>
        <v>3163176.2894179272</v>
      </c>
      <c r="G195" s="335">
        <v>1395.32</v>
      </c>
      <c r="H195" s="17">
        <v>2762733.6</v>
      </c>
      <c r="I195" s="352">
        <f>Yhteenveto[[#This Row],[Laskennalliset kustannukset yhteensä]]-Yhteenveto[[#This Row],[Omarahoitusosuus, €]]</f>
        <v>400442.68941792706</v>
      </c>
      <c r="J195" s="36">
        <v>61275.627313521923</v>
      </c>
      <c r="K195" s="37">
        <v>-559336.28473331186</v>
      </c>
      <c r="L195" s="240">
        <f>Yhteenveto[[#This Row],[Valtionosuus omarahoitusosuuden jälkeen (välisumma)]]+Yhteenveto[[#This Row],[Lisäosat yhteensä]]+Yhteenveto[[#This Row],[Valtionosuuteen tehtävät vähennykset ja lisäykset, netto]]</f>
        <v>-97617.968001862871</v>
      </c>
      <c r="M195" s="37">
        <v>958565.43975581124</v>
      </c>
      <c r="N195" s="314">
        <f>SUM(Yhteenveto[[#This Row],[Valtionosuus ennen verotuloihin perustuvaa valtionosuuksien tasausta]]+Yhteenveto[[#This Row],[Verotuloihin perustuva valtionosuuksien tasaus]])</f>
        <v>860947.47175394837</v>
      </c>
      <c r="O195" s="250">
        <v>422025.37906530016</v>
      </c>
      <c r="P195" s="387">
        <f>SUM(Yhteenveto[[#This Row],[Kunnan  peruspalvelujen valtionosuus ]:[Veroperustemuutoksista johtuvien veromenetysten korvaus]])</f>
        <v>1282972.8508192485</v>
      </c>
      <c r="Q195" s="37">
        <v>7436.6699999999837</v>
      </c>
      <c r="R195" s="354">
        <f>+Yhteenveto[[#This Row],[Kunnan  peruspalvelujen valtionosuus ]]+Yhteenveto[[#This Row],[Veroperustemuutoksista johtuvien veromenetysten korvaus]]+Yhteenveto[[#This Row],[Kotikuntakorvaus, netto, vuoden 2023 tieto]]</f>
        <v>1290409.5208192484</v>
      </c>
      <c r="S195" s="11"/>
      <c r="T195"/>
    </row>
    <row r="196" spans="1:20" ht="15">
      <c r="A196" s="35">
        <v>609</v>
      </c>
      <c r="B196" s="13" t="s">
        <v>202</v>
      </c>
      <c r="C196" s="15">
        <v>83205</v>
      </c>
      <c r="D196" s="15">
        <v>111307201.74000001</v>
      </c>
      <c r="E196" s="15">
        <v>16393169.905214073</v>
      </c>
      <c r="F196" s="240">
        <f>Yhteenveto[[#This Row],[Ikärakenne, laskennallinen kustannus]]+Yhteenveto[[#This Row],[Muut laskennalliset kustannukset ]]</f>
        <v>127700371.64521408</v>
      </c>
      <c r="G196" s="335">
        <v>1395.32</v>
      </c>
      <c r="H196" s="17">
        <v>116097600.59999999</v>
      </c>
      <c r="I196" s="352">
        <f>Yhteenveto[[#This Row],[Laskennalliset kustannukset yhteensä]]-Yhteenveto[[#This Row],[Omarahoitusosuus, €]]</f>
        <v>11602771.045214087</v>
      </c>
      <c r="J196" s="36">
        <v>2825166.4094206411</v>
      </c>
      <c r="K196" s="37">
        <v>-30459267.619834334</v>
      </c>
      <c r="L196" s="240">
        <f>Yhteenveto[[#This Row],[Valtionosuus omarahoitusosuuden jälkeen (välisumma)]]+Yhteenveto[[#This Row],[Lisäosat yhteensä]]+Yhteenveto[[#This Row],[Valtionosuuteen tehtävät vähennykset ja lisäykset, netto]]</f>
        <v>-16031330.165199606</v>
      </c>
      <c r="M196" s="37">
        <v>23436107.420147266</v>
      </c>
      <c r="N196" s="314">
        <f>SUM(Yhteenveto[[#This Row],[Valtionosuus ennen verotuloihin perustuvaa valtionosuuksien tasausta]]+Yhteenveto[[#This Row],[Verotuloihin perustuva valtionosuuksien tasaus]])</f>
        <v>7404777.2549476605</v>
      </c>
      <c r="O196" s="250">
        <v>13799724.537462415</v>
      </c>
      <c r="P196" s="387">
        <f>SUM(Yhteenveto[[#This Row],[Kunnan  peruspalvelujen valtionosuus ]:[Veroperustemuutoksista johtuvien veromenetysten korvaus]])</f>
        <v>21204501.792410076</v>
      </c>
      <c r="Q196" s="37">
        <v>-2831943.4293599995</v>
      </c>
      <c r="R196" s="354">
        <f>+Yhteenveto[[#This Row],[Kunnan  peruspalvelujen valtionosuus ]]+Yhteenveto[[#This Row],[Veroperustemuutoksista johtuvien veromenetysten korvaus]]+Yhteenveto[[#This Row],[Kotikuntakorvaus, netto, vuoden 2023 tieto]]</f>
        <v>18372558.363050077</v>
      </c>
      <c r="S196" s="11"/>
      <c r="T196"/>
    </row>
    <row r="197" spans="1:20" ht="15">
      <c r="A197" s="35">
        <v>611</v>
      </c>
      <c r="B197" s="13" t="s">
        <v>203</v>
      </c>
      <c r="C197" s="15">
        <v>5011</v>
      </c>
      <c r="D197" s="15">
        <v>9160698.8599999994</v>
      </c>
      <c r="E197" s="15">
        <v>784741.31277781096</v>
      </c>
      <c r="F197" s="240">
        <f>Yhteenveto[[#This Row],[Ikärakenne, laskennallinen kustannus]]+Yhteenveto[[#This Row],[Muut laskennalliset kustannukset ]]</f>
        <v>9945440.1727778111</v>
      </c>
      <c r="G197" s="335">
        <v>1395.32</v>
      </c>
      <c r="H197" s="17">
        <v>6991948.5199999996</v>
      </c>
      <c r="I197" s="352">
        <f>Yhteenveto[[#This Row],[Laskennalliset kustannukset yhteensä]]-Yhteenveto[[#This Row],[Omarahoitusosuus, €]]</f>
        <v>2953491.6527778115</v>
      </c>
      <c r="J197" s="36">
        <v>115383.44361344721</v>
      </c>
      <c r="K197" s="37">
        <v>236819.83749697317</v>
      </c>
      <c r="L197" s="240">
        <f>Yhteenveto[[#This Row],[Valtionosuus omarahoitusosuuden jälkeen (välisumma)]]+Yhteenveto[[#This Row],[Lisäosat yhteensä]]+Yhteenveto[[#This Row],[Valtionosuuteen tehtävät vähennykset ja lisäykset, netto]]</f>
        <v>3305694.9338882319</v>
      </c>
      <c r="M197" s="37">
        <v>1153277.4727330101</v>
      </c>
      <c r="N197" s="314">
        <f>SUM(Yhteenveto[[#This Row],[Valtionosuus ennen verotuloihin perustuvaa valtionosuuksien tasausta]]+Yhteenveto[[#This Row],[Verotuloihin perustuva valtionosuuksien tasaus]])</f>
        <v>4458972.4066212419</v>
      </c>
      <c r="O197" s="250">
        <v>750997.62658534758</v>
      </c>
      <c r="P197" s="387">
        <f>SUM(Yhteenveto[[#This Row],[Kunnan  peruspalvelujen valtionosuus ]:[Veroperustemuutoksista johtuvien veromenetysten korvaus]])</f>
        <v>5209970.0332065895</v>
      </c>
      <c r="Q197" s="37">
        <v>55938.631739999983</v>
      </c>
      <c r="R197" s="354">
        <f>+Yhteenveto[[#This Row],[Kunnan  peruspalvelujen valtionosuus ]]+Yhteenveto[[#This Row],[Veroperustemuutoksista johtuvien veromenetysten korvaus]]+Yhteenveto[[#This Row],[Kotikuntakorvaus, netto, vuoden 2023 tieto]]</f>
        <v>5265908.6649465896</v>
      </c>
      <c r="S197" s="11"/>
      <c r="T197"/>
    </row>
    <row r="198" spans="1:20" ht="15">
      <c r="A198" s="35">
        <v>614</v>
      </c>
      <c r="B198" s="13" t="s">
        <v>204</v>
      </c>
      <c r="C198" s="15">
        <v>2999</v>
      </c>
      <c r="D198" s="15">
        <v>2487590.4899999998</v>
      </c>
      <c r="E198" s="15">
        <v>2850548.0188589026</v>
      </c>
      <c r="F198" s="240">
        <f>Yhteenveto[[#This Row],[Ikärakenne, laskennallinen kustannus]]+Yhteenveto[[#This Row],[Muut laskennalliset kustannukset ]]</f>
        <v>5338138.5088589024</v>
      </c>
      <c r="G198" s="335">
        <v>1395.32</v>
      </c>
      <c r="H198" s="17">
        <v>4184564.6799999997</v>
      </c>
      <c r="I198" s="352">
        <f>Yhteenveto[[#This Row],[Laskennalliset kustannukset yhteensä]]-Yhteenveto[[#This Row],[Omarahoitusosuus, €]]</f>
        <v>1153573.8288589027</v>
      </c>
      <c r="J198" s="36">
        <v>1110142.6667584463</v>
      </c>
      <c r="K198" s="37">
        <v>-1010532.4060735306</v>
      </c>
      <c r="L198" s="240">
        <f>Yhteenveto[[#This Row],[Valtionosuus omarahoitusosuuden jälkeen (välisumma)]]+Yhteenveto[[#This Row],[Lisäosat yhteensä]]+Yhteenveto[[#This Row],[Valtionosuuteen tehtävät vähennykset ja lisäykset, netto]]</f>
        <v>1253184.089543818</v>
      </c>
      <c r="M198" s="37">
        <v>1711749.868351328</v>
      </c>
      <c r="N198" s="314">
        <f>SUM(Yhteenveto[[#This Row],[Valtionosuus ennen verotuloihin perustuvaa valtionosuuksien tasausta]]+Yhteenveto[[#This Row],[Verotuloihin perustuva valtionosuuksien tasaus]])</f>
        <v>2964933.9578951458</v>
      </c>
      <c r="O198" s="250">
        <v>780879.03341971384</v>
      </c>
      <c r="P198" s="387">
        <f>SUM(Yhteenveto[[#This Row],[Kunnan  peruspalvelujen valtionosuus ]:[Veroperustemuutoksista johtuvien veromenetysten korvaus]])</f>
        <v>3745812.9913148596</v>
      </c>
      <c r="Q198" s="37">
        <v>-28259.346000000005</v>
      </c>
      <c r="R198" s="354">
        <f>+Yhteenveto[[#This Row],[Kunnan  peruspalvelujen valtionosuus ]]+Yhteenveto[[#This Row],[Veroperustemuutoksista johtuvien veromenetysten korvaus]]+Yhteenveto[[#This Row],[Kotikuntakorvaus, netto, vuoden 2023 tieto]]</f>
        <v>3717553.6453148597</v>
      </c>
      <c r="S198" s="11"/>
      <c r="T198"/>
    </row>
    <row r="199" spans="1:20" ht="15">
      <c r="A199" s="35">
        <v>615</v>
      </c>
      <c r="B199" s="13" t="s">
        <v>205</v>
      </c>
      <c r="C199" s="15">
        <v>7603</v>
      </c>
      <c r="D199" s="15">
        <v>11225387.789999999</v>
      </c>
      <c r="E199" s="15">
        <v>5590100.3150639655</v>
      </c>
      <c r="F199" s="240">
        <f>Yhteenveto[[#This Row],[Ikärakenne, laskennallinen kustannus]]+Yhteenveto[[#This Row],[Muut laskennalliset kustannukset ]]</f>
        <v>16815488.105063964</v>
      </c>
      <c r="G199" s="335">
        <v>1395.32</v>
      </c>
      <c r="H199" s="17">
        <v>10608617.959999999</v>
      </c>
      <c r="I199" s="352">
        <f>Yhteenveto[[#This Row],[Laskennalliset kustannukset yhteensä]]-Yhteenveto[[#This Row],[Omarahoitusosuus, €]]</f>
        <v>6206870.1450639647</v>
      </c>
      <c r="J199" s="36">
        <v>2408386.1941201524</v>
      </c>
      <c r="K199" s="37">
        <v>1682121.488018319</v>
      </c>
      <c r="L199" s="240">
        <f>Yhteenveto[[#This Row],[Valtionosuus omarahoitusosuuden jälkeen (välisumma)]]+Yhteenveto[[#This Row],[Lisäosat yhteensä]]+Yhteenveto[[#This Row],[Valtionosuuteen tehtävät vähennykset ja lisäykset, netto]]</f>
        <v>10297377.827202436</v>
      </c>
      <c r="M199" s="37">
        <v>3816329.132420395</v>
      </c>
      <c r="N199" s="314">
        <f>SUM(Yhteenveto[[#This Row],[Valtionosuus ennen verotuloihin perustuvaa valtionosuuksien tasausta]]+Yhteenveto[[#This Row],[Verotuloihin perustuva valtionosuuksien tasaus]])</f>
        <v>14113706.95962283</v>
      </c>
      <c r="O199" s="250">
        <v>1587822.8608266176</v>
      </c>
      <c r="P199" s="387">
        <f>SUM(Yhteenveto[[#This Row],[Kunnan  peruspalvelujen valtionosuus ]:[Veroperustemuutoksista johtuvien veromenetysten korvaus]])</f>
        <v>15701529.820449447</v>
      </c>
      <c r="Q199" s="37">
        <v>72105.952319999997</v>
      </c>
      <c r="R199" s="354">
        <f>+Yhteenveto[[#This Row],[Kunnan  peruspalvelujen valtionosuus ]]+Yhteenveto[[#This Row],[Veroperustemuutoksista johtuvien veromenetysten korvaus]]+Yhteenveto[[#This Row],[Kotikuntakorvaus, netto, vuoden 2023 tieto]]</f>
        <v>15773635.772769447</v>
      </c>
      <c r="S199" s="11"/>
      <c r="T199"/>
    </row>
    <row r="200" spans="1:20" ht="15">
      <c r="A200" s="35">
        <v>616</v>
      </c>
      <c r="B200" s="13" t="s">
        <v>206</v>
      </c>
      <c r="C200" s="15">
        <v>1807</v>
      </c>
      <c r="D200" s="15">
        <v>2580913.7399999998</v>
      </c>
      <c r="E200" s="15">
        <v>373149.94403329759</v>
      </c>
      <c r="F200" s="240">
        <f>Yhteenveto[[#This Row],[Ikärakenne, laskennallinen kustannus]]+Yhteenveto[[#This Row],[Muut laskennalliset kustannukset ]]</f>
        <v>2954063.6840332975</v>
      </c>
      <c r="G200" s="335">
        <v>1395.32</v>
      </c>
      <c r="H200" s="17">
        <v>2521343.2399999998</v>
      </c>
      <c r="I200" s="352">
        <f>Yhteenveto[[#This Row],[Laskennalliset kustannukset yhteensä]]-Yhteenveto[[#This Row],[Omarahoitusosuus, €]]</f>
        <v>432720.44403329771</v>
      </c>
      <c r="J200" s="36">
        <v>46121.615348520652</v>
      </c>
      <c r="K200" s="37">
        <v>-242206.71901612839</v>
      </c>
      <c r="L200" s="240">
        <f>Yhteenveto[[#This Row],[Valtionosuus omarahoitusosuuden jälkeen (välisumma)]]+Yhteenveto[[#This Row],[Lisäosat yhteensä]]+Yhteenveto[[#This Row],[Valtionosuuteen tehtävät vähennykset ja lisäykset, netto]]</f>
        <v>236635.34036568995</v>
      </c>
      <c r="M200" s="37">
        <v>853535.4094137873</v>
      </c>
      <c r="N200" s="314">
        <f>SUM(Yhteenveto[[#This Row],[Valtionosuus ennen verotuloihin perustuvaa valtionosuuksien tasausta]]+Yhteenveto[[#This Row],[Verotuloihin perustuva valtionosuuksien tasaus]])</f>
        <v>1090170.7497794772</v>
      </c>
      <c r="O200" s="250">
        <v>389269.42001694784</v>
      </c>
      <c r="P200" s="387">
        <f>SUM(Yhteenveto[[#This Row],[Kunnan  peruspalvelujen valtionosuus ]:[Veroperustemuutoksista johtuvien veromenetysten korvaus]])</f>
        <v>1479440.1697964252</v>
      </c>
      <c r="Q200" s="37">
        <v>-774187.09368000005</v>
      </c>
      <c r="R200" s="354">
        <f>+Yhteenveto[[#This Row],[Kunnan  peruspalvelujen valtionosuus ]]+Yhteenveto[[#This Row],[Veroperustemuutoksista johtuvien veromenetysten korvaus]]+Yhteenveto[[#This Row],[Kotikuntakorvaus, netto, vuoden 2023 tieto]]</f>
        <v>705253.0761164251</v>
      </c>
      <c r="S200" s="11"/>
      <c r="T200"/>
    </row>
    <row r="201" spans="1:20" ht="15">
      <c r="A201" s="35">
        <v>619</v>
      </c>
      <c r="B201" s="13" t="s">
        <v>207</v>
      </c>
      <c r="C201" s="15">
        <v>2675</v>
      </c>
      <c r="D201" s="15">
        <v>3223279.76</v>
      </c>
      <c r="E201" s="15">
        <v>622836.37887981569</v>
      </c>
      <c r="F201" s="240">
        <f>Yhteenveto[[#This Row],[Ikärakenne, laskennallinen kustannus]]+Yhteenveto[[#This Row],[Muut laskennalliset kustannukset ]]</f>
        <v>3846116.1388798156</v>
      </c>
      <c r="G201" s="335">
        <v>1395.32</v>
      </c>
      <c r="H201" s="17">
        <v>3732481</v>
      </c>
      <c r="I201" s="352">
        <f>Yhteenveto[[#This Row],[Laskennalliset kustannukset yhteensä]]-Yhteenveto[[#This Row],[Omarahoitusosuus, €]]</f>
        <v>113635.13887981558</v>
      </c>
      <c r="J201" s="36">
        <v>159547.52982408006</v>
      </c>
      <c r="K201" s="37">
        <v>729908.55797127937</v>
      </c>
      <c r="L201" s="240">
        <f>Yhteenveto[[#This Row],[Valtionosuus omarahoitusosuuden jälkeen (välisumma)]]+Yhteenveto[[#This Row],[Lisäosat yhteensä]]+Yhteenveto[[#This Row],[Valtionosuuteen tehtävät vähennykset ja lisäykset, netto]]</f>
        <v>1003091.226675175</v>
      </c>
      <c r="M201" s="37">
        <v>1737094.8325788798</v>
      </c>
      <c r="N201" s="314">
        <f>SUM(Yhteenveto[[#This Row],[Valtionosuus ennen verotuloihin perustuvaa valtionosuuksien tasausta]]+Yhteenveto[[#This Row],[Verotuloihin perustuva valtionosuuksien tasaus]])</f>
        <v>2740186.0592540549</v>
      </c>
      <c r="O201" s="250">
        <v>695812.40320166969</v>
      </c>
      <c r="P201" s="387">
        <f>SUM(Yhteenveto[[#This Row],[Kunnan  peruspalvelujen valtionosuus ]:[Veroperustemuutoksista johtuvien veromenetysten korvaus]])</f>
        <v>3435998.4624557244</v>
      </c>
      <c r="Q201" s="37">
        <v>261146.10371999996</v>
      </c>
      <c r="R201" s="354">
        <f>+Yhteenveto[[#This Row],[Kunnan  peruspalvelujen valtionosuus ]]+Yhteenveto[[#This Row],[Veroperustemuutoksista johtuvien veromenetysten korvaus]]+Yhteenveto[[#This Row],[Kotikuntakorvaus, netto, vuoden 2023 tieto]]</f>
        <v>3697144.5661757244</v>
      </c>
      <c r="S201" s="11"/>
      <c r="T201"/>
    </row>
    <row r="202" spans="1:20" ht="15">
      <c r="A202" s="35">
        <v>620</v>
      </c>
      <c r="B202" s="13" t="s">
        <v>208</v>
      </c>
      <c r="C202" s="15">
        <v>2380</v>
      </c>
      <c r="D202" s="15">
        <v>2110365.16</v>
      </c>
      <c r="E202" s="15">
        <v>2288620.1847106125</v>
      </c>
      <c r="F202" s="240">
        <f>Yhteenveto[[#This Row],[Ikärakenne, laskennallinen kustannus]]+Yhteenveto[[#This Row],[Muut laskennalliset kustannukset ]]</f>
        <v>4398985.3447106127</v>
      </c>
      <c r="G202" s="335">
        <v>1395.32</v>
      </c>
      <c r="H202" s="17">
        <v>3320861.5999999996</v>
      </c>
      <c r="I202" s="352">
        <f>Yhteenveto[[#This Row],[Laskennalliset kustannukset yhteensä]]-Yhteenveto[[#This Row],[Omarahoitusosuus, €]]</f>
        <v>1078123.744710613</v>
      </c>
      <c r="J202" s="36">
        <v>867982.19587841432</v>
      </c>
      <c r="K202" s="37">
        <v>511175.34430987498</v>
      </c>
      <c r="L202" s="240">
        <f>Yhteenveto[[#This Row],[Valtionosuus omarahoitusosuuden jälkeen (välisumma)]]+Yhteenveto[[#This Row],[Lisäosat yhteensä]]+Yhteenveto[[#This Row],[Valtionosuuteen tehtävät vähennykset ja lisäykset, netto]]</f>
        <v>2457281.2848989023</v>
      </c>
      <c r="M202" s="37">
        <v>849189.47855928424</v>
      </c>
      <c r="N202" s="314">
        <f>SUM(Yhteenveto[[#This Row],[Valtionosuus ennen verotuloihin perustuvaa valtionosuuksien tasausta]]+Yhteenveto[[#This Row],[Verotuloihin perustuva valtionosuuksien tasaus]])</f>
        <v>3306470.7634581868</v>
      </c>
      <c r="O202" s="250">
        <v>604234.50067089999</v>
      </c>
      <c r="P202" s="387">
        <f>SUM(Yhteenveto[[#This Row],[Kunnan  peruspalvelujen valtionosuus ]:[Veroperustemuutoksista johtuvien veromenetysten korvaus]])</f>
        <v>3910705.2641290869</v>
      </c>
      <c r="Q202" s="37">
        <v>-35696.016000000003</v>
      </c>
      <c r="R202" s="354">
        <f>+Yhteenveto[[#This Row],[Kunnan  peruspalvelujen valtionosuus ]]+Yhteenveto[[#This Row],[Veroperustemuutoksista johtuvien veromenetysten korvaus]]+Yhteenveto[[#This Row],[Kotikuntakorvaus, netto, vuoden 2023 tieto]]</f>
        <v>3875009.248129087</v>
      </c>
      <c r="S202" s="11"/>
      <c r="T202"/>
    </row>
    <row r="203" spans="1:20" ht="15">
      <c r="A203" s="35">
        <v>623</v>
      </c>
      <c r="B203" s="13" t="s">
        <v>209</v>
      </c>
      <c r="C203" s="15">
        <v>2107</v>
      </c>
      <c r="D203" s="15">
        <v>1473735.8</v>
      </c>
      <c r="E203" s="15">
        <v>1753120.1184407433</v>
      </c>
      <c r="F203" s="240">
        <f>Yhteenveto[[#This Row],[Ikärakenne, laskennallinen kustannus]]+Yhteenveto[[#This Row],[Muut laskennalliset kustannukset ]]</f>
        <v>3226855.9184407433</v>
      </c>
      <c r="G203" s="335">
        <v>1395.32</v>
      </c>
      <c r="H203" s="17">
        <v>2939939.2399999998</v>
      </c>
      <c r="I203" s="352">
        <f>Yhteenveto[[#This Row],[Laskennalliset kustannukset yhteensä]]-Yhteenveto[[#This Row],[Omarahoitusosuus, €]]</f>
        <v>286916.67844074359</v>
      </c>
      <c r="J203" s="36">
        <v>759314.02434314182</v>
      </c>
      <c r="K203" s="37">
        <v>283132.176778908</v>
      </c>
      <c r="L203" s="240">
        <f>Yhteenveto[[#This Row],[Valtionosuus omarahoitusosuuden jälkeen (välisumma)]]+Yhteenveto[[#This Row],[Lisäosat yhteensä]]+Yhteenveto[[#This Row],[Valtionosuuteen tehtävät vähennykset ja lisäykset, netto]]</f>
        <v>1329362.8795627933</v>
      </c>
      <c r="M203" s="37">
        <v>-56343.879614111589</v>
      </c>
      <c r="N203" s="314">
        <f>SUM(Yhteenveto[[#This Row],[Valtionosuus ennen verotuloihin perustuvaa valtionosuuksien tasausta]]+Yhteenveto[[#This Row],[Verotuloihin perustuva valtionosuuksien tasaus]])</f>
        <v>1273018.9999486818</v>
      </c>
      <c r="O203" s="250">
        <v>479953.27783485636</v>
      </c>
      <c r="P203" s="387">
        <f>SUM(Yhteenveto[[#This Row],[Kunnan  peruspalvelujen valtionosuus ]:[Veroperustemuutoksista johtuvien veromenetysten korvaus]])</f>
        <v>1752972.2777835382</v>
      </c>
      <c r="Q203" s="37">
        <v>-80390.402699999991</v>
      </c>
      <c r="R203" s="354">
        <f>+Yhteenveto[[#This Row],[Kunnan  peruspalvelujen valtionosuus ]]+Yhteenveto[[#This Row],[Veroperustemuutoksista johtuvien veromenetysten korvaus]]+Yhteenveto[[#This Row],[Kotikuntakorvaus, netto, vuoden 2023 tieto]]</f>
        <v>1672581.8750835382</v>
      </c>
      <c r="S203" s="11"/>
      <c r="T203"/>
    </row>
    <row r="204" spans="1:20" ht="15">
      <c r="A204" s="35">
        <v>624</v>
      </c>
      <c r="B204" s="13" t="s">
        <v>210</v>
      </c>
      <c r="C204" s="15">
        <v>5117</v>
      </c>
      <c r="D204" s="15">
        <v>7691093.96</v>
      </c>
      <c r="E204" s="15">
        <v>1405236.2432446766</v>
      </c>
      <c r="F204" s="240">
        <f>Yhteenveto[[#This Row],[Ikärakenne, laskennallinen kustannus]]+Yhteenveto[[#This Row],[Muut laskennalliset kustannukset ]]</f>
        <v>9096330.2032446768</v>
      </c>
      <c r="G204" s="335">
        <v>1395.32</v>
      </c>
      <c r="H204" s="17">
        <v>7139852.4399999995</v>
      </c>
      <c r="I204" s="352">
        <f>Yhteenveto[[#This Row],[Laskennalliset kustannukset yhteensä]]-Yhteenveto[[#This Row],[Omarahoitusosuus, €]]</f>
        <v>1956477.7632446773</v>
      </c>
      <c r="J204" s="36">
        <v>138099.79399973707</v>
      </c>
      <c r="K204" s="37">
        <v>1117975.422654232</v>
      </c>
      <c r="L204" s="240">
        <f>Yhteenveto[[#This Row],[Valtionosuus omarahoitusosuuden jälkeen (välisumma)]]+Yhteenveto[[#This Row],[Lisäosat yhteensä]]+Yhteenveto[[#This Row],[Valtionosuuteen tehtävät vähennykset ja lisäykset, netto]]</f>
        <v>3212552.9798986465</v>
      </c>
      <c r="M204" s="37">
        <v>1145180.094911804</v>
      </c>
      <c r="N204" s="314">
        <f>SUM(Yhteenveto[[#This Row],[Valtionosuus ennen verotuloihin perustuvaa valtionosuuksien tasausta]]+Yhteenveto[[#This Row],[Verotuloihin perustuva valtionosuuksien tasaus]])</f>
        <v>4357733.0748104509</v>
      </c>
      <c r="O204" s="250">
        <v>736193.76323297352</v>
      </c>
      <c r="P204" s="387">
        <f>SUM(Yhteenveto[[#This Row],[Kunnan  peruspalvelujen valtionosuus ]:[Veroperustemuutoksista johtuvien veromenetysten korvaus]])</f>
        <v>5093926.8380434243</v>
      </c>
      <c r="Q204" s="37">
        <v>-108069.68844000003</v>
      </c>
      <c r="R204" s="354">
        <f>+Yhteenveto[[#This Row],[Kunnan  peruspalvelujen valtionosuus ]]+Yhteenveto[[#This Row],[Veroperustemuutoksista johtuvien veromenetysten korvaus]]+Yhteenveto[[#This Row],[Kotikuntakorvaus, netto, vuoden 2023 tieto]]</f>
        <v>4985857.1496034246</v>
      </c>
      <c r="S204" s="11"/>
      <c r="T204"/>
    </row>
    <row r="205" spans="1:20" ht="15">
      <c r="A205" s="35">
        <v>625</v>
      </c>
      <c r="B205" s="13" t="s">
        <v>211</v>
      </c>
      <c r="C205" s="15">
        <v>2991</v>
      </c>
      <c r="D205" s="15">
        <v>4913489.49</v>
      </c>
      <c r="E205" s="15">
        <v>927647.19249803503</v>
      </c>
      <c r="F205" s="240">
        <f>Yhteenveto[[#This Row],[Ikärakenne, laskennallinen kustannus]]+Yhteenveto[[#This Row],[Muut laskennalliset kustannukset ]]</f>
        <v>5841136.682498035</v>
      </c>
      <c r="G205" s="335">
        <v>1395.32</v>
      </c>
      <c r="H205" s="17">
        <v>4173402.1199999996</v>
      </c>
      <c r="I205" s="352">
        <f>Yhteenveto[[#This Row],[Laskennalliset kustannukset yhteensä]]-Yhteenveto[[#This Row],[Omarahoitusosuus, €]]</f>
        <v>1667734.5624980354</v>
      </c>
      <c r="J205" s="36">
        <v>231706.91253677206</v>
      </c>
      <c r="K205" s="37">
        <v>1460917.8457452746</v>
      </c>
      <c r="L205" s="240">
        <f>Yhteenveto[[#This Row],[Valtionosuus omarahoitusosuuden jälkeen (välisumma)]]+Yhteenveto[[#This Row],[Lisäosat yhteensä]]+Yhteenveto[[#This Row],[Valtionosuuteen tehtävät vähennykset ja lisäykset, netto]]</f>
        <v>3360359.3207800817</v>
      </c>
      <c r="M205" s="37">
        <v>535594.9348619536</v>
      </c>
      <c r="N205" s="314">
        <f>SUM(Yhteenveto[[#This Row],[Valtionosuus ennen verotuloihin perustuvaa valtionosuuksien tasausta]]+Yhteenveto[[#This Row],[Verotuloihin perustuva valtionosuuksien tasaus]])</f>
        <v>3895954.255642035</v>
      </c>
      <c r="O205" s="250">
        <v>571675.83860195975</v>
      </c>
      <c r="P205" s="387">
        <f>SUM(Yhteenveto[[#This Row],[Kunnan  peruspalvelujen valtionosuus ]:[Veroperustemuutoksista johtuvien veromenetysten korvaus]])</f>
        <v>4467630.0942439949</v>
      </c>
      <c r="Q205" s="37">
        <v>44768.753400000001</v>
      </c>
      <c r="R205" s="354">
        <f>+Yhteenveto[[#This Row],[Kunnan  peruspalvelujen valtionosuus ]]+Yhteenveto[[#This Row],[Veroperustemuutoksista johtuvien veromenetysten korvaus]]+Yhteenveto[[#This Row],[Kotikuntakorvaus, netto, vuoden 2023 tieto]]</f>
        <v>4512398.8476439947</v>
      </c>
      <c r="S205" s="11"/>
      <c r="T205"/>
    </row>
    <row r="206" spans="1:20" ht="15">
      <c r="A206" s="35">
        <v>626</v>
      </c>
      <c r="B206" s="13" t="s">
        <v>212</v>
      </c>
      <c r="C206" s="15">
        <v>4835</v>
      </c>
      <c r="D206" s="15">
        <v>6618071.7800000003</v>
      </c>
      <c r="E206" s="15">
        <v>1664018.5391901045</v>
      </c>
      <c r="F206" s="240">
        <f>Yhteenveto[[#This Row],[Ikärakenne, laskennallinen kustannus]]+Yhteenveto[[#This Row],[Muut laskennalliset kustannukset ]]</f>
        <v>8282090.3191901045</v>
      </c>
      <c r="G206" s="335">
        <v>1395.32</v>
      </c>
      <c r="H206" s="17">
        <v>6746372.1999999993</v>
      </c>
      <c r="I206" s="352">
        <f>Yhteenveto[[#This Row],[Laskennalliset kustannukset yhteensä]]-Yhteenveto[[#This Row],[Omarahoitusosuus, €]]</f>
        <v>1535718.1191901052</v>
      </c>
      <c r="J206" s="36">
        <v>731763.52427408192</v>
      </c>
      <c r="K206" s="37">
        <v>-1331977.6980749522</v>
      </c>
      <c r="L206" s="240">
        <f>Yhteenveto[[#This Row],[Valtionosuus omarahoitusosuuden jälkeen (välisumma)]]+Yhteenveto[[#This Row],[Lisäosat yhteensä]]+Yhteenveto[[#This Row],[Valtionosuuteen tehtävät vähennykset ja lisäykset, netto]]</f>
        <v>935503.94538923493</v>
      </c>
      <c r="M206" s="37">
        <v>1724872.9992365702</v>
      </c>
      <c r="N206" s="314">
        <f>SUM(Yhteenveto[[#This Row],[Valtionosuus ennen verotuloihin perustuvaa valtionosuuksien tasausta]]+Yhteenveto[[#This Row],[Verotuloihin perustuva valtionosuuksien tasaus]])</f>
        <v>2660376.9446258051</v>
      </c>
      <c r="O206" s="250">
        <v>974144.75433525711</v>
      </c>
      <c r="P206" s="387">
        <f>SUM(Yhteenveto[[#This Row],[Kunnan  peruspalvelujen valtionosuus ]:[Veroperustemuutoksista johtuvien veromenetysten korvaus]])</f>
        <v>3634521.6989610624</v>
      </c>
      <c r="Q206" s="37">
        <v>-8849.6373000000021</v>
      </c>
      <c r="R206" s="354">
        <f>+Yhteenveto[[#This Row],[Kunnan  peruspalvelujen valtionosuus ]]+Yhteenveto[[#This Row],[Veroperustemuutoksista johtuvien veromenetysten korvaus]]+Yhteenveto[[#This Row],[Kotikuntakorvaus, netto, vuoden 2023 tieto]]</f>
        <v>3625672.0616610623</v>
      </c>
      <c r="S206" s="11"/>
      <c r="T206"/>
    </row>
    <row r="207" spans="1:20" ht="15">
      <c r="A207" s="35">
        <v>630</v>
      </c>
      <c r="B207" s="13" t="s">
        <v>213</v>
      </c>
      <c r="C207" s="15">
        <v>1635</v>
      </c>
      <c r="D207" s="15">
        <v>3400445.35</v>
      </c>
      <c r="E207" s="15">
        <v>918642.29463673208</v>
      </c>
      <c r="F207" s="240">
        <f>Yhteenveto[[#This Row],[Ikärakenne, laskennallinen kustannus]]+Yhteenveto[[#This Row],[Muut laskennalliset kustannukset ]]</f>
        <v>4319087.6446367325</v>
      </c>
      <c r="G207" s="335">
        <v>1395.32</v>
      </c>
      <c r="H207" s="17">
        <v>2281348.1999999997</v>
      </c>
      <c r="I207" s="352">
        <f>Yhteenveto[[#This Row],[Laskennalliset kustannukset yhteensä]]-Yhteenveto[[#This Row],[Omarahoitusosuus, €]]</f>
        <v>2037739.4446367328</v>
      </c>
      <c r="J207" s="36">
        <v>581731.16585193726</v>
      </c>
      <c r="K207" s="37">
        <v>-838361.52165526396</v>
      </c>
      <c r="L207" s="240">
        <f>Yhteenveto[[#This Row],[Valtionosuus omarahoitusosuuden jälkeen (välisumma)]]+Yhteenveto[[#This Row],[Lisäosat yhteensä]]+Yhteenveto[[#This Row],[Valtionosuuteen tehtävät vähennykset ja lisäykset, netto]]</f>
        <v>1781109.0888334061</v>
      </c>
      <c r="M207" s="37">
        <v>679337.02493782481</v>
      </c>
      <c r="N207" s="314">
        <f>SUM(Yhteenveto[[#This Row],[Valtionosuus ennen verotuloihin perustuvaa valtionosuuksien tasausta]]+Yhteenveto[[#This Row],[Verotuloihin perustuva valtionosuuksien tasaus]])</f>
        <v>2460446.1137712309</v>
      </c>
      <c r="O207" s="250">
        <v>299863.52892786334</v>
      </c>
      <c r="P207" s="387">
        <f>SUM(Yhteenveto[[#This Row],[Kunnan  peruspalvelujen valtionosuus ]:[Veroperustemuutoksista johtuvien veromenetysten korvaus]])</f>
        <v>2760309.6426990945</v>
      </c>
      <c r="Q207" s="37">
        <v>189040.1514</v>
      </c>
      <c r="R207" s="354">
        <f>+Yhteenveto[[#This Row],[Kunnan  peruspalvelujen valtionosuus ]]+Yhteenveto[[#This Row],[Veroperustemuutoksista johtuvien veromenetysten korvaus]]+Yhteenveto[[#This Row],[Kotikuntakorvaus, netto, vuoden 2023 tieto]]</f>
        <v>2949349.7940990943</v>
      </c>
      <c r="S207" s="11"/>
      <c r="T207"/>
    </row>
    <row r="208" spans="1:20" ht="15">
      <c r="A208" s="35">
        <v>631</v>
      </c>
      <c r="B208" s="13" t="s">
        <v>214</v>
      </c>
      <c r="C208" s="15">
        <v>1963</v>
      </c>
      <c r="D208" s="15">
        <v>2695071.63</v>
      </c>
      <c r="E208" s="15">
        <v>377110.44335085223</v>
      </c>
      <c r="F208" s="240">
        <f>Yhteenveto[[#This Row],[Ikärakenne, laskennallinen kustannus]]+Yhteenveto[[#This Row],[Muut laskennalliset kustannukset ]]</f>
        <v>3072182.0733508524</v>
      </c>
      <c r="G208" s="335">
        <v>1395.32</v>
      </c>
      <c r="H208" s="17">
        <v>2739013.1599999997</v>
      </c>
      <c r="I208" s="352">
        <f>Yhteenveto[[#This Row],[Laskennalliset kustannukset yhteensä]]-Yhteenveto[[#This Row],[Omarahoitusosuus, €]]</f>
        <v>333168.91335085267</v>
      </c>
      <c r="J208" s="36">
        <v>40389.238799531988</v>
      </c>
      <c r="K208" s="37">
        <v>940875.92070689588</v>
      </c>
      <c r="L208" s="240">
        <f>Yhteenveto[[#This Row],[Valtionosuus omarahoitusosuuden jälkeen (välisumma)]]+Yhteenveto[[#This Row],[Lisäosat yhteensä]]+Yhteenveto[[#This Row],[Valtionosuuteen tehtävät vähennykset ja lisäykset, netto]]</f>
        <v>1314434.0728572805</v>
      </c>
      <c r="M208" s="37">
        <v>587044.8437810617</v>
      </c>
      <c r="N208" s="314">
        <f>SUM(Yhteenveto[[#This Row],[Valtionosuus ennen verotuloihin perustuvaa valtionosuuksien tasausta]]+Yhteenveto[[#This Row],[Verotuloihin perustuva valtionosuuksien tasaus]])</f>
        <v>1901478.9166383422</v>
      </c>
      <c r="O208" s="250">
        <v>342869.66826278123</v>
      </c>
      <c r="P208" s="387">
        <f>SUM(Yhteenveto[[#This Row],[Kunnan  peruspalvelujen valtionosuus ]:[Veroperustemuutoksista johtuvien veromenetysten korvaus]])</f>
        <v>2244348.5849011233</v>
      </c>
      <c r="Q208" s="37">
        <v>-790101.56748000009</v>
      </c>
      <c r="R208" s="354">
        <f>+Yhteenveto[[#This Row],[Kunnan  peruspalvelujen valtionosuus ]]+Yhteenveto[[#This Row],[Veroperustemuutoksista johtuvien veromenetysten korvaus]]+Yhteenveto[[#This Row],[Kotikuntakorvaus, netto, vuoden 2023 tieto]]</f>
        <v>1454247.0174211231</v>
      </c>
      <c r="S208" s="11"/>
      <c r="T208"/>
    </row>
    <row r="209" spans="1:20" ht="15">
      <c r="A209" s="35">
        <v>635</v>
      </c>
      <c r="B209" s="13" t="s">
        <v>215</v>
      </c>
      <c r="C209" s="15">
        <v>6347</v>
      </c>
      <c r="D209" s="15">
        <v>8890639.4299999997</v>
      </c>
      <c r="E209" s="15">
        <v>1202131.2475686488</v>
      </c>
      <c r="F209" s="240">
        <f>Yhteenveto[[#This Row],[Ikärakenne, laskennallinen kustannus]]+Yhteenveto[[#This Row],[Muut laskennalliset kustannukset ]]</f>
        <v>10092770.677568648</v>
      </c>
      <c r="G209" s="335">
        <v>1395.32</v>
      </c>
      <c r="H209" s="17">
        <v>8856096.0399999991</v>
      </c>
      <c r="I209" s="352">
        <f>Yhteenveto[[#This Row],[Laskennalliset kustannukset yhteensä]]-Yhteenveto[[#This Row],[Omarahoitusosuus, €]]</f>
        <v>1236674.6375686489</v>
      </c>
      <c r="J209" s="36">
        <v>317440.39630767074</v>
      </c>
      <c r="K209" s="37">
        <v>-624246.27495257696</v>
      </c>
      <c r="L209" s="240">
        <f>Yhteenveto[[#This Row],[Valtionosuus omarahoitusosuuden jälkeen (välisumma)]]+Yhteenveto[[#This Row],[Lisäosat yhteensä]]+Yhteenveto[[#This Row],[Valtionosuuteen tehtävät vähennykset ja lisäykset, netto]]</f>
        <v>929868.75892374269</v>
      </c>
      <c r="M209" s="37">
        <v>2461440.02888411</v>
      </c>
      <c r="N209" s="314">
        <f>SUM(Yhteenveto[[#This Row],[Valtionosuus ennen verotuloihin perustuvaa valtionosuuksien tasausta]]+Yhteenveto[[#This Row],[Verotuloihin perustuva valtionosuuksien tasaus]])</f>
        <v>3391308.787807853</v>
      </c>
      <c r="O209" s="250">
        <v>1271810.84581869</v>
      </c>
      <c r="P209" s="387">
        <f>SUM(Yhteenveto[[#This Row],[Kunnan  peruspalvelujen valtionosuus ]:[Veroperustemuutoksista johtuvien veromenetysten korvaus]])</f>
        <v>4663119.633626543</v>
      </c>
      <c r="Q209" s="37">
        <v>-451941.30924000009</v>
      </c>
      <c r="R209" s="354">
        <f>+Yhteenveto[[#This Row],[Kunnan  peruspalvelujen valtionosuus ]]+Yhteenveto[[#This Row],[Veroperustemuutoksista johtuvien veromenetysten korvaus]]+Yhteenveto[[#This Row],[Kotikuntakorvaus, netto, vuoden 2023 tieto]]</f>
        <v>4211178.3243865427</v>
      </c>
      <c r="S209" s="11"/>
      <c r="T209"/>
    </row>
    <row r="210" spans="1:20" ht="15">
      <c r="A210" s="35">
        <v>636</v>
      </c>
      <c r="B210" s="13" t="s">
        <v>216</v>
      </c>
      <c r="C210" s="15">
        <v>8154</v>
      </c>
      <c r="D210" s="15">
        <v>13764099.039999999</v>
      </c>
      <c r="E210" s="15">
        <v>2008171.2748643518</v>
      </c>
      <c r="F210" s="240">
        <f>Yhteenveto[[#This Row],[Ikärakenne, laskennallinen kustannus]]+Yhteenveto[[#This Row],[Muut laskennalliset kustannukset ]]</f>
        <v>15772270.31486435</v>
      </c>
      <c r="G210" s="335">
        <v>1395.32</v>
      </c>
      <c r="H210" s="17">
        <v>11377439.279999999</v>
      </c>
      <c r="I210" s="352">
        <f>Yhteenveto[[#This Row],[Laskennalliset kustannukset yhteensä]]-Yhteenveto[[#This Row],[Omarahoitusosuus, €]]</f>
        <v>4394831.0348643512</v>
      </c>
      <c r="J210" s="36">
        <v>218534.56380643017</v>
      </c>
      <c r="K210" s="37">
        <v>430992.9520025003</v>
      </c>
      <c r="L210" s="240">
        <f>Yhteenveto[[#This Row],[Valtionosuus omarahoitusosuuden jälkeen (välisumma)]]+Yhteenveto[[#This Row],[Lisäosat yhteensä]]+Yhteenveto[[#This Row],[Valtionosuuteen tehtävät vähennykset ja lisäykset, netto]]</f>
        <v>5044358.5506732818</v>
      </c>
      <c r="M210" s="37">
        <v>3742396.9041805617</v>
      </c>
      <c r="N210" s="314">
        <f>SUM(Yhteenveto[[#This Row],[Valtionosuus ennen verotuloihin perustuvaa valtionosuuksien tasausta]]+Yhteenveto[[#This Row],[Verotuloihin perustuva valtionosuuksien tasaus]])</f>
        <v>8786755.4548538439</v>
      </c>
      <c r="O210" s="250">
        <v>1773196.8146497186</v>
      </c>
      <c r="P210" s="387">
        <f>SUM(Yhteenveto[[#This Row],[Kunnan  peruspalvelujen valtionosuus ]:[Veroperustemuutoksista johtuvien veromenetysten korvaus]])</f>
        <v>10559952.269503562</v>
      </c>
      <c r="Q210" s="37">
        <v>654873.16020000004</v>
      </c>
      <c r="R210" s="354">
        <f>+Yhteenveto[[#This Row],[Kunnan  peruspalvelujen valtionosuus ]]+Yhteenveto[[#This Row],[Veroperustemuutoksista johtuvien veromenetysten korvaus]]+Yhteenveto[[#This Row],[Kotikuntakorvaus, netto, vuoden 2023 tieto]]</f>
        <v>11214825.429703562</v>
      </c>
      <c r="S210" s="11"/>
      <c r="T210"/>
    </row>
    <row r="211" spans="1:20" ht="15">
      <c r="A211" s="35">
        <v>638</v>
      </c>
      <c r="B211" s="13" t="s">
        <v>217</v>
      </c>
      <c r="C211" s="15">
        <v>51232</v>
      </c>
      <c r="D211" s="15">
        <v>82486767.260000005</v>
      </c>
      <c r="E211" s="15">
        <v>18085779.435550787</v>
      </c>
      <c r="F211" s="240">
        <f>Yhteenveto[[#This Row],[Ikärakenne, laskennallinen kustannus]]+Yhteenveto[[#This Row],[Muut laskennalliset kustannukset ]]</f>
        <v>100572546.6955508</v>
      </c>
      <c r="G211" s="335">
        <v>1395.32</v>
      </c>
      <c r="H211" s="17">
        <v>71485034.239999995</v>
      </c>
      <c r="I211" s="352">
        <f>Yhteenveto[[#This Row],[Laskennalliset kustannukset yhteensä]]-Yhteenveto[[#This Row],[Omarahoitusosuus, €]]</f>
        <v>29087512.455550805</v>
      </c>
      <c r="J211" s="36">
        <v>1955319.8446788066</v>
      </c>
      <c r="K211" s="37">
        <v>16503991.257277891</v>
      </c>
      <c r="L211" s="240">
        <f>Yhteenveto[[#This Row],[Valtionosuus omarahoitusosuuden jälkeen (välisumma)]]+Yhteenveto[[#This Row],[Lisäosat yhteensä]]+Yhteenveto[[#This Row],[Valtionosuuteen tehtävät vähennykset ja lisäykset, netto]]</f>
        <v>47546823.5575075</v>
      </c>
      <c r="M211" s="37">
        <v>-3492523.8726617517</v>
      </c>
      <c r="N211" s="314">
        <f>SUM(Yhteenveto[[#This Row],[Valtionosuus ennen verotuloihin perustuvaa valtionosuuksien tasausta]]+Yhteenveto[[#This Row],[Verotuloihin perustuva valtionosuuksien tasaus]])</f>
        <v>44054299.684845746</v>
      </c>
      <c r="O211" s="250">
        <v>7490133.0251051327</v>
      </c>
      <c r="P211" s="387">
        <f>SUM(Yhteenveto[[#This Row],[Kunnan  peruspalvelujen valtionosuus ]:[Veroperustemuutoksista johtuvien veromenetysten korvaus]])</f>
        <v>51544432.709950879</v>
      </c>
      <c r="Q211" s="37">
        <v>-542326.59642000007</v>
      </c>
      <c r="R211" s="354">
        <f>+Yhteenveto[[#This Row],[Kunnan  peruspalvelujen valtionosuus ]]+Yhteenveto[[#This Row],[Veroperustemuutoksista johtuvien veromenetysten korvaus]]+Yhteenveto[[#This Row],[Kotikuntakorvaus, netto, vuoden 2023 tieto]]</f>
        <v>51002106.113530882</v>
      </c>
      <c r="S211" s="11"/>
      <c r="T211"/>
    </row>
    <row r="212" spans="1:20" ht="15">
      <c r="A212" s="35">
        <v>678</v>
      </c>
      <c r="B212" s="13" t="s">
        <v>218</v>
      </c>
      <c r="C212" s="15">
        <v>24073</v>
      </c>
      <c r="D212" s="15">
        <v>40730661.960000001</v>
      </c>
      <c r="E212" s="15">
        <v>4700610.7501246892</v>
      </c>
      <c r="F212" s="240">
        <f>Yhteenveto[[#This Row],[Ikärakenne, laskennallinen kustannus]]+Yhteenveto[[#This Row],[Muut laskennalliset kustannukset ]]</f>
        <v>45431272.710124686</v>
      </c>
      <c r="G212" s="335">
        <v>1395.32</v>
      </c>
      <c r="H212" s="17">
        <v>33589538.359999999</v>
      </c>
      <c r="I212" s="352">
        <f>Yhteenveto[[#This Row],[Laskennalliset kustannukset yhteensä]]-Yhteenveto[[#This Row],[Omarahoitusosuus, €]]</f>
        <v>11841734.350124687</v>
      </c>
      <c r="J212" s="36">
        <v>1350139.2144762634</v>
      </c>
      <c r="K212" s="37">
        <v>-2172595.0681887567</v>
      </c>
      <c r="L212" s="240">
        <f>Yhteenveto[[#This Row],[Valtionosuus omarahoitusosuuden jälkeen (välisumma)]]+Yhteenveto[[#This Row],[Lisäosat yhteensä]]+Yhteenveto[[#This Row],[Valtionosuuteen tehtävät vähennykset ja lisäykset, netto]]</f>
        <v>11019278.496412193</v>
      </c>
      <c r="M212" s="37">
        <v>8559945.5091219116</v>
      </c>
      <c r="N212" s="314">
        <f>SUM(Yhteenveto[[#This Row],[Valtionosuus ennen verotuloihin perustuvaa valtionosuuksien tasausta]]+Yhteenveto[[#This Row],[Verotuloihin perustuva valtionosuuksien tasaus]])</f>
        <v>19579224.005534105</v>
      </c>
      <c r="O212" s="250">
        <v>3531976.8857573937</v>
      </c>
      <c r="P212" s="387">
        <f>SUM(Yhteenveto[[#This Row],[Kunnan  peruspalvelujen valtionosuus ]:[Veroperustemuutoksista johtuvien veromenetysten korvaus]])</f>
        <v>23111200.891291499</v>
      </c>
      <c r="Q212" s="37">
        <v>-107058.30132000003</v>
      </c>
      <c r="R212" s="354">
        <f>+Yhteenveto[[#This Row],[Kunnan  peruspalvelujen valtionosuus ]]+Yhteenveto[[#This Row],[Veroperustemuutoksista johtuvien veromenetysten korvaus]]+Yhteenveto[[#This Row],[Kotikuntakorvaus, netto, vuoden 2023 tieto]]</f>
        <v>23004142.589971498</v>
      </c>
      <c r="S212" s="11"/>
      <c r="T212"/>
    </row>
    <row r="213" spans="1:20" ht="15">
      <c r="A213" s="35">
        <v>680</v>
      </c>
      <c r="B213" s="13" t="s">
        <v>219</v>
      </c>
      <c r="C213" s="15">
        <v>24942</v>
      </c>
      <c r="D213" s="15">
        <v>37502338.859999999</v>
      </c>
      <c r="E213" s="15">
        <v>6647442.8407600122</v>
      </c>
      <c r="F213" s="240">
        <f>Yhteenveto[[#This Row],[Ikärakenne, laskennallinen kustannus]]+Yhteenveto[[#This Row],[Muut laskennalliset kustannukset ]]</f>
        <v>44149781.700760014</v>
      </c>
      <c r="G213" s="335">
        <v>1395.32</v>
      </c>
      <c r="H213" s="17">
        <v>34802071.439999998</v>
      </c>
      <c r="I213" s="352">
        <f>Yhteenveto[[#This Row],[Laskennalliset kustannukset yhteensä]]-Yhteenveto[[#This Row],[Omarahoitusosuus, €]]</f>
        <v>9347710.2607600167</v>
      </c>
      <c r="J213" s="36">
        <v>1091955.7829197599</v>
      </c>
      <c r="K213" s="37">
        <v>-1015248.4169790531</v>
      </c>
      <c r="L213" s="240">
        <f>Yhteenveto[[#This Row],[Valtionosuus omarahoitusosuuden jälkeen (välisumma)]]+Yhteenveto[[#This Row],[Lisäosat yhteensä]]+Yhteenveto[[#This Row],[Valtionosuuteen tehtävät vähennykset ja lisäykset, netto]]</f>
        <v>9424417.6267007254</v>
      </c>
      <c r="M213" s="37">
        <v>2130979.2521831193</v>
      </c>
      <c r="N213" s="314">
        <f>SUM(Yhteenveto[[#This Row],[Valtionosuus ennen verotuloihin perustuvaa valtionosuuksien tasausta]]+Yhteenveto[[#This Row],[Verotuloihin perustuva valtionosuuksien tasaus]])</f>
        <v>11555396.878883844</v>
      </c>
      <c r="O213" s="250">
        <v>3492640.2483509937</v>
      </c>
      <c r="P213" s="387">
        <f>SUM(Yhteenveto[[#This Row],[Kunnan  peruspalvelujen valtionosuus ]:[Veroperustemuutoksista johtuvien veromenetysten korvaus]])</f>
        <v>15048037.127234839</v>
      </c>
      <c r="Q213" s="37">
        <v>-850467.99253799987</v>
      </c>
      <c r="R213" s="354">
        <f>+Yhteenveto[[#This Row],[Kunnan  peruspalvelujen valtionosuus ]]+Yhteenveto[[#This Row],[Veroperustemuutoksista johtuvien veromenetysten korvaus]]+Yhteenveto[[#This Row],[Kotikuntakorvaus, netto, vuoden 2023 tieto]]</f>
        <v>14197569.134696839</v>
      </c>
      <c r="S213" s="11"/>
      <c r="T213"/>
    </row>
    <row r="214" spans="1:20" ht="15">
      <c r="A214" s="35">
        <v>681</v>
      </c>
      <c r="B214" s="13" t="s">
        <v>220</v>
      </c>
      <c r="C214" s="15">
        <v>3308</v>
      </c>
      <c r="D214" s="15">
        <v>3717437.59</v>
      </c>
      <c r="E214" s="15">
        <v>988836.83199907898</v>
      </c>
      <c r="F214" s="240">
        <f>Yhteenveto[[#This Row],[Ikärakenne, laskennallinen kustannus]]+Yhteenveto[[#This Row],[Muut laskennalliset kustannukset ]]</f>
        <v>4706274.4219990792</v>
      </c>
      <c r="G214" s="335">
        <v>1395.32</v>
      </c>
      <c r="H214" s="17">
        <v>4615718.5599999996</v>
      </c>
      <c r="I214" s="352">
        <f>Yhteenveto[[#This Row],[Laskennalliset kustannukset yhteensä]]-Yhteenveto[[#This Row],[Omarahoitusosuus, €]]</f>
        <v>90555.861999079585</v>
      </c>
      <c r="J214" s="36">
        <v>286616.35335753777</v>
      </c>
      <c r="K214" s="37">
        <v>187030.2713153119</v>
      </c>
      <c r="L214" s="240">
        <f>Yhteenveto[[#This Row],[Valtionosuus omarahoitusosuuden jälkeen (välisumma)]]+Yhteenveto[[#This Row],[Lisäosat yhteensä]]+Yhteenveto[[#This Row],[Valtionosuuteen tehtävät vähennykset ja lisäykset, netto]]</f>
        <v>564202.48667192925</v>
      </c>
      <c r="M214" s="37">
        <v>1288256.7387558373</v>
      </c>
      <c r="N214" s="314">
        <f>SUM(Yhteenveto[[#This Row],[Valtionosuus ennen verotuloihin perustuvaa valtionosuuksien tasausta]]+Yhteenveto[[#This Row],[Verotuloihin perustuva valtionosuuksien tasaus]])</f>
        <v>1852459.2254277666</v>
      </c>
      <c r="O214" s="250">
        <v>809788.35198914539</v>
      </c>
      <c r="P214" s="387">
        <f>SUM(Yhteenveto[[#This Row],[Kunnan  peruspalvelujen valtionosuus ]:[Veroperustemuutoksista johtuvien veromenetysten korvaus]])</f>
        <v>2662247.5774169117</v>
      </c>
      <c r="Q214" s="37">
        <v>-43207.052700000007</v>
      </c>
      <c r="R214" s="354">
        <f>+Yhteenveto[[#This Row],[Kunnan  peruspalvelujen valtionosuus ]]+Yhteenveto[[#This Row],[Veroperustemuutoksista johtuvien veromenetysten korvaus]]+Yhteenveto[[#This Row],[Kotikuntakorvaus, netto, vuoden 2023 tieto]]</f>
        <v>2619040.5247169118</v>
      </c>
      <c r="S214" s="11"/>
      <c r="T214"/>
    </row>
    <row r="215" spans="1:20" ht="15">
      <c r="A215" s="35">
        <v>683</v>
      </c>
      <c r="B215" s="13" t="s">
        <v>221</v>
      </c>
      <c r="C215" s="15">
        <v>3618</v>
      </c>
      <c r="D215" s="15">
        <v>6068669.9400000013</v>
      </c>
      <c r="E215" s="15">
        <v>3149432.8169488679</v>
      </c>
      <c r="F215" s="240">
        <f>Yhteenveto[[#This Row],[Ikärakenne, laskennallinen kustannus]]+Yhteenveto[[#This Row],[Muut laskennalliset kustannukset ]]</f>
        <v>9218102.7569488697</v>
      </c>
      <c r="G215" s="335">
        <v>1395.32</v>
      </c>
      <c r="H215" s="17">
        <v>5048267.76</v>
      </c>
      <c r="I215" s="352">
        <f>Yhteenveto[[#This Row],[Laskennalliset kustannukset yhteensä]]-Yhteenveto[[#This Row],[Omarahoitusosuus, €]]</f>
        <v>4169834.9969488699</v>
      </c>
      <c r="J215" s="36">
        <v>1315684.7770868598</v>
      </c>
      <c r="K215" s="37">
        <v>-317744.24868648924</v>
      </c>
      <c r="L215" s="240">
        <f>Yhteenveto[[#This Row],[Valtionosuus omarahoitusosuuden jälkeen (välisumma)]]+Yhteenveto[[#This Row],[Lisäosat yhteensä]]+Yhteenveto[[#This Row],[Valtionosuuteen tehtävät vähennykset ja lisäykset, netto]]</f>
        <v>5167775.5253492398</v>
      </c>
      <c r="M215" s="37">
        <v>2564840.0994757046</v>
      </c>
      <c r="N215" s="314">
        <f>SUM(Yhteenveto[[#This Row],[Valtionosuus ennen verotuloihin perustuvaa valtionosuuksien tasausta]]+Yhteenveto[[#This Row],[Verotuloihin perustuva valtionosuuksien tasaus]])</f>
        <v>7732615.6248249449</v>
      </c>
      <c r="O215" s="250">
        <v>766681.50863672548</v>
      </c>
      <c r="P215" s="387">
        <f>SUM(Yhteenveto[[#This Row],[Kunnan  peruspalvelujen valtionosuus ]:[Veroperustemuutoksista johtuvien veromenetysten korvaus]])</f>
        <v>8499297.133461671</v>
      </c>
      <c r="Q215" s="37">
        <v>101138.712</v>
      </c>
      <c r="R215" s="354">
        <f>+Yhteenveto[[#This Row],[Kunnan  peruspalvelujen valtionosuus ]]+Yhteenveto[[#This Row],[Veroperustemuutoksista johtuvien veromenetysten korvaus]]+Yhteenveto[[#This Row],[Kotikuntakorvaus, netto, vuoden 2023 tieto]]</f>
        <v>8600435.8454616703</v>
      </c>
      <c r="S215" s="11"/>
      <c r="T215"/>
    </row>
    <row r="216" spans="1:20" ht="15">
      <c r="A216" s="35">
        <v>684</v>
      </c>
      <c r="B216" s="13" t="s">
        <v>222</v>
      </c>
      <c r="C216" s="15">
        <v>38667</v>
      </c>
      <c r="D216" s="15">
        <v>52667830.810000002</v>
      </c>
      <c r="E216" s="15">
        <v>9361767.8754220195</v>
      </c>
      <c r="F216" s="240">
        <f>Yhteenveto[[#This Row],[Ikärakenne, laskennallinen kustannus]]+Yhteenveto[[#This Row],[Muut laskennalliset kustannukset ]]</f>
        <v>62029598.685422018</v>
      </c>
      <c r="G216" s="335">
        <v>1395.32</v>
      </c>
      <c r="H216" s="17">
        <v>53952838.439999998</v>
      </c>
      <c r="I216" s="352">
        <f>Yhteenveto[[#This Row],[Laskennalliset kustannukset yhteensä]]-Yhteenveto[[#This Row],[Omarahoitusosuus, €]]</f>
        <v>8076760.2454220206</v>
      </c>
      <c r="J216" s="36">
        <v>1296853.2071400147</v>
      </c>
      <c r="K216" s="37">
        <v>91948.699071502313</v>
      </c>
      <c r="L216" s="240">
        <f>Yhteenveto[[#This Row],[Valtionosuus omarahoitusosuuden jälkeen (välisumma)]]+Yhteenveto[[#This Row],[Lisäosat yhteensä]]+Yhteenveto[[#This Row],[Valtionosuuteen tehtävät vähennykset ja lisäykset, netto]]</f>
        <v>9465562.1516335383</v>
      </c>
      <c r="M216" s="37">
        <v>-158057.47190534373</v>
      </c>
      <c r="N216" s="314">
        <f>SUM(Yhteenveto[[#This Row],[Valtionosuus ennen verotuloihin perustuvaa valtionosuuksien tasausta]]+Yhteenveto[[#This Row],[Verotuloihin perustuva valtionosuuksien tasaus]])</f>
        <v>9307504.6797281951</v>
      </c>
      <c r="O216" s="250">
        <v>7129889.8069299944</v>
      </c>
      <c r="P216" s="387">
        <f>SUM(Yhteenveto[[#This Row],[Kunnan  peruspalvelujen valtionosuus ]:[Veroperustemuutoksista johtuvien veromenetysten korvaus]])</f>
        <v>16437394.486658189</v>
      </c>
      <c r="Q216" s="37">
        <v>-3109206.2843039995</v>
      </c>
      <c r="R216" s="354">
        <f>+Yhteenveto[[#This Row],[Kunnan  peruspalvelujen valtionosuus ]]+Yhteenveto[[#This Row],[Veroperustemuutoksista johtuvien veromenetysten korvaus]]+Yhteenveto[[#This Row],[Kotikuntakorvaus, netto, vuoden 2023 tieto]]</f>
        <v>13328188.202354189</v>
      </c>
      <c r="S216" s="11"/>
      <c r="T216"/>
    </row>
    <row r="217" spans="1:20" ht="15">
      <c r="A217" s="35">
        <v>686</v>
      </c>
      <c r="B217" s="13" t="s">
        <v>223</v>
      </c>
      <c r="C217" s="15">
        <v>2964</v>
      </c>
      <c r="D217" s="15">
        <v>3412580.49</v>
      </c>
      <c r="E217" s="15">
        <v>810871.33246090612</v>
      </c>
      <c r="F217" s="240">
        <f>Yhteenveto[[#This Row],[Ikärakenne, laskennallinen kustannus]]+Yhteenveto[[#This Row],[Muut laskennalliset kustannukset ]]</f>
        <v>4223451.8224609066</v>
      </c>
      <c r="G217" s="335">
        <v>1395.32</v>
      </c>
      <c r="H217" s="17">
        <v>4135728.48</v>
      </c>
      <c r="I217" s="352">
        <f>Yhteenveto[[#This Row],[Laskennalliset kustannukset yhteensä]]-Yhteenveto[[#This Row],[Omarahoitusosuus, €]]</f>
        <v>87723.342460906599</v>
      </c>
      <c r="J217" s="36">
        <v>422141.30099609256</v>
      </c>
      <c r="K217" s="37">
        <v>-1366003.5474158511</v>
      </c>
      <c r="L217" s="240">
        <f>Yhteenveto[[#This Row],[Valtionosuus omarahoitusosuuden jälkeen (välisumma)]]+Yhteenveto[[#This Row],[Lisäosat yhteensä]]+Yhteenveto[[#This Row],[Valtionosuuteen tehtävät vähennykset ja lisäykset, netto]]</f>
        <v>-856138.90395885194</v>
      </c>
      <c r="M217" s="37">
        <v>1512549.4110880708</v>
      </c>
      <c r="N217" s="314">
        <f>SUM(Yhteenveto[[#This Row],[Valtionosuus ennen verotuloihin perustuvaa valtionosuuksien tasausta]]+Yhteenveto[[#This Row],[Verotuloihin perustuva valtionosuuksien tasaus]])</f>
        <v>656410.50712921889</v>
      </c>
      <c r="O217" s="250">
        <v>679752.3682532612</v>
      </c>
      <c r="P217" s="387">
        <f>SUM(Yhteenveto[[#This Row],[Kunnan  peruspalvelujen valtionosuus ]:[Veroperustemuutoksista johtuvien veromenetysten korvaus]])</f>
        <v>1336162.8753824802</v>
      </c>
      <c r="Q217" s="37">
        <v>-55284.204780000015</v>
      </c>
      <c r="R217" s="354">
        <f>+Yhteenveto[[#This Row],[Kunnan  peruspalvelujen valtionosuus ]]+Yhteenveto[[#This Row],[Veroperustemuutoksista johtuvien veromenetysten korvaus]]+Yhteenveto[[#This Row],[Kotikuntakorvaus, netto, vuoden 2023 tieto]]</f>
        <v>1280878.6706024802</v>
      </c>
      <c r="S217" s="11"/>
      <c r="T217"/>
    </row>
    <row r="218" spans="1:20" ht="15">
      <c r="A218" s="35">
        <v>687</v>
      </c>
      <c r="B218" s="13" t="s">
        <v>224</v>
      </c>
      <c r="C218" s="15">
        <v>1477</v>
      </c>
      <c r="D218" s="15">
        <v>1504750.42</v>
      </c>
      <c r="E218" s="15">
        <v>1074939.5858721463</v>
      </c>
      <c r="F218" s="240">
        <f>Yhteenveto[[#This Row],[Ikärakenne, laskennallinen kustannus]]+Yhteenveto[[#This Row],[Muut laskennalliset kustannukset ]]</f>
        <v>2579690.0058721462</v>
      </c>
      <c r="G218" s="335">
        <v>1395.32</v>
      </c>
      <c r="H218" s="17">
        <v>2060887.64</v>
      </c>
      <c r="I218" s="352">
        <f>Yhteenveto[[#This Row],[Laskennalliset kustannukset yhteensä]]-Yhteenveto[[#This Row],[Omarahoitusosuus, €]]</f>
        <v>518802.36587214633</v>
      </c>
      <c r="J218" s="36">
        <v>531235.9345297633</v>
      </c>
      <c r="K218" s="37">
        <v>-309105.31372977875</v>
      </c>
      <c r="L218" s="240">
        <f>Yhteenveto[[#This Row],[Valtionosuus omarahoitusosuuden jälkeen (välisumma)]]+Yhteenveto[[#This Row],[Lisäosat yhteensä]]+Yhteenveto[[#This Row],[Valtionosuuteen tehtävät vähennykset ja lisäykset, netto]]</f>
        <v>740932.986672131</v>
      </c>
      <c r="M218" s="37">
        <v>203262.47169710553</v>
      </c>
      <c r="N218" s="314">
        <f>SUM(Yhteenveto[[#This Row],[Valtionosuus ennen verotuloihin perustuvaa valtionosuuksien tasausta]]+Yhteenveto[[#This Row],[Verotuloihin perustuva valtionosuuksien tasaus]])</f>
        <v>944195.45836923656</v>
      </c>
      <c r="O218" s="250">
        <v>383021.52386344498</v>
      </c>
      <c r="P218" s="387">
        <f>SUM(Yhteenveto[[#This Row],[Kunnan  peruspalvelujen valtionosuus ]:[Veroperustemuutoksista johtuvien veromenetysten korvaus]])</f>
        <v>1327216.9822326815</v>
      </c>
      <c r="Q218" s="37">
        <v>190304.38530000002</v>
      </c>
      <c r="R218" s="354">
        <f>+Yhteenveto[[#This Row],[Kunnan  peruspalvelujen valtionosuus ]]+Yhteenveto[[#This Row],[Veroperustemuutoksista johtuvien veromenetysten korvaus]]+Yhteenveto[[#This Row],[Kotikuntakorvaus, netto, vuoden 2023 tieto]]</f>
        <v>1517521.3675326814</v>
      </c>
      <c r="S218" s="11"/>
      <c r="T218"/>
    </row>
    <row r="219" spans="1:20" ht="15">
      <c r="A219" s="35">
        <v>689</v>
      </c>
      <c r="B219" s="13" t="s">
        <v>225</v>
      </c>
      <c r="C219" s="15">
        <v>3093</v>
      </c>
      <c r="D219" s="15">
        <v>2834729.8</v>
      </c>
      <c r="E219" s="15">
        <v>849871.44430331246</v>
      </c>
      <c r="F219" s="240">
        <f>Yhteenveto[[#This Row],[Ikärakenne, laskennallinen kustannus]]+Yhteenveto[[#This Row],[Muut laskennalliset kustannukset ]]</f>
        <v>3684601.2443033122</v>
      </c>
      <c r="G219" s="335">
        <v>1395.32</v>
      </c>
      <c r="H219" s="17">
        <v>4315724.76</v>
      </c>
      <c r="I219" s="352">
        <f>Yhteenveto[[#This Row],[Laskennalliset kustannukset yhteensä]]-Yhteenveto[[#This Row],[Omarahoitusosuus, €]]</f>
        <v>-631123.51569668762</v>
      </c>
      <c r="J219" s="36">
        <v>403373.95844625507</v>
      </c>
      <c r="K219" s="37">
        <v>1590572.9602606508</v>
      </c>
      <c r="L219" s="240">
        <f>Yhteenveto[[#This Row],[Valtionosuus omarahoitusosuuden jälkeen (välisumma)]]+Yhteenveto[[#This Row],[Lisäosat yhteensä]]+Yhteenveto[[#This Row],[Valtionosuuteen tehtävät vähennykset ja lisäykset, netto]]</f>
        <v>1362823.4030102184</v>
      </c>
      <c r="M219" s="37">
        <v>-8329.6699324396304</v>
      </c>
      <c r="N219" s="314">
        <f>SUM(Yhteenveto[[#This Row],[Valtionosuus ennen verotuloihin perustuvaa valtionosuuksien tasausta]]+Yhteenveto[[#This Row],[Verotuloihin perustuva valtionosuuksien tasaus]])</f>
        <v>1354493.7330777787</v>
      </c>
      <c r="O219" s="250">
        <v>597696.51973647857</v>
      </c>
      <c r="P219" s="387">
        <f>SUM(Yhteenveto[[#This Row],[Kunnan  peruspalvelujen valtionosuus ]:[Veroperustemuutoksista johtuvien veromenetysten korvaus]])</f>
        <v>1952190.2528142573</v>
      </c>
      <c r="Q219" s="37">
        <v>17595.161220000009</v>
      </c>
      <c r="R219" s="354">
        <f>+Yhteenveto[[#This Row],[Kunnan  peruspalvelujen valtionosuus ]]+Yhteenveto[[#This Row],[Veroperustemuutoksista johtuvien veromenetysten korvaus]]+Yhteenveto[[#This Row],[Kotikuntakorvaus, netto, vuoden 2023 tieto]]</f>
        <v>1969785.4140342572</v>
      </c>
      <c r="S219" s="11"/>
      <c r="T219"/>
    </row>
    <row r="220" spans="1:20" ht="15">
      <c r="A220" s="35">
        <v>691</v>
      </c>
      <c r="B220" s="13" t="s">
        <v>226</v>
      </c>
      <c r="C220" s="15">
        <v>2636</v>
      </c>
      <c r="D220" s="15">
        <v>4764406.53</v>
      </c>
      <c r="E220" s="15">
        <v>584829.65765390615</v>
      </c>
      <c r="F220" s="240">
        <f>Yhteenveto[[#This Row],[Ikärakenne, laskennallinen kustannus]]+Yhteenveto[[#This Row],[Muut laskennalliset kustannukset ]]</f>
        <v>5349236.1876539066</v>
      </c>
      <c r="G220" s="335">
        <v>1395.32</v>
      </c>
      <c r="H220" s="17">
        <v>3678063.52</v>
      </c>
      <c r="I220" s="352">
        <f>Yhteenveto[[#This Row],[Laskennalliset kustannukset yhteensä]]-Yhteenveto[[#This Row],[Omarahoitusosuus, €]]</f>
        <v>1671172.6676539066</v>
      </c>
      <c r="J220" s="36">
        <v>382246.85546175274</v>
      </c>
      <c r="K220" s="37">
        <v>461862.55097695597</v>
      </c>
      <c r="L220" s="240">
        <f>Yhteenveto[[#This Row],[Valtionosuus omarahoitusosuuden jälkeen (välisumma)]]+Yhteenveto[[#This Row],[Lisäosat yhteensä]]+Yhteenveto[[#This Row],[Valtionosuuteen tehtävät vähennykset ja lisäykset, netto]]</f>
        <v>2515282.0740926154</v>
      </c>
      <c r="M220" s="37">
        <v>1816042.029425214</v>
      </c>
      <c r="N220" s="314">
        <f>SUM(Yhteenveto[[#This Row],[Valtionosuus ennen verotuloihin perustuvaa valtionosuuksien tasausta]]+Yhteenveto[[#This Row],[Verotuloihin perustuva valtionosuuksien tasaus]])</f>
        <v>4331324.1035178294</v>
      </c>
      <c r="O220" s="250">
        <v>646484.05439691455</v>
      </c>
      <c r="P220" s="387">
        <f>SUM(Yhteenveto[[#This Row],[Kunnan  peruspalvelujen valtionosuus ]:[Veroperustemuutoksista johtuvien veromenetysten korvaus]])</f>
        <v>4977808.1579147438</v>
      </c>
      <c r="Q220" s="37">
        <v>-107088.04800000001</v>
      </c>
      <c r="R220" s="354">
        <f>+Yhteenveto[[#This Row],[Kunnan  peruspalvelujen valtionosuus ]]+Yhteenveto[[#This Row],[Veroperustemuutoksista johtuvien veromenetysten korvaus]]+Yhteenveto[[#This Row],[Kotikuntakorvaus, netto, vuoden 2023 tieto]]</f>
        <v>4870720.1099147433</v>
      </c>
      <c r="S220" s="11"/>
      <c r="T220"/>
    </row>
    <row r="221" spans="1:20" ht="15">
      <c r="A221" s="35">
        <v>694</v>
      </c>
      <c r="B221" s="13" t="s">
        <v>227</v>
      </c>
      <c r="C221" s="15">
        <v>28349</v>
      </c>
      <c r="D221" s="15">
        <v>41802720.700000003</v>
      </c>
      <c r="E221" s="15">
        <v>5540405.6930060331</v>
      </c>
      <c r="F221" s="240">
        <f>Yhteenveto[[#This Row],[Ikärakenne, laskennallinen kustannus]]+Yhteenveto[[#This Row],[Muut laskennalliset kustannukset ]]</f>
        <v>47343126.393006034</v>
      </c>
      <c r="G221" s="335">
        <v>1395.32</v>
      </c>
      <c r="H221" s="17">
        <v>39555926.68</v>
      </c>
      <c r="I221" s="352">
        <f>Yhteenveto[[#This Row],[Laskennalliset kustannukset yhteensä]]-Yhteenveto[[#This Row],[Omarahoitusosuus, €]]</f>
        <v>7787199.7130060345</v>
      </c>
      <c r="J221" s="36">
        <v>902675.90693252394</v>
      </c>
      <c r="K221" s="37">
        <v>-4864906.1169716325</v>
      </c>
      <c r="L221" s="240">
        <f>Yhteenveto[[#This Row],[Valtionosuus omarahoitusosuuden jälkeen (välisumma)]]+Yhteenveto[[#This Row],[Lisäosat yhteensä]]+Yhteenveto[[#This Row],[Valtionosuuteen tehtävät vähennykset ja lisäykset, netto]]</f>
        <v>3824969.5029669255</v>
      </c>
      <c r="M221" s="37">
        <v>428481.65135048237</v>
      </c>
      <c r="N221" s="314">
        <f>SUM(Yhteenveto[[#This Row],[Valtionosuus ennen verotuloihin perustuvaa valtionosuuksien tasausta]]+Yhteenveto[[#This Row],[Verotuloihin perustuva valtionosuuksien tasaus]])</f>
        <v>4253451.1543174079</v>
      </c>
      <c r="O221" s="250">
        <v>4373943.4542880505</v>
      </c>
      <c r="P221" s="387">
        <f>SUM(Yhteenveto[[#This Row],[Kunnan  peruspalvelujen valtionosuus ]:[Veroperustemuutoksista johtuvien veromenetysten korvaus]])</f>
        <v>8627394.6086054593</v>
      </c>
      <c r="Q221" s="37">
        <v>416825.35350000008</v>
      </c>
      <c r="R221" s="354">
        <f>+Yhteenveto[[#This Row],[Kunnan  peruspalvelujen valtionosuus ]]+Yhteenveto[[#This Row],[Veroperustemuutoksista johtuvien veromenetysten korvaus]]+Yhteenveto[[#This Row],[Kotikuntakorvaus, netto, vuoden 2023 tieto]]</f>
        <v>9044219.9621054586</v>
      </c>
      <c r="S221" s="11"/>
      <c r="T221"/>
    </row>
    <row r="222" spans="1:20" ht="15">
      <c r="A222" s="35">
        <v>697</v>
      </c>
      <c r="B222" s="13" t="s">
        <v>228</v>
      </c>
      <c r="C222" s="15">
        <v>1174</v>
      </c>
      <c r="D222" s="15">
        <v>1234830.67</v>
      </c>
      <c r="E222" s="15">
        <v>782342.51530898374</v>
      </c>
      <c r="F222" s="240">
        <f>Yhteenveto[[#This Row],[Ikärakenne, laskennallinen kustannus]]+Yhteenveto[[#This Row],[Muut laskennalliset kustannukset ]]</f>
        <v>2017173.1853089835</v>
      </c>
      <c r="G222" s="335">
        <v>1395.32</v>
      </c>
      <c r="H222" s="17">
        <v>1638105.68</v>
      </c>
      <c r="I222" s="352">
        <f>Yhteenveto[[#This Row],[Laskennalliset kustannukset yhteensä]]-Yhteenveto[[#This Row],[Omarahoitusosuus, €]]</f>
        <v>379067.50530898361</v>
      </c>
      <c r="J222" s="36">
        <v>153747.90487237152</v>
      </c>
      <c r="K222" s="37">
        <v>-258818.300005458</v>
      </c>
      <c r="L222" s="240">
        <f>Yhteenveto[[#This Row],[Valtionosuus omarahoitusosuuden jälkeen (välisumma)]]+Yhteenveto[[#This Row],[Lisäosat yhteensä]]+Yhteenveto[[#This Row],[Valtionosuuteen tehtävät vähennykset ja lisäykset, netto]]</f>
        <v>273997.11017589719</v>
      </c>
      <c r="M222" s="37">
        <v>425886.21248709533</v>
      </c>
      <c r="N222" s="314">
        <f>SUM(Yhteenveto[[#This Row],[Valtionosuus ennen verotuloihin perustuvaa valtionosuuksien tasausta]]+Yhteenveto[[#This Row],[Verotuloihin perustuva valtionosuuksien tasaus]])</f>
        <v>699883.32266299252</v>
      </c>
      <c r="O222" s="250">
        <v>296331.97693967284</v>
      </c>
      <c r="P222" s="387">
        <f>SUM(Yhteenveto[[#This Row],[Kunnan  peruspalvelujen valtionosuus ]:[Veroperustemuutoksista johtuvien veromenetysten korvaus]])</f>
        <v>996215.29960266536</v>
      </c>
      <c r="Q222" s="37">
        <v>18561.928319999999</v>
      </c>
      <c r="R222" s="354">
        <f>+Yhteenveto[[#This Row],[Kunnan  peruspalvelujen valtionosuus ]]+Yhteenveto[[#This Row],[Veroperustemuutoksista johtuvien veromenetysten korvaus]]+Yhteenveto[[#This Row],[Kotikuntakorvaus, netto, vuoden 2023 tieto]]</f>
        <v>1014777.2279226653</v>
      </c>
      <c r="S222" s="11"/>
      <c r="T222"/>
    </row>
    <row r="223" spans="1:20" ht="15">
      <c r="A223" s="35">
        <v>698</v>
      </c>
      <c r="B223" s="13" t="s">
        <v>229</v>
      </c>
      <c r="C223" s="15">
        <v>64535</v>
      </c>
      <c r="D223" s="15">
        <v>99955768.74000001</v>
      </c>
      <c r="E223" s="15">
        <v>16080362.764896572</v>
      </c>
      <c r="F223" s="240">
        <f>Yhteenveto[[#This Row],[Ikärakenne, laskennallinen kustannus]]+Yhteenveto[[#This Row],[Muut laskennalliset kustannukset ]]</f>
        <v>116036131.50489658</v>
      </c>
      <c r="G223" s="335">
        <v>1395.32</v>
      </c>
      <c r="H223" s="17">
        <v>90046976.200000003</v>
      </c>
      <c r="I223" s="352">
        <f>Yhteenveto[[#This Row],[Laskennalliset kustannukset yhteensä]]-Yhteenveto[[#This Row],[Omarahoitusosuus, €]]</f>
        <v>25989155.304896578</v>
      </c>
      <c r="J223" s="36">
        <v>2653966.888165521</v>
      </c>
      <c r="K223" s="37">
        <v>-41680410.881995499</v>
      </c>
      <c r="L223" s="240">
        <f>Yhteenveto[[#This Row],[Valtionosuus omarahoitusosuuden jälkeen (välisumma)]]+Yhteenveto[[#This Row],[Lisäosat yhteensä]]+Yhteenveto[[#This Row],[Valtionosuuteen tehtävät vähennykset ja lisäykset, netto]]</f>
        <v>-13037288.688933399</v>
      </c>
      <c r="M223" s="37">
        <v>17529854.62944888</v>
      </c>
      <c r="N223" s="314">
        <f>SUM(Yhteenveto[[#This Row],[Valtionosuus ennen verotuloihin perustuvaa valtionosuuksien tasausta]]+Yhteenveto[[#This Row],[Verotuloihin perustuva valtionosuuksien tasaus]])</f>
        <v>4492565.9405154809</v>
      </c>
      <c r="O223" s="250">
        <v>9864650.4894684702</v>
      </c>
      <c r="P223" s="387">
        <f>SUM(Yhteenveto[[#This Row],[Kunnan  peruspalvelujen valtionosuus ]:[Veroperustemuutoksista johtuvien veromenetysten korvaus]])</f>
        <v>14357216.429983951</v>
      </c>
      <c r="Q223" s="37">
        <v>-5447386.0596780004</v>
      </c>
      <c r="R223" s="354">
        <f>+Yhteenveto[[#This Row],[Kunnan  peruspalvelujen valtionosuus ]]+Yhteenveto[[#This Row],[Veroperustemuutoksista johtuvien veromenetysten korvaus]]+Yhteenveto[[#This Row],[Kotikuntakorvaus, netto, vuoden 2023 tieto]]</f>
        <v>8909830.3703059517</v>
      </c>
      <c r="S223" s="11"/>
      <c r="T223"/>
    </row>
    <row r="224" spans="1:20" ht="15">
      <c r="A224" s="35">
        <v>700</v>
      </c>
      <c r="B224" s="13" t="s">
        <v>230</v>
      </c>
      <c r="C224" s="15">
        <v>4842</v>
      </c>
      <c r="D224" s="15">
        <v>5653473.4000000004</v>
      </c>
      <c r="E224" s="15">
        <v>1560936.2458206499</v>
      </c>
      <c r="F224" s="240">
        <f>Yhteenveto[[#This Row],[Ikärakenne, laskennallinen kustannus]]+Yhteenveto[[#This Row],[Muut laskennalliset kustannukset ]]</f>
        <v>7214409.6458206503</v>
      </c>
      <c r="G224" s="335">
        <v>1395.32</v>
      </c>
      <c r="H224" s="17">
        <v>6756139.4399999995</v>
      </c>
      <c r="I224" s="352">
        <f>Yhteenveto[[#This Row],[Laskennalliset kustannukset yhteensä]]-Yhteenveto[[#This Row],[Omarahoitusosuus, €]]</f>
        <v>458270.20582065079</v>
      </c>
      <c r="J224" s="36">
        <v>144852.1022068098</v>
      </c>
      <c r="K224" s="37">
        <v>29350.179899967799</v>
      </c>
      <c r="L224" s="240">
        <f>Yhteenveto[[#This Row],[Valtionosuus omarahoitusosuuden jälkeen (välisumma)]]+Yhteenveto[[#This Row],[Lisäosat yhteensä]]+Yhteenveto[[#This Row],[Valtionosuuteen tehtävät vähennykset ja lisäykset, netto]]</f>
        <v>632472.48792742845</v>
      </c>
      <c r="M224" s="37">
        <v>628385.45891440194</v>
      </c>
      <c r="N224" s="314">
        <f>SUM(Yhteenveto[[#This Row],[Valtionosuus ennen verotuloihin perustuvaa valtionosuuksien tasausta]]+Yhteenveto[[#This Row],[Verotuloihin perustuva valtionosuuksien tasaus]])</f>
        <v>1260857.9468418304</v>
      </c>
      <c r="O224" s="250">
        <v>815037.02342962543</v>
      </c>
      <c r="P224" s="387">
        <f>SUM(Yhteenveto[[#This Row],[Kunnan  peruspalvelujen valtionosuus ]:[Veroperustemuutoksista johtuvien veromenetysten korvaus]])</f>
        <v>2075894.9702714558</v>
      </c>
      <c r="Q224" s="37">
        <v>-100821.90985800001</v>
      </c>
      <c r="R224" s="354">
        <f>+Yhteenveto[[#This Row],[Kunnan  peruspalvelujen valtionosuus ]]+Yhteenveto[[#This Row],[Veroperustemuutoksista johtuvien veromenetysten korvaus]]+Yhteenveto[[#This Row],[Kotikuntakorvaus, netto, vuoden 2023 tieto]]</f>
        <v>1975073.0604134558</v>
      </c>
      <c r="S224" s="11"/>
      <c r="T224"/>
    </row>
    <row r="225" spans="1:20" ht="15">
      <c r="A225" s="35">
        <v>702</v>
      </c>
      <c r="B225" s="13" t="s">
        <v>231</v>
      </c>
      <c r="C225" s="15">
        <v>4114</v>
      </c>
      <c r="D225" s="15">
        <v>4383127.33</v>
      </c>
      <c r="E225" s="15">
        <v>1071578.0031302187</v>
      </c>
      <c r="F225" s="240">
        <f>Yhteenveto[[#This Row],[Ikärakenne, laskennallinen kustannus]]+Yhteenveto[[#This Row],[Muut laskennalliset kustannukset ]]</f>
        <v>5454705.333130219</v>
      </c>
      <c r="G225" s="335">
        <v>1395.32</v>
      </c>
      <c r="H225" s="17">
        <v>5740346.4799999995</v>
      </c>
      <c r="I225" s="352">
        <f>Yhteenveto[[#This Row],[Laskennalliset kustannukset yhteensä]]-Yhteenveto[[#This Row],[Omarahoitusosuus, €]]</f>
        <v>-285641.1468697805</v>
      </c>
      <c r="J225" s="36">
        <v>543925.20095599943</v>
      </c>
      <c r="K225" s="37">
        <v>572669.51147480903</v>
      </c>
      <c r="L225" s="240">
        <f>Yhteenveto[[#This Row],[Valtionosuus omarahoitusosuuden jälkeen (välisumma)]]+Yhteenveto[[#This Row],[Lisäosat yhteensä]]+Yhteenveto[[#This Row],[Valtionosuuteen tehtävät vähennykset ja lisäykset, netto]]</f>
        <v>830953.56556102796</v>
      </c>
      <c r="M225" s="37">
        <v>1284650.0828469705</v>
      </c>
      <c r="N225" s="314">
        <f>SUM(Yhteenveto[[#This Row],[Valtionosuus ennen verotuloihin perustuvaa valtionosuuksien tasausta]]+Yhteenveto[[#This Row],[Verotuloihin perustuva valtionosuuksien tasaus]])</f>
        <v>2115603.6484079985</v>
      </c>
      <c r="O225" s="250">
        <v>917479.12525339157</v>
      </c>
      <c r="P225" s="387">
        <f>SUM(Yhteenveto[[#This Row],[Kunnan  peruspalvelujen valtionosuus ]:[Veroperustemuutoksista johtuvien veromenetysten korvaus]])</f>
        <v>3033082.7736613899</v>
      </c>
      <c r="Q225" s="37">
        <v>-10931.904900000001</v>
      </c>
      <c r="R225" s="354">
        <f>+Yhteenveto[[#This Row],[Kunnan  peruspalvelujen valtionosuus ]]+Yhteenveto[[#This Row],[Veroperustemuutoksista johtuvien veromenetysten korvaus]]+Yhteenveto[[#This Row],[Kotikuntakorvaus, netto, vuoden 2023 tieto]]</f>
        <v>3022150.86876139</v>
      </c>
      <c r="S225" s="11"/>
      <c r="T225"/>
    </row>
    <row r="226" spans="1:20" ht="15">
      <c r="A226" s="35">
        <v>704</v>
      </c>
      <c r="B226" s="13" t="s">
        <v>232</v>
      </c>
      <c r="C226" s="15">
        <v>6428</v>
      </c>
      <c r="D226" s="15">
        <v>12292093.49</v>
      </c>
      <c r="E226" s="15">
        <v>738227.76254189853</v>
      </c>
      <c r="F226" s="240">
        <f>Yhteenveto[[#This Row],[Ikärakenne, laskennallinen kustannus]]+Yhteenveto[[#This Row],[Muut laskennalliset kustannukset ]]</f>
        <v>13030321.2525419</v>
      </c>
      <c r="G226" s="335">
        <v>1395.32</v>
      </c>
      <c r="H226" s="17">
        <v>8969116.959999999</v>
      </c>
      <c r="I226" s="352">
        <f>Yhteenveto[[#This Row],[Laskennalliset kustannukset yhteensä]]-Yhteenveto[[#This Row],[Omarahoitusosuus, €]]</f>
        <v>4061204.2925419006</v>
      </c>
      <c r="J226" s="36">
        <v>227680.87241146935</v>
      </c>
      <c r="K226" s="37">
        <v>205033.95829685999</v>
      </c>
      <c r="L226" s="240">
        <f>Yhteenveto[[#This Row],[Valtionosuus omarahoitusosuuden jälkeen (välisumma)]]+Yhteenveto[[#This Row],[Lisäosat yhteensä]]+Yhteenveto[[#This Row],[Valtionosuuteen tehtävät vähennykset ja lisäykset, netto]]</f>
        <v>4493919.1232502293</v>
      </c>
      <c r="M226" s="37">
        <v>1011842.4687677884</v>
      </c>
      <c r="N226" s="314">
        <f>SUM(Yhteenveto[[#This Row],[Valtionosuus ennen verotuloihin perustuvaa valtionosuuksien tasausta]]+Yhteenveto[[#This Row],[Verotuloihin perustuva valtionosuuksien tasaus]])</f>
        <v>5505761.5920180175</v>
      </c>
      <c r="O226" s="250">
        <v>865795.49573919969</v>
      </c>
      <c r="P226" s="387">
        <f>SUM(Yhteenveto[[#This Row],[Kunnan  peruspalvelujen valtionosuus ]:[Veroperustemuutoksista johtuvien veromenetysten korvaus]])</f>
        <v>6371557.0877572168</v>
      </c>
      <c r="Q226" s="37">
        <v>143973.93120000002</v>
      </c>
      <c r="R226" s="354">
        <f>+Yhteenveto[[#This Row],[Kunnan  peruspalvelujen valtionosuus ]]+Yhteenveto[[#This Row],[Veroperustemuutoksista johtuvien veromenetysten korvaus]]+Yhteenveto[[#This Row],[Kotikuntakorvaus, netto, vuoden 2023 tieto]]</f>
        <v>6515531.0189572172</v>
      </c>
      <c r="S226" s="11"/>
      <c r="T226"/>
    </row>
    <row r="227" spans="1:20" ht="15">
      <c r="A227" s="35">
        <v>707</v>
      </c>
      <c r="B227" s="13" t="s">
        <v>233</v>
      </c>
      <c r="C227" s="15">
        <v>1960</v>
      </c>
      <c r="D227" s="15">
        <v>1567747.2</v>
      </c>
      <c r="E227" s="15">
        <v>826363.14537818159</v>
      </c>
      <c r="F227" s="240">
        <f>Yhteenveto[[#This Row],[Ikärakenne, laskennallinen kustannus]]+Yhteenveto[[#This Row],[Muut laskennalliset kustannukset ]]</f>
        <v>2394110.3453781814</v>
      </c>
      <c r="G227" s="335">
        <v>1395.32</v>
      </c>
      <c r="H227" s="17">
        <v>2734827.1999999997</v>
      </c>
      <c r="I227" s="352">
        <f>Yhteenveto[[#This Row],[Laskennalliset kustannukset yhteensä]]-Yhteenveto[[#This Row],[Omarahoitusosuus, €]]</f>
        <v>-340716.85462181829</v>
      </c>
      <c r="J227" s="36">
        <v>328818.15065334516</v>
      </c>
      <c r="K227" s="37">
        <v>-468827.31784625375</v>
      </c>
      <c r="L227" s="240">
        <f>Yhteenveto[[#This Row],[Valtionosuus omarahoitusosuuden jälkeen (välisumma)]]+Yhteenveto[[#This Row],[Lisäosat yhteensä]]+Yhteenveto[[#This Row],[Valtionosuuteen tehtävät vähennykset ja lisäykset, netto]]</f>
        <v>-480726.02181472688</v>
      </c>
      <c r="M227" s="37">
        <v>1350501.1085587838</v>
      </c>
      <c r="N227" s="314">
        <f>SUM(Yhteenveto[[#This Row],[Valtionosuus ennen verotuloihin perustuvaa valtionosuuksien tasausta]]+Yhteenveto[[#This Row],[Verotuloihin perustuva valtionosuuksien tasaus]])</f>
        <v>869775.0867440569</v>
      </c>
      <c r="O227" s="250">
        <v>529005.36590534903</v>
      </c>
      <c r="P227" s="387">
        <f>SUM(Yhteenveto[[#This Row],[Kunnan  peruspalvelujen valtionosuus ]:[Veroperustemuutoksista johtuvien veromenetysten korvaus]])</f>
        <v>1398780.4526494059</v>
      </c>
      <c r="Q227" s="37">
        <v>-17327.4411</v>
      </c>
      <c r="R227" s="354">
        <f>+Yhteenveto[[#This Row],[Kunnan  peruspalvelujen valtionosuus ]]+Yhteenveto[[#This Row],[Veroperustemuutoksista johtuvien veromenetysten korvaus]]+Yhteenveto[[#This Row],[Kotikuntakorvaus, netto, vuoden 2023 tieto]]</f>
        <v>1381453.011549406</v>
      </c>
      <c r="S227" s="11"/>
      <c r="T227"/>
    </row>
    <row r="228" spans="1:20" ht="15">
      <c r="A228" s="35">
        <v>710</v>
      </c>
      <c r="B228" s="13" t="s">
        <v>234</v>
      </c>
      <c r="C228" s="15">
        <v>27306</v>
      </c>
      <c r="D228" s="15">
        <v>38129421.650000006</v>
      </c>
      <c r="E228" s="15">
        <v>12066847.402365893</v>
      </c>
      <c r="F228" s="240">
        <f>Yhteenveto[[#This Row],[Ikärakenne, laskennallinen kustannus]]+Yhteenveto[[#This Row],[Muut laskennalliset kustannukset ]]</f>
        <v>50196269.052365899</v>
      </c>
      <c r="G228" s="335">
        <v>1395.32</v>
      </c>
      <c r="H228" s="17">
        <v>38100607.920000002</v>
      </c>
      <c r="I228" s="352">
        <f>Yhteenveto[[#This Row],[Laskennalliset kustannukset yhteensä]]-Yhteenveto[[#This Row],[Omarahoitusosuus, €]]</f>
        <v>12095661.132365897</v>
      </c>
      <c r="J228" s="36">
        <v>651340.88311040157</v>
      </c>
      <c r="K228" s="37">
        <v>-5092908.3540894585</v>
      </c>
      <c r="L228" s="240">
        <f>Yhteenveto[[#This Row],[Valtionosuus omarahoitusosuuden jälkeen (välisumma)]]+Yhteenveto[[#This Row],[Lisäosat yhteensä]]+Yhteenveto[[#This Row],[Valtionosuuteen tehtävät vähennykset ja lisäykset, netto]]</f>
        <v>7654093.661386841</v>
      </c>
      <c r="M228" s="37">
        <v>7645346.4258423774</v>
      </c>
      <c r="N228" s="314">
        <f>SUM(Yhteenveto[[#This Row],[Valtionosuus ennen verotuloihin perustuvaa valtionosuuksien tasausta]]+Yhteenveto[[#This Row],[Verotuloihin perustuva valtionosuuksien tasaus]])</f>
        <v>15299440.087229218</v>
      </c>
      <c r="O228" s="250">
        <v>4939708.7891495656</v>
      </c>
      <c r="P228" s="387">
        <f>SUM(Yhteenveto[[#This Row],[Kunnan  peruspalvelujen valtionosuus ]:[Veroperustemuutoksista johtuvien veromenetysten korvaus]])</f>
        <v>20239148.876378782</v>
      </c>
      <c r="Q228" s="37">
        <v>-1134560.68521</v>
      </c>
      <c r="R228" s="354">
        <f>+Yhteenveto[[#This Row],[Kunnan  peruspalvelujen valtionosuus ]]+Yhteenveto[[#This Row],[Veroperustemuutoksista johtuvien veromenetysten korvaus]]+Yhteenveto[[#This Row],[Kotikuntakorvaus, netto, vuoden 2023 tieto]]</f>
        <v>19104588.191168781</v>
      </c>
      <c r="S228" s="11"/>
      <c r="T228"/>
    </row>
    <row r="229" spans="1:20" ht="15">
      <c r="A229" s="35">
        <v>729</v>
      </c>
      <c r="B229" s="13" t="s">
        <v>235</v>
      </c>
      <c r="C229" s="15">
        <v>8975</v>
      </c>
      <c r="D229" s="15">
        <v>11635548.6</v>
      </c>
      <c r="E229" s="15">
        <v>2285793.5740597248</v>
      </c>
      <c r="F229" s="240">
        <f>Yhteenveto[[#This Row],[Ikärakenne, laskennallinen kustannus]]+Yhteenveto[[#This Row],[Muut laskennalliset kustannukset ]]</f>
        <v>13921342.174059724</v>
      </c>
      <c r="G229" s="335">
        <v>1395.32</v>
      </c>
      <c r="H229" s="17">
        <v>12522997</v>
      </c>
      <c r="I229" s="352">
        <f>Yhteenveto[[#This Row],[Laskennalliset kustannukset yhteensä]]-Yhteenveto[[#This Row],[Omarahoitusosuus, €]]</f>
        <v>1398345.1740597244</v>
      </c>
      <c r="J229" s="36">
        <v>687694.85632001911</v>
      </c>
      <c r="K229" s="37">
        <v>-2745235.5490246946</v>
      </c>
      <c r="L229" s="240">
        <f>Yhteenveto[[#This Row],[Valtionosuus omarahoitusosuuden jälkeen (välisumma)]]+Yhteenveto[[#This Row],[Lisäosat yhteensä]]+Yhteenveto[[#This Row],[Valtionosuuteen tehtävät vähennykset ja lisäykset, netto]]</f>
        <v>-659195.51864495105</v>
      </c>
      <c r="M229" s="37">
        <v>4952465.5365972156</v>
      </c>
      <c r="N229" s="314">
        <f>SUM(Yhteenveto[[#This Row],[Valtionosuus ennen verotuloihin perustuvaa valtionosuuksien tasausta]]+Yhteenveto[[#This Row],[Verotuloihin perustuva valtionosuuksien tasaus]])</f>
        <v>4293270.0179522643</v>
      </c>
      <c r="O229" s="250">
        <v>1924881.5348001237</v>
      </c>
      <c r="P229" s="387">
        <f>SUM(Yhteenveto[[#This Row],[Kunnan  peruspalvelujen valtionosuus ]:[Veroperustemuutoksista johtuvien veromenetysten korvaus]])</f>
        <v>6218151.5527523877</v>
      </c>
      <c r="Q229" s="37">
        <v>-29374.846499999985</v>
      </c>
      <c r="R229" s="354">
        <f>+Yhteenveto[[#This Row],[Kunnan  peruspalvelujen valtionosuus ]]+Yhteenveto[[#This Row],[Veroperustemuutoksista johtuvien veromenetysten korvaus]]+Yhteenveto[[#This Row],[Kotikuntakorvaus, netto, vuoden 2023 tieto]]</f>
        <v>6188776.7062523877</v>
      </c>
      <c r="S229" s="11"/>
      <c r="T229"/>
    </row>
    <row r="230" spans="1:20" ht="15">
      <c r="A230" s="35">
        <v>732</v>
      </c>
      <c r="B230" s="13" t="s">
        <v>236</v>
      </c>
      <c r="C230" s="15">
        <v>3336</v>
      </c>
      <c r="D230" s="15">
        <v>2858649.43</v>
      </c>
      <c r="E230" s="15">
        <v>3431338.6039227229</v>
      </c>
      <c r="F230" s="240">
        <f>Yhteenveto[[#This Row],[Ikärakenne, laskennallinen kustannus]]+Yhteenveto[[#This Row],[Muut laskennalliset kustannukset ]]</f>
        <v>6289988.0339227226</v>
      </c>
      <c r="G230" s="335">
        <v>1395.32</v>
      </c>
      <c r="H230" s="17">
        <v>4654787.5199999996</v>
      </c>
      <c r="I230" s="352">
        <f>Yhteenveto[[#This Row],[Laskennalliset kustannukset yhteensä]]-Yhteenveto[[#This Row],[Omarahoitusosuus, €]]</f>
        <v>1635200.513922723</v>
      </c>
      <c r="J230" s="36">
        <v>1225396.7235014392</v>
      </c>
      <c r="K230" s="37">
        <v>-1007190.2399882575</v>
      </c>
      <c r="L230" s="240">
        <f>Yhteenveto[[#This Row],[Valtionosuus omarahoitusosuuden jälkeen (välisumma)]]+Yhteenveto[[#This Row],[Lisäosat yhteensä]]+Yhteenveto[[#This Row],[Valtionosuuteen tehtävät vähennykset ja lisäykset, netto]]</f>
        <v>1853406.9974359046</v>
      </c>
      <c r="M230" s="37">
        <v>1529911.6156140419</v>
      </c>
      <c r="N230" s="314">
        <f>SUM(Yhteenveto[[#This Row],[Valtionosuus ennen verotuloihin perustuvaa valtionosuuksien tasausta]]+Yhteenveto[[#This Row],[Verotuloihin perustuva valtionosuuksien tasaus]])</f>
        <v>3383318.6130499467</v>
      </c>
      <c r="O230" s="250">
        <v>764305.49375892384</v>
      </c>
      <c r="P230" s="387">
        <f>SUM(Yhteenveto[[#This Row],[Kunnan  peruspalvelujen valtionosuus ]:[Veroperustemuutoksista johtuvien veromenetysten korvaus]])</f>
        <v>4147624.1068088706</v>
      </c>
      <c r="Q230" s="37">
        <v>-122020.88136000001</v>
      </c>
      <c r="R230" s="354">
        <f>+Yhteenveto[[#This Row],[Kunnan  peruspalvelujen valtionosuus ]]+Yhteenveto[[#This Row],[Veroperustemuutoksista johtuvien veromenetysten korvaus]]+Yhteenveto[[#This Row],[Kotikuntakorvaus, netto, vuoden 2023 tieto]]</f>
        <v>4025603.2254488706</v>
      </c>
      <c r="S230" s="11"/>
      <c r="T230"/>
    </row>
    <row r="231" spans="1:20" ht="15">
      <c r="A231" s="35">
        <v>734</v>
      </c>
      <c r="B231" s="13" t="s">
        <v>237</v>
      </c>
      <c r="C231" s="15">
        <v>50933</v>
      </c>
      <c r="D231" s="15">
        <v>68047355.440000013</v>
      </c>
      <c r="E231" s="15">
        <v>13035422.451744169</v>
      </c>
      <c r="F231" s="240">
        <f>Yhteenveto[[#This Row],[Ikärakenne, laskennallinen kustannus]]+Yhteenveto[[#This Row],[Muut laskennalliset kustannukset ]]</f>
        <v>81082777.891744182</v>
      </c>
      <c r="G231" s="335">
        <v>1395.32</v>
      </c>
      <c r="H231" s="17">
        <v>71067833.560000002</v>
      </c>
      <c r="I231" s="352">
        <f>Yhteenveto[[#This Row],[Laskennalliset kustannukset yhteensä]]-Yhteenveto[[#This Row],[Omarahoitusosuus, €]]</f>
        <v>10014944.331744179</v>
      </c>
      <c r="J231" s="36">
        <v>1516177.7181023429</v>
      </c>
      <c r="K231" s="37">
        <v>-9178140.1600327194</v>
      </c>
      <c r="L231" s="240">
        <f>Yhteenveto[[#This Row],[Valtionosuus omarahoitusosuuden jälkeen (välisumma)]]+Yhteenveto[[#This Row],[Lisäosat yhteensä]]+Yhteenveto[[#This Row],[Valtionosuuteen tehtävät vähennykset ja lisäykset, netto]]</f>
        <v>2352981.8898138031</v>
      </c>
      <c r="M231" s="37">
        <v>15886161.009040389</v>
      </c>
      <c r="N231" s="314">
        <f>SUM(Yhteenveto[[#This Row],[Valtionosuus ennen verotuloihin perustuvaa valtionosuuksien tasausta]]+Yhteenveto[[#This Row],[Verotuloihin perustuva valtionosuuksien tasaus]])</f>
        <v>18239142.898854192</v>
      </c>
      <c r="O231" s="250">
        <v>9323031.6025587898</v>
      </c>
      <c r="P231" s="387">
        <f>SUM(Yhteenveto[[#This Row],[Kunnan  peruspalvelujen valtionosuus ]:[Veroperustemuutoksista johtuvien veromenetysten korvaus]])</f>
        <v>27562174.50141298</v>
      </c>
      <c r="Q231" s="37">
        <v>-771792.48594000004</v>
      </c>
      <c r="R231" s="354">
        <f>+Yhteenveto[[#This Row],[Kunnan  peruspalvelujen valtionosuus ]]+Yhteenveto[[#This Row],[Veroperustemuutoksista johtuvien veromenetysten korvaus]]+Yhteenveto[[#This Row],[Kotikuntakorvaus, netto, vuoden 2023 tieto]]</f>
        <v>26790382.015472978</v>
      </c>
      <c r="S231" s="11"/>
      <c r="T231"/>
    </row>
    <row r="232" spans="1:20" ht="15">
      <c r="A232" s="35">
        <v>738</v>
      </c>
      <c r="B232" s="13" t="s">
        <v>238</v>
      </c>
      <c r="C232" s="15">
        <v>2917</v>
      </c>
      <c r="D232" s="15">
        <v>4195718.62</v>
      </c>
      <c r="E232" s="15">
        <v>549065.77433562989</v>
      </c>
      <c r="F232" s="240">
        <f>Yhteenveto[[#This Row],[Ikärakenne, laskennallinen kustannus]]+Yhteenveto[[#This Row],[Muut laskennalliset kustannukset ]]</f>
        <v>4744784.3943356303</v>
      </c>
      <c r="G232" s="335">
        <v>1395.32</v>
      </c>
      <c r="H232" s="17">
        <v>4070148.44</v>
      </c>
      <c r="I232" s="352">
        <f>Yhteenveto[[#This Row],[Laskennalliset kustannukset yhteensä]]-Yhteenveto[[#This Row],[Omarahoitusosuus, €]]</f>
        <v>674635.95433563041</v>
      </c>
      <c r="J232" s="36">
        <v>53132.036747049366</v>
      </c>
      <c r="K232" s="37">
        <v>-106801.76391110243</v>
      </c>
      <c r="L232" s="240">
        <f>Yhteenveto[[#This Row],[Valtionosuus omarahoitusosuuden jälkeen (välisumma)]]+Yhteenveto[[#This Row],[Lisäosat yhteensä]]+Yhteenveto[[#This Row],[Valtionosuuteen tehtävät vähennykset ja lisäykset, netto]]</f>
        <v>620966.22717157728</v>
      </c>
      <c r="M232" s="37">
        <v>923316.95833832119</v>
      </c>
      <c r="N232" s="314">
        <f>SUM(Yhteenveto[[#This Row],[Valtionosuus ennen verotuloihin perustuvaa valtionosuuksien tasausta]]+Yhteenveto[[#This Row],[Verotuloihin perustuva valtionosuuksien tasaus]])</f>
        <v>1544283.1855098985</v>
      </c>
      <c r="O232" s="250">
        <v>578864.21169606713</v>
      </c>
      <c r="P232" s="387">
        <f>SUM(Yhteenveto[[#This Row],[Kunnan  peruspalvelujen valtionosuus ]:[Veroperustemuutoksista johtuvien veromenetysten korvaus]])</f>
        <v>2123147.3972059656</v>
      </c>
      <c r="Q232" s="37">
        <v>40098.524640000018</v>
      </c>
      <c r="R232" s="354">
        <f>+Yhteenveto[[#This Row],[Kunnan  peruspalvelujen valtionosuus ]]+Yhteenveto[[#This Row],[Veroperustemuutoksista johtuvien veromenetysten korvaus]]+Yhteenveto[[#This Row],[Kotikuntakorvaus, netto, vuoden 2023 tieto]]</f>
        <v>2163245.9218459656</v>
      </c>
      <c r="S232" s="11"/>
      <c r="T232"/>
    </row>
    <row r="233" spans="1:20" ht="15">
      <c r="A233" s="35">
        <v>739</v>
      </c>
      <c r="B233" s="13" t="s">
        <v>239</v>
      </c>
      <c r="C233" s="15">
        <v>3256</v>
      </c>
      <c r="D233" s="15">
        <v>3622684.9400000004</v>
      </c>
      <c r="E233" s="15">
        <v>820916.0067278794</v>
      </c>
      <c r="F233" s="240">
        <f>Yhteenveto[[#This Row],[Ikärakenne, laskennallinen kustannus]]+Yhteenveto[[#This Row],[Muut laskennalliset kustannukset ]]</f>
        <v>4443600.9467278793</v>
      </c>
      <c r="G233" s="335">
        <v>1395.32</v>
      </c>
      <c r="H233" s="17">
        <v>4543161.92</v>
      </c>
      <c r="I233" s="352">
        <f>Yhteenveto[[#This Row],[Laskennalliset kustannukset yhteensä]]-Yhteenveto[[#This Row],[Omarahoitusosuus, €]]</f>
        <v>-99560.97327212058</v>
      </c>
      <c r="J233" s="36">
        <v>221353.34640827426</v>
      </c>
      <c r="K233" s="37">
        <v>1645817.6330227419</v>
      </c>
      <c r="L233" s="240">
        <f>Yhteenveto[[#This Row],[Valtionosuus omarahoitusosuuden jälkeen (välisumma)]]+Yhteenveto[[#This Row],[Lisäosat yhteensä]]+Yhteenveto[[#This Row],[Valtionosuuteen tehtävät vähennykset ja lisäykset, netto]]</f>
        <v>1767610.0061588956</v>
      </c>
      <c r="M233" s="37">
        <v>1159118.9541024156</v>
      </c>
      <c r="N233" s="314">
        <f>SUM(Yhteenveto[[#This Row],[Valtionosuus ennen verotuloihin perustuvaa valtionosuuksien tasausta]]+Yhteenveto[[#This Row],[Verotuloihin perustuva valtionosuuksien tasaus]])</f>
        <v>2926728.9602613114</v>
      </c>
      <c r="O233" s="250">
        <v>717095.21844224283</v>
      </c>
      <c r="P233" s="387">
        <f>SUM(Yhteenveto[[#This Row],[Kunnan  peruspalvelujen valtionosuus ]:[Veroperustemuutoksista johtuvien veromenetysten korvaus]])</f>
        <v>3643824.178703554</v>
      </c>
      <c r="Q233" s="37">
        <v>149194.47354000004</v>
      </c>
      <c r="R233" s="354">
        <f>+Yhteenveto[[#This Row],[Kunnan  peruspalvelujen valtionosuus ]]+Yhteenveto[[#This Row],[Veroperustemuutoksista johtuvien veromenetysten korvaus]]+Yhteenveto[[#This Row],[Kotikuntakorvaus, netto, vuoden 2023 tieto]]</f>
        <v>3793018.6522435541</v>
      </c>
      <c r="S233" s="11"/>
      <c r="T233"/>
    </row>
    <row r="234" spans="1:20" ht="15">
      <c r="A234" s="35">
        <v>740</v>
      </c>
      <c r="B234" s="13" t="s">
        <v>240</v>
      </c>
      <c r="C234" s="15">
        <v>32085</v>
      </c>
      <c r="D234" s="15">
        <v>35894710.730000004</v>
      </c>
      <c r="E234" s="15">
        <v>9074899.7986340579</v>
      </c>
      <c r="F234" s="240">
        <f>Yhteenveto[[#This Row],[Ikärakenne, laskennallinen kustannus]]+Yhteenveto[[#This Row],[Muut laskennalliset kustannukset ]]</f>
        <v>44969610.528634064</v>
      </c>
      <c r="G234" s="335">
        <v>1395.32</v>
      </c>
      <c r="H234" s="17">
        <v>44768842.199999996</v>
      </c>
      <c r="I234" s="352">
        <f>Yhteenveto[[#This Row],[Laskennalliset kustannukset yhteensä]]-Yhteenveto[[#This Row],[Omarahoitusosuus, €]]</f>
        <v>200768.32863406837</v>
      </c>
      <c r="J234" s="36">
        <v>1787450.3082902385</v>
      </c>
      <c r="K234" s="37">
        <v>-11233950.767880844</v>
      </c>
      <c r="L234" s="240">
        <f>Yhteenveto[[#This Row],[Valtionosuus omarahoitusosuuden jälkeen (välisumma)]]+Yhteenveto[[#This Row],[Lisäosat yhteensä]]+Yhteenveto[[#This Row],[Valtionosuuteen tehtävät vähennykset ja lisäykset, netto]]</f>
        <v>-9245732.130956538</v>
      </c>
      <c r="M234" s="37">
        <v>10399887.874039235</v>
      </c>
      <c r="N234" s="314">
        <f>SUM(Yhteenveto[[#This Row],[Valtionosuus ennen verotuloihin perustuvaa valtionosuuksien tasausta]]+Yhteenveto[[#This Row],[Verotuloihin perustuva valtionosuuksien tasaus]])</f>
        <v>1154155.7430826966</v>
      </c>
      <c r="O234" s="250">
        <v>6274148.0581580121</v>
      </c>
      <c r="P234" s="387">
        <f>SUM(Yhteenveto[[#This Row],[Kunnan  peruspalvelujen valtionosuus ]:[Veroperustemuutoksista johtuvien veromenetysten korvaus]])</f>
        <v>7428303.8012407087</v>
      </c>
      <c r="Q234" s="37">
        <v>-240278.80770000012</v>
      </c>
      <c r="R234" s="354">
        <f>+Yhteenveto[[#This Row],[Kunnan  peruspalvelujen valtionosuus ]]+Yhteenveto[[#This Row],[Veroperustemuutoksista johtuvien veromenetysten korvaus]]+Yhteenveto[[#This Row],[Kotikuntakorvaus, netto, vuoden 2023 tieto]]</f>
        <v>7188024.9935407089</v>
      </c>
      <c r="S234" s="11"/>
      <c r="T234"/>
    </row>
    <row r="235" spans="1:20" ht="15">
      <c r="A235" s="35">
        <v>742</v>
      </c>
      <c r="B235" s="13" t="s">
        <v>241</v>
      </c>
      <c r="C235" s="15">
        <v>988</v>
      </c>
      <c r="D235" s="15">
        <v>966030.09</v>
      </c>
      <c r="E235" s="15">
        <v>986974.18691531126</v>
      </c>
      <c r="F235" s="240">
        <f>Yhteenveto[[#This Row],[Ikärakenne, laskennallinen kustannus]]+Yhteenveto[[#This Row],[Muut laskennalliset kustannukset ]]</f>
        <v>1953004.2769153113</v>
      </c>
      <c r="G235" s="335">
        <v>1395.32</v>
      </c>
      <c r="H235" s="17">
        <v>1378576.16</v>
      </c>
      <c r="I235" s="352">
        <f>Yhteenveto[[#This Row],[Laskennalliset kustannukset yhteensä]]-Yhteenveto[[#This Row],[Omarahoitusosuus, €]]</f>
        <v>574428.11691531143</v>
      </c>
      <c r="J235" s="36">
        <v>386889.81371303101</v>
      </c>
      <c r="K235" s="37">
        <v>-230940.11099774507</v>
      </c>
      <c r="L235" s="240">
        <f>Yhteenveto[[#This Row],[Valtionosuus omarahoitusosuuden jälkeen (välisumma)]]+Yhteenveto[[#This Row],[Lisäosat yhteensä]]+Yhteenveto[[#This Row],[Valtionosuuteen tehtävät vähennykset ja lisäykset, netto]]</f>
        <v>730377.81963059737</v>
      </c>
      <c r="M235" s="37">
        <v>-14608.297671344901</v>
      </c>
      <c r="N235" s="314">
        <f>SUM(Yhteenveto[[#This Row],[Valtionosuus ennen verotuloihin perustuvaa valtionosuuksien tasausta]]+Yhteenveto[[#This Row],[Verotuloihin perustuva valtionosuuksien tasaus]])</f>
        <v>715769.52195925242</v>
      </c>
      <c r="O235" s="250">
        <v>227059.64113327599</v>
      </c>
      <c r="P235" s="387">
        <f>SUM(Yhteenveto[[#This Row],[Kunnan  peruspalvelujen valtionosuus ]:[Veroperustemuutoksista johtuvien veromenetysten korvaus]])</f>
        <v>942829.16309252847</v>
      </c>
      <c r="Q235" s="37">
        <v>0</v>
      </c>
      <c r="R235" s="354">
        <f>+Yhteenveto[[#This Row],[Kunnan  peruspalvelujen valtionosuus ]]+Yhteenveto[[#This Row],[Veroperustemuutoksista johtuvien veromenetysten korvaus]]+Yhteenveto[[#This Row],[Kotikuntakorvaus, netto, vuoden 2023 tieto]]</f>
        <v>942829.16309252847</v>
      </c>
      <c r="S235" s="11"/>
      <c r="T235"/>
    </row>
    <row r="236" spans="1:20" ht="15">
      <c r="A236" s="35">
        <v>743</v>
      </c>
      <c r="B236" s="13" t="s">
        <v>242</v>
      </c>
      <c r="C236" s="15">
        <v>65323</v>
      </c>
      <c r="D236" s="15">
        <v>104799544.13000001</v>
      </c>
      <c r="E236" s="15">
        <v>9515725.7795069199</v>
      </c>
      <c r="F236" s="240">
        <f>Yhteenveto[[#This Row],[Ikärakenne, laskennallinen kustannus]]+Yhteenveto[[#This Row],[Muut laskennalliset kustannukset ]]</f>
        <v>114315269.90950693</v>
      </c>
      <c r="G236" s="335">
        <v>1395.32</v>
      </c>
      <c r="H236" s="17">
        <v>91146488.359999999</v>
      </c>
      <c r="I236" s="352">
        <f>Yhteenveto[[#This Row],[Laskennalliset kustannukset yhteensä]]-Yhteenveto[[#This Row],[Omarahoitusosuus, €]]</f>
        <v>23168781.549506932</v>
      </c>
      <c r="J236" s="36">
        <v>2896301.1359241959</v>
      </c>
      <c r="K236" s="37">
        <v>-11237955.850502873</v>
      </c>
      <c r="L236" s="240">
        <f>Yhteenveto[[#This Row],[Valtionosuus omarahoitusosuuden jälkeen (välisumma)]]+Yhteenveto[[#This Row],[Lisäosat yhteensä]]+Yhteenveto[[#This Row],[Valtionosuuteen tehtävät vähennykset ja lisäykset, netto]]</f>
        <v>14827126.834928257</v>
      </c>
      <c r="M236" s="37">
        <v>10579385.917933814</v>
      </c>
      <c r="N236" s="314">
        <f>SUM(Yhteenveto[[#This Row],[Valtionosuus ennen verotuloihin perustuvaa valtionosuuksien tasausta]]+Yhteenveto[[#This Row],[Verotuloihin perustuva valtionosuuksien tasaus]])</f>
        <v>25406512.752862073</v>
      </c>
      <c r="O236" s="250">
        <v>10096833.28725091</v>
      </c>
      <c r="P236" s="387">
        <f>SUM(Yhteenveto[[#This Row],[Kunnan  peruspalvelujen valtionosuus ]:[Veroperustemuutoksista johtuvien veromenetysten korvaus]])</f>
        <v>35503346.040112987</v>
      </c>
      <c r="Q236" s="37">
        <v>-387524.87369999976</v>
      </c>
      <c r="R236" s="354">
        <f>+Yhteenveto[[#This Row],[Kunnan  peruspalvelujen valtionosuus ]]+Yhteenveto[[#This Row],[Veroperustemuutoksista johtuvien veromenetysten korvaus]]+Yhteenveto[[#This Row],[Kotikuntakorvaus, netto, vuoden 2023 tieto]]</f>
        <v>35115821.166412987</v>
      </c>
      <c r="S236" s="11"/>
      <c r="T236"/>
    </row>
    <row r="237" spans="1:20" ht="15">
      <c r="A237" s="35">
        <v>746</v>
      </c>
      <c r="B237" s="13" t="s">
        <v>243</v>
      </c>
      <c r="C237" s="15">
        <v>4735</v>
      </c>
      <c r="D237" s="15">
        <v>11142504.550000001</v>
      </c>
      <c r="E237" s="15">
        <v>1173458.5497877023</v>
      </c>
      <c r="F237" s="240">
        <f>Yhteenveto[[#This Row],[Ikärakenne, laskennallinen kustannus]]+Yhteenveto[[#This Row],[Muut laskennalliset kustannukset ]]</f>
        <v>12315963.099787703</v>
      </c>
      <c r="G237" s="335">
        <v>1395.32</v>
      </c>
      <c r="H237" s="17">
        <v>6606840.1999999993</v>
      </c>
      <c r="I237" s="352">
        <f>Yhteenveto[[#This Row],[Laskennalliset kustannukset yhteensä]]-Yhteenveto[[#This Row],[Omarahoitusosuus, €]]</f>
        <v>5709122.8997877035</v>
      </c>
      <c r="J237" s="36">
        <v>219005.59013598878</v>
      </c>
      <c r="K237" s="37">
        <v>-999346.08999364963</v>
      </c>
      <c r="L237" s="240">
        <f>Yhteenveto[[#This Row],[Valtionosuus omarahoitusosuuden jälkeen (välisumma)]]+Yhteenveto[[#This Row],[Lisäosat yhteensä]]+Yhteenveto[[#This Row],[Valtionosuuteen tehtävät vähennykset ja lisäykset, netto]]</f>
        <v>4928782.3999300431</v>
      </c>
      <c r="M237" s="37">
        <v>1495217.5903538358</v>
      </c>
      <c r="N237" s="314">
        <f>SUM(Yhteenveto[[#This Row],[Valtionosuus ennen verotuloihin perustuvaa valtionosuuksien tasausta]]+Yhteenveto[[#This Row],[Verotuloihin perustuva valtionosuuksien tasaus]])</f>
        <v>6423999.9902838785</v>
      </c>
      <c r="O237" s="250">
        <v>933779.07709628099</v>
      </c>
      <c r="P237" s="387">
        <f>SUM(Yhteenveto[[#This Row],[Kunnan  peruspalvelujen valtionosuus ]:[Veroperustemuutoksista johtuvien veromenetysten korvaus]])</f>
        <v>7357779.0673801592</v>
      </c>
      <c r="Q237" s="37">
        <v>32795.714700000004</v>
      </c>
      <c r="R237" s="354">
        <f>+Yhteenveto[[#This Row],[Kunnan  peruspalvelujen valtionosuus ]]+Yhteenveto[[#This Row],[Veroperustemuutoksista johtuvien veromenetysten korvaus]]+Yhteenveto[[#This Row],[Kotikuntakorvaus, netto, vuoden 2023 tieto]]</f>
        <v>7390574.7820801595</v>
      </c>
      <c r="S237" s="11"/>
      <c r="T237"/>
    </row>
    <row r="238" spans="1:20" ht="15">
      <c r="A238" s="35">
        <v>747</v>
      </c>
      <c r="B238" s="13" t="s">
        <v>244</v>
      </c>
      <c r="C238" s="15">
        <v>1308</v>
      </c>
      <c r="D238" s="15">
        <v>1384693.59</v>
      </c>
      <c r="E238" s="15">
        <v>516893.4384213725</v>
      </c>
      <c r="F238" s="240">
        <f>Yhteenveto[[#This Row],[Ikärakenne, laskennallinen kustannus]]+Yhteenveto[[#This Row],[Muut laskennalliset kustannukset ]]</f>
        <v>1901587.0284213726</v>
      </c>
      <c r="G238" s="335">
        <v>1395.32</v>
      </c>
      <c r="H238" s="17">
        <v>1825078.5599999998</v>
      </c>
      <c r="I238" s="352">
        <f>Yhteenveto[[#This Row],[Laskennalliset kustannukset yhteensä]]-Yhteenveto[[#This Row],[Omarahoitusosuus, €]]</f>
        <v>76508.468421372818</v>
      </c>
      <c r="J238" s="36">
        <v>179255.74275954429</v>
      </c>
      <c r="K238" s="37">
        <v>378627.58073288674</v>
      </c>
      <c r="L238" s="240">
        <f>Yhteenveto[[#This Row],[Valtionosuus omarahoitusosuuden jälkeen (välisumma)]]+Yhteenveto[[#This Row],[Lisäosat yhteensä]]+Yhteenveto[[#This Row],[Valtionosuuteen tehtävät vähennykset ja lisäykset, netto]]</f>
        <v>634391.7919138039</v>
      </c>
      <c r="M238" s="37">
        <v>595218.76530271489</v>
      </c>
      <c r="N238" s="314">
        <f>SUM(Yhteenveto[[#This Row],[Valtionosuus ennen verotuloihin perustuvaa valtionosuuksien tasausta]]+Yhteenveto[[#This Row],[Verotuloihin perustuva valtionosuuksien tasaus]])</f>
        <v>1229610.5572165188</v>
      </c>
      <c r="O238" s="250">
        <v>339454.49493179162</v>
      </c>
      <c r="P238" s="387">
        <f>SUM(Yhteenveto[[#This Row],[Kunnan  peruspalvelujen valtionosuus ]:[Veroperustemuutoksista johtuvien veromenetysten korvaus]])</f>
        <v>1569065.0521483105</v>
      </c>
      <c r="Q238" s="37">
        <v>52131.056699999986</v>
      </c>
      <c r="R238" s="354">
        <f>+Yhteenveto[[#This Row],[Kunnan  peruspalvelujen valtionosuus ]]+Yhteenveto[[#This Row],[Veroperustemuutoksista johtuvien veromenetysten korvaus]]+Yhteenveto[[#This Row],[Kotikuntakorvaus, netto, vuoden 2023 tieto]]</f>
        <v>1621196.1088483105</v>
      </c>
      <c r="S238" s="11"/>
      <c r="T238"/>
    </row>
    <row r="239" spans="1:20" ht="15">
      <c r="A239" s="35">
        <v>748</v>
      </c>
      <c r="B239" s="13" t="s">
        <v>245</v>
      </c>
      <c r="C239" s="15">
        <v>4897</v>
      </c>
      <c r="D239" s="15">
        <v>9645540.2400000002</v>
      </c>
      <c r="E239" s="15">
        <v>1374756.6052752836</v>
      </c>
      <c r="F239" s="240">
        <f>Yhteenveto[[#This Row],[Ikärakenne, laskennallinen kustannus]]+Yhteenveto[[#This Row],[Muut laskennalliset kustannukset ]]</f>
        <v>11020296.845275283</v>
      </c>
      <c r="G239" s="335">
        <v>1395.32</v>
      </c>
      <c r="H239" s="17">
        <v>6832882.04</v>
      </c>
      <c r="I239" s="352">
        <f>Yhteenveto[[#This Row],[Laskennalliset kustannukset yhteensä]]-Yhteenveto[[#This Row],[Omarahoitusosuus, €]]</f>
        <v>4187414.8052752828</v>
      </c>
      <c r="J239" s="36">
        <v>299381.86645870726</v>
      </c>
      <c r="K239" s="37">
        <v>-1997518.3086032001</v>
      </c>
      <c r="L239" s="240">
        <f>Yhteenveto[[#This Row],[Valtionosuus omarahoitusosuuden jälkeen (välisumma)]]+Yhteenveto[[#This Row],[Lisäosat yhteensä]]+Yhteenveto[[#This Row],[Valtionosuuteen tehtävät vähennykset ja lisäykset, netto]]</f>
        <v>2489278.3631307902</v>
      </c>
      <c r="M239" s="37">
        <v>2814754.285038894</v>
      </c>
      <c r="N239" s="314">
        <f>SUM(Yhteenveto[[#This Row],[Valtionosuus ennen verotuloihin perustuvaa valtionosuuksien tasausta]]+Yhteenveto[[#This Row],[Verotuloihin perustuva valtionosuuksien tasaus]])</f>
        <v>5304032.6481696842</v>
      </c>
      <c r="O239" s="250">
        <v>1031715.6725384124</v>
      </c>
      <c r="P239" s="387">
        <f>SUM(Yhteenveto[[#This Row],[Kunnan  peruspalvelujen valtionosuus ]:[Veroperustemuutoksista johtuvien veromenetysten korvaus]])</f>
        <v>6335748.320708097</v>
      </c>
      <c r="Q239" s="37">
        <v>322677.11130000011</v>
      </c>
      <c r="R239" s="354">
        <f>+Yhteenveto[[#This Row],[Kunnan  peruspalvelujen valtionosuus ]]+Yhteenveto[[#This Row],[Veroperustemuutoksista johtuvien veromenetysten korvaus]]+Yhteenveto[[#This Row],[Kotikuntakorvaus, netto, vuoden 2023 tieto]]</f>
        <v>6658425.4320080969</v>
      </c>
      <c r="S239" s="11"/>
      <c r="T239"/>
    </row>
    <row r="240" spans="1:20" ht="15">
      <c r="A240" s="35">
        <v>749</v>
      </c>
      <c r="B240" s="13" t="s">
        <v>246</v>
      </c>
      <c r="C240" s="15">
        <v>21232</v>
      </c>
      <c r="D240" s="15">
        <v>39170167.539999999</v>
      </c>
      <c r="E240" s="15">
        <v>2199164.1791298203</v>
      </c>
      <c r="F240" s="240">
        <f>Yhteenveto[[#This Row],[Ikärakenne, laskennallinen kustannus]]+Yhteenveto[[#This Row],[Muut laskennalliset kustannukset ]]</f>
        <v>41369331.719129816</v>
      </c>
      <c r="G240" s="335">
        <v>1395.32</v>
      </c>
      <c r="H240" s="17">
        <v>29625434.239999998</v>
      </c>
      <c r="I240" s="352">
        <f>Yhteenveto[[#This Row],[Laskennalliset kustannukset yhteensä]]-Yhteenveto[[#This Row],[Omarahoitusosuus, €]]</f>
        <v>11743897.479129817</v>
      </c>
      <c r="J240" s="36">
        <v>642281.52165271528</v>
      </c>
      <c r="K240" s="37">
        <v>-6966532.7309716456</v>
      </c>
      <c r="L240" s="240">
        <f>Yhteenveto[[#This Row],[Valtionosuus omarahoitusosuuden jälkeen (välisumma)]]+Yhteenveto[[#This Row],[Lisäosat yhteensä]]+Yhteenveto[[#This Row],[Valtionosuuteen tehtävät vähennykset ja lisäykset, netto]]</f>
        <v>5419646.2698108871</v>
      </c>
      <c r="M240" s="37">
        <v>5257799.8777442304</v>
      </c>
      <c r="N240" s="314">
        <f>SUM(Yhteenveto[[#This Row],[Valtionosuus ennen verotuloihin perustuvaa valtionosuuksien tasausta]]+Yhteenveto[[#This Row],[Verotuloihin perustuva valtionosuuksien tasaus]])</f>
        <v>10677446.147555117</v>
      </c>
      <c r="O240" s="250">
        <v>3096943.4831035761</v>
      </c>
      <c r="P240" s="387">
        <f>SUM(Yhteenveto[[#This Row],[Kunnan  peruspalvelujen valtionosuus ]:[Veroperustemuutoksista johtuvien veromenetysten korvaus]])</f>
        <v>13774389.630658694</v>
      </c>
      <c r="Q240" s="37">
        <v>155307.41628000006</v>
      </c>
      <c r="R240" s="354">
        <f>+Yhteenveto[[#This Row],[Kunnan  peruspalvelujen valtionosuus ]]+Yhteenveto[[#This Row],[Veroperustemuutoksista johtuvien veromenetysten korvaus]]+Yhteenveto[[#This Row],[Kotikuntakorvaus, netto, vuoden 2023 tieto]]</f>
        <v>13929697.046938693</v>
      </c>
      <c r="S240" s="11"/>
      <c r="T240"/>
    </row>
    <row r="241" spans="1:20" ht="15">
      <c r="A241" s="35">
        <v>751</v>
      </c>
      <c r="B241" s="13" t="s">
        <v>247</v>
      </c>
      <c r="C241" s="15">
        <v>2877</v>
      </c>
      <c r="D241" s="15">
        <v>3769224.1900000004</v>
      </c>
      <c r="E241" s="15">
        <v>1406383.4827944608</v>
      </c>
      <c r="F241" s="240">
        <f>Yhteenveto[[#This Row],[Ikärakenne, laskennallinen kustannus]]+Yhteenveto[[#This Row],[Muut laskennalliset kustannukset ]]</f>
        <v>5175607.6727944613</v>
      </c>
      <c r="G241" s="335">
        <v>1395.32</v>
      </c>
      <c r="H241" s="17">
        <v>4014335.6399999997</v>
      </c>
      <c r="I241" s="352">
        <f>Yhteenveto[[#This Row],[Laskennalliset kustannukset yhteensä]]-Yhteenveto[[#This Row],[Omarahoitusosuus, €]]</f>
        <v>1161272.0327944616</v>
      </c>
      <c r="J241" s="36">
        <v>219952.53099510996</v>
      </c>
      <c r="K241" s="37">
        <v>-204211.58169881615</v>
      </c>
      <c r="L241" s="240">
        <f>Yhteenveto[[#This Row],[Valtionosuus omarahoitusosuuden jälkeen (välisumma)]]+Yhteenveto[[#This Row],[Lisäosat yhteensä]]+Yhteenveto[[#This Row],[Valtionosuuteen tehtävät vähennykset ja lisäykset, netto]]</f>
        <v>1177012.9820907554</v>
      </c>
      <c r="M241" s="37">
        <v>1317409.7108767366</v>
      </c>
      <c r="N241" s="314">
        <f>SUM(Yhteenveto[[#This Row],[Valtionosuus ennen verotuloihin perustuvaa valtionosuuksien tasausta]]+Yhteenveto[[#This Row],[Verotuloihin perustuva valtionosuuksien tasaus]])</f>
        <v>2494422.6929674922</v>
      </c>
      <c r="O241" s="250">
        <v>520978.14699718938</v>
      </c>
      <c r="P241" s="387">
        <f>SUM(Yhteenveto[[#This Row],[Kunnan  peruspalvelujen valtionosuus ]:[Veroperustemuutoksista johtuvien veromenetysten korvaus]])</f>
        <v>3015400.8399646813</v>
      </c>
      <c r="Q241" s="37">
        <v>31234.01400000001</v>
      </c>
      <c r="R241" s="354">
        <f>+Yhteenveto[[#This Row],[Kunnan  peruspalvelujen valtionosuus ]]+Yhteenveto[[#This Row],[Veroperustemuutoksista johtuvien veromenetysten korvaus]]+Yhteenveto[[#This Row],[Kotikuntakorvaus, netto, vuoden 2023 tieto]]</f>
        <v>3046634.8539646813</v>
      </c>
      <c r="S241" s="11"/>
      <c r="T241"/>
    </row>
    <row r="242" spans="1:20" ht="15">
      <c r="A242" s="35">
        <v>753</v>
      </c>
      <c r="B242" s="13" t="s">
        <v>248</v>
      </c>
      <c r="C242" s="15">
        <v>22320</v>
      </c>
      <c r="D242" s="15">
        <v>38606280.57</v>
      </c>
      <c r="E242" s="15">
        <v>6681370.8246155381</v>
      </c>
      <c r="F242" s="240">
        <f>Yhteenveto[[#This Row],[Ikärakenne, laskennallinen kustannus]]+Yhteenveto[[#This Row],[Muut laskennalliset kustannukset ]]</f>
        <v>45287651.394615538</v>
      </c>
      <c r="G242" s="335">
        <v>1395.32</v>
      </c>
      <c r="H242" s="17">
        <v>31143542.399999999</v>
      </c>
      <c r="I242" s="352">
        <f>Yhteenveto[[#This Row],[Laskennalliset kustannukset yhteensä]]-Yhteenveto[[#This Row],[Omarahoitusosuus, €]]</f>
        <v>14144108.99461554</v>
      </c>
      <c r="J242" s="36">
        <v>984090.75145484973</v>
      </c>
      <c r="K242" s="37">
        <v>7908397.3703313116</v>
      </c>
      <c r="L242" s="240">
        <f>Yhteenveto[[#This Row],[Valtionosuus omarahoitusosuuden jälkeen (välisumma)]]+Yhteenveto[[#This Row],[Lisäosat yhteensä]]+Yhteenveto[[#This Row],[Valtionosuuteen tehtävät vähennykset ja lisäykset, netto]]</f>
        <v>23036597.116401702</v>
      </c>
      <c r="M242" s="37">
        <v>-685941.60406864749</v>
      </c>
      <c r="N242" s="314">
        <f>SUM(Yhteenveto[[#This Row],[Valtionosuus ennen verotuloihin perustuvaa valtionosuuksien tasausta]]+Yhteenveto[[#This Row],[Verotuloihin perustuva valtionosuuksien tasaus]])</f>
        <v>22350655.512333054</v>
      </c>
      <c r="O242" s="250">
        <v>2526690.9748676121</v>
      </c>
      <c r="P242" s="387">
        <f>SUM(Yhteenveto[[#This Row],[Kunnan  peruspalvelujen valtionosuus ]:[Veroperustemuutoksista johtuvien veromenetysten korvaus]])</f>
        <v>24877346.487200666</v>
      </c>
      <c r="Q242" s="37">
        <v>-270090.93039600016</v>
      </c>
      <c r="R242" s="354">
        <f>+Yhteenveto[[#This Row],[Kunnan  peruspalvelujen valtionosuus ]]+Yhteenveto[[#This Row],[Veroperustemuutoksista johtuvien veromenetysten korvaus]]+Yhteenveto[[#This Row],[Kotikuntakorvaus, netto, vuoden 2023 tieto]]</f>
        <v>24607255.556804664</v>
      </c>
      <c r="S242" s="11"/>
      <c r="T242"/>
    </row>
    <row r="243" spans="1:20" ht="15">
      <c r="A243" s="35">
        <v>755</v>
      </c>
      <c r="B243" s="13" t="s">
        <v>249</v>
      </c>
      <c r="C243" s="15">
        <v>6217</v>
      </c>
      <c r="D243" s="15">
        <v>10235892</v>
      </c>
      <c r="E243" s="15">
        <v>2028959.1725141876</v>
      </c>
      <c r="F243" s="240">
        <f>Yhteenveto[[#This Row],[Ikärakenne, laskennallinen kustannus]]+Yhteenveto[[#This Row],[Muut laskennalliset kustannukset ]]</f>
        <v>12264851.172514187</v>
      </c>
      <c r="G243" s="335">
        <v>1395.32</v>
      </c>
      <c r="H243" s="17">
        <v>8674704.4399999995</v>
      </c>
      <c r="I243" s="352">
        <f>Yhteenveto[[#This Row],[Laskennalliset kustannukset yhteensä]]-Yhteenveto[[#This Row],[Omarahoitusosuus, €]]</f>
        <v>3590146.7325141877</v>
      </c>
      <c r="J243" s="36">
        <v>178968.74597815063</v>
      </c>
      <c r="K243" s="37">
        <v>2013076.310299851</v>
      </c>
      <c r="L243" s="240">
        <f>Yhteenveto[[#This Row],[Valtionosuus omarahoitusosuuden jälkeen (välisumma)]]+Yhteenveto[[#This Row],[Lisäosat yhteensä]]+Yhteenveto[[#This Row],[Valtionosuuteen tehtävät vähennykset ja lisäykset, netto]]</f>
        <v>5782191.7887921892</v>
      </c>
      <c r="M243" s="37">
        <v>-21235.119436017307</v>
      </c>
      <c r="N243" s="314">
        <f>SUM(Yhteenveto[[#This Row],[Valtionosuus ennen verotuloihin perustuvaa valtionosuuksien tasausta]]+Yhteenveto[[#This Row],[Verotuloihin perustuva valtionosuuksien tasaus]])</f>
        <v>5760956.669356172</v>
      </c>
      <c r="O243" s="250">
        <v>899894.05607407936</v>
      </c>
      <c r="P243" s="387">
        <f>SUM(Yhteenveto[[#This Row],[Kunnan  peruspalvelujen valtionosuus ]:[Veroperustemuutoksista johtuvien veromenetysten korvaus]])</f>
        <v>6660850.7254302511</v>
      </c>
      <c r="Q243" s="37">
        <v>-1018719.67662</v>
      </c>
      <c r="R243" s="354">
        <f>+Yhteenveto[[#This Row],[Kunnan  peruspalvelujen valtionosuus ]]+Yhteenveto[[#This Row],[Veroperustemuutoksista johtuvien veromenetysten korvaus]]+Yhteenveto[[#This Row],[Kotikuntakorvaus, netto, vuoden 2023 tieto]]</f>
        <v>5642131.0488102511</v>
      </c>
      <c r="S243" s="11"/>
      <c r="T243"/>
    </row>
    <row r="244" spans="1:20" ht="15">
      <c r="A244" s="35">
        <v>758</v>
      </c>
      <c r="B244" s="13" t="s">
        <v>250</v>
      </c>
      <c r="C244" s="15">
        <v>8134</v>
      </c>
      <c r="D244" s="15">
        <v>10772139.84</v>
      </c>
      <c r="E244" s="15">
        <v>7670708.7464951901</v>
      </c>
      <c r="F244" s="240">
        <f>Yhteenveto[[#This Row],[Ikärakenne, laskennallinen kustannus]]+Yhteenveto[[#This Row],[Muut laskennalliset kustannukset ]]</f>
        <v>18442848.586495191</v>
      </c>
      <c r="G244" s="335">
        <v>1395.32</v>
      </c>
      <c r="H244" s="17">
        <v>11349532.879999999</v>
      </c>
      <c r="I244" s="352">
        <f>Yhteenveto[[#This Row],[Laskennalliset kustannukset yhteensä]]-Yhteenveto[[#This Row],[Omarahoitusosuus, €]]</f>
        <v>7093315.7064951919</v>
      </c>
      <c r="J244" s="36">
        <v>1502797.3521892196</v>
      </c>
      <c r="K244" s="37">
        <v>-4314178.9832258513</v>
      </c>
      <c r="L244" s="240">
        <f>Yhteenveto[[#This Row],[Valtionosuus omarahoitusosuuden jälkeen (välisumma)]]+Yhteenveto[[#This Row],[Lisäosat yhteensä]]+Yhteenveto[[#This Row],[Valtionosuuteen tehtävät vähennykset ja lisäykset, netto]]</f>
        <v>4281934.0754585611</v>
      </c>
      <c r="M244" s="37">
        <v>838276.38974993816</v>
      </c>
      <c r="N244" s="314">
        <f>SUM(Yhteenveto[[#This Row],[Valtionosuus ennen verotuloihin perustuvaa valtionosuuksien tasausta]]+Yhteenveto[[#This Row],[Verotuloihin perustuva valtionosuuksien tasaus]])</f>
        <v>5120210.4652084988</v>
      </c>
      <c r="O244" s="250">
        <v>1537133.8377917514</v>
      </c>
      <c r="P244" s="387">
        <f>SUM(Yhteenveto[[#This Row],[Kunnan  peruspalvelujen valtionosuus ]:[Veroperustemuutoksista johtuvien veromenetysten korvaus]])</f>
        <v>6657344.3030002499</v>
      </c>
      <c r="Q244" s="37">
        <v>-157285.5705</v>
      </c>
      <c r="R244" s="354">
        <f>+Yhteenveto[[#This Row],[Kunnan  peruspalvelujen valtionosuus ]]+Yhteenveto[[#This Row],[Veroperustemuutoksista johtuvien veromenetysten korvaus]]+Yhteenveto[[#This Row],[Kotikuntakorvaus, netto, vuoden 2023 tieto]]</f>
        <v>6500058.7325002495</v>
      </c>
      <c r="S244" s="11"/>
      <c r="T244"/>
    </row>
    <row r="245" spans="1:20" ht="15">
      <c r="A245" s="35">
        <v>759</v>
      </c>
      <c r="B245" s="13" t="s">
        <v>251</v>
      </c>
      <c r="C245" s="15">
        <v>1942</v>
      </c>
      <c r="D245" s="15">
        <v>2988893.11</v>
      </c>
      <c r="E245" s="15">
        <v>616146.70365860732</v>
      </c>
      <c r="F245" s="240">
        <f>Yhteenveto[[#This Row],[Ikärakenne, laskennallinen kustannus]]+Yhteenveto[[#This Row],[Muut laskennalliset kustannukset ]]</f>
        <v>3605039.8136586072</v>
      </c>
      <c r="G245" s="335">
        <v>1395.32</v>
      </c>
      <c r="H245" s="17">
        <v>2709711.44</v>
      </c>
      <c r="I245" s="352">
        <f>Yhteenveto[[#This Row],[Laskennalliset kustannukset yhteensä]]-Yhteenveto[[#This Row],[Omarahoitusosuus, €]]</f>
        <v>895328.37365860725</v>
      </c>
      <c r="J245" s="36">
        <v>275008.57874425262</v>
      </c>
      <c r="K245" s="37">
        <v>-68538.76198710475</v>
      </c>
      <c r="L245" s="240">
        <f>Yhteenveto[[#This Row],[Valtionosuus omarahoitusosuuden jälkeen (välisumma)]]+Yhteenveto[[#This Row],[Lisäosat yhteensä]]+Yhteenveto[[#This Row],[Valtionosuuteen tehtävät vähennykset ja lisäykset, netto]]</f>
        <v>1101798.1904157551</v>
      </c>
      <c r="M245" s="37">
        <v>975013.09864022932</v>
      </c>
      <c r="N245" s="314">
        <f>SUM(Yhteenveto[[#This Row],[Valtionosuus ennen verotuloihin perustuvaa valtionosuuksien tasausta]]+Yhteenveto[[#This Row],[Verotuloihin perustuva valtionosuuksien tasaus]])</f>
        <v>2076811.2890559845</v>
      </c>
      <c r="O245" s="250">
        <v>494714.0242794212</v>
      </c>
      <c r="P245" s="387">
        <f>SUM(Yhteenveto[[#This Row],[Kunnan  peruspalvelujen valtionosuus ]:[Veroperustemuutoksista johtuvien veromenetysten korvaus]])</f>
        <v>2571525.3133354057</v>
      </c>
      <c r="Q245" s="37">
        <v>507180.89399999997</v>
      </c>
      <c r="R245" s="354">
        <f>+Yhteenveto[[#This Row],[Kunnan  peruspalvelujen valtionosuus ]]+Yhteenveto[[#This Row],[Veroperustemuutoksista johtuvien veromenetysten korvaus]]+Yhteenveto[[#This Row],[Kotikuntakorvaus, netto, vuoden 2023 tieto]]</f>
        <v>3078706.2073354055</v>
      </c>
      <c r="S245" s="11"/>
      <c r="T245"/>
    </row>
    <row r="246" spans="1:20" ht="15">
      <c r="A246" s="35">
        <v>761</v>
      </c>
      <c r="B246" s="13" t="s">
        <v>252</v>
      </c>
      <c r="C246" s="15">
        <v>8426</v>
      </c>
      <c r="D246" s="15">
        <v>10739064.74</v>
      </c>
      <c r="E246" s="15">
        <v>1803049.0551973868</v>
      </c>
      <c r="F246" s="240">
        <f>Yhteenveto[[#This Row],[Ikärakenne, laskennallinen kustannus]]+Yhteenveto[[#This Row],[Muut laskennalliset kustannukset ]]</f>
        <v>12542113.795197386</v>
      </c>
      <c r="G246" s="335">
        <v>1395.32</v>
      </c>
      <c r="H246" s="17">
        <v>11756966.32</v>
      </c>
      <c r="I246" s="352">
        <f>Yhteenveto[[#This Row],[Laskennalliset kustannukset yhteensä]]-Yhteenveto[[#This Row],[Omarahoitusosuus, €]]</f>
        <v>785147.475197386</v>
      </c>
      <c r="J246" s="36">
        <v>250711.18638983561</v>
      </c>
      <c r="K246" s="37">
        <v>595501.73677828477</v>
      </c>
      <c r="L246" s="240">
        <f>Yhteenveto[[#This Row],[Valtionosuus omarahoitusosuuden jälkeen (välisumma)]]+Yhteenveto[[#This Row],[Lisäosat yhteensä]]+Yhteenveto[[#This Row],[Valtionosuuteen tehtävät vähennykset ja lisäykset, netto]]</f>
        <v>1631360.3983655064</v>
      </c>
      <c r="M246" s="37">
        <v>4208484.1608050009</v>
      </c>
      <c r="N246" s="314">
        <f>SUM(Yhteenveto[[#This Row],[Valtionosuus ennen verotuloihin perustuvaa valtionosuuksien tasausta]]+Yhteenveto[[#This Row],[Verotuloihin perustuva valtionosuuksien tasaus]])</f>
        <v>5839844.5591705069</v>
      </c>
      <c r="O246" s="250">
        <v>1843556.3693396621</v>
      </c>
      <c r="P246" s="387">
        <f>SUM(Yhteenveto[[#This Row],[Kunnan  peruspalvelujen valtionosuus ]:[Veroperustemuutoksista johtuvien veromenetysten korvaus]])</f>
        <v>7683400.9285101686</v>
      </c>
      <c r="Q246" s="37">
        <v>409730.77032000001</v>
      </c>
      <c r="R246" s="354">
        <f>+Yhteenveto[[#This Row],[Kunnan  peruspalvelujen valtionosuus ]]+Yhteenveto[[#This Row],[Veroperustemuutoksista johtuvien veromenetysten korvaus]]+Yhteenveto[[#This Row],[Kotikuntakorvaus, netto, vuoden 2023 tieto]]</f>
        <v>8093131.6988301687</v>
      </c>
      <c r="S246" s="11"/>
      <c r="T246"/>
    </row>
    <row r="247" spans="1:20" ht="15">
      <c r="A247" s="35">
        <v>762</v>
      </c>
      <c r="B247" s="13" t="s">
        <v>253</v>
      </c>
      <c r="C247" s="15">
        <v>3672</v>
      </c>
      <c r="D247" s="15">
        <v>4315946.01</v>
      </c>
      <c r="E247" s="15">
        <v>1546769.307494832</v>
      </c>
      <c r="F247" s="240">
        <f>Yhteenveto[[#This Row],[Ikärakenne, laskennallinen kustannus]]+Yhteenveto[[#This Row],[Muut laskennalliset kustannukset ]]</f>
        <v>5862715.317494832</v>
      </c>
      <c r="G247" s="335">
        <v>1395.32</v>
      </c>
      <c r="H247" s="17">
        <v>5123615.04</v>
      </c>
      <c r="I247" s="352">
        <f>Yhteenveto[[#This Row],[Laskennalliset kustannukset yhteensä]]-Yhteenveto[[#This Row],[Omarahoitusosuus, €]]</f>
        <v>739100.27749483194</v>
      </c>
      <c r="J247" s="36">
        <v>487762.23896304122</v>
      </c>
      <c r="K247" s="37">
        <v>867194.58645995997</v>
      </c>
      <c r="L247" s="240">
        <f>Yhteenveto[[#This Row],[Valtionosuus omarahoitusosuuden jälkeen (välisumma)]]+Yhteenveto[[#This Row],[Lisäosat yhteensä]]+Yhteenveto[[#This Row],[Valtionosuuteen tehtävät vähennykset ja lisäykset, netto]]</f>
        <v>2094057.1029178333</v>
      </c>
      <c r="M247" s="37">
        <v>1405209.8735514632</v>
      </c>
      <c r="N247" s="314">
        <f>SUM(Yhteenveto[[#This Row],[Valtionosuus ennen verotuloihin perustuvaa valtionosuuksien tasausta]]+Yhteenveto[[#This Row],[Verotuloihin perustuva valtionosuuksien tasaus]])</f>
        <v>3499266.9764692965</v>
      </c>
      <c r="O247" s="250">
        <v>900726.84104175016</v>
      </c>
      <c r="P247" s="387">
        <f>SUM(Yhteenveto[[#This Row],[Kunnan  peruspalvelujen valtionosuus ]:[Veroperustemuutoksista johtuvien veromenetysten korvaus]])</f>
        <v>4399993.8175110463</v>
      </c>
      <c r="Q247" s="37">
        <v>-12448.985579999993</v>
      </c>
      <c r="R247" s="354">
        <f>+Yhteenveto[[#This Row],[Kunnan  peruspalvelujen valtionosuus ]]+Yhteenveto[[#This Row],[Veroperustemuutoksista johtuvien veromenetysten korvaus]]+Yhteenveto[[#This Row],[Kotikuntakorvaus, netto, vuoden 2023 tieto]]</f>
        <v>4387544.8319310462</v>
      </c>
      <c r="S247" s="11"/>
      <c r="T247"/>
    </row>
    <row r="248" spans="1:20" ht="15">
      <c r="A248" s="35">
        <v>765</v>
      </c>
      <c r="B248" s="13" t="s">
        <v>254</v>
      </c>
      <c r="C248" s="15">
        <v>10354</v>
      </c>
      <c r="D248" s="15">
        <v>15020878.16</v>
      </c>
      <c r="E248" s="15">
        <v>3454573.1775899739</v>
      </c>
      <c r="F248" s="240">
        <f>Yhteenveto[[#This Row],[Ikärakenne, laskennallinen kustannus]]+Yhteenveto[[#This Row],[Muut laskennalliset kustannukset ]]</f>
        <v>18475451.337589975</v>
      </c>
      <c r="G248" s="335">
        <v>1395.32</v>
      </c>
      <c r="H248" s="17">
        <v>14447143.279999999</v>
      </c>
      <c r="I248" s="352">
        <f>Yhteenveto[[#This Row],[Laskennalliset kustannukset yhteensä]]-Yhteenveto[[#This Row],[Omarahoitusosuus, €]]</f>
        <v>4028308.0575899761</v>
      </c>
      <c r="J248" s="36">
        <v>730655.79506082553</v>
      </c>
      <c r="K248" s="37">
        <v>-2548484.3147484902</v>
      </c>
      <c r="L248" s="240">
        <f>Yhteenveto[[#This Row],[Valtionosuus omarahoitusosuuden jälkeen (välisumma)]]+Yhteenveto[[#This Row],[Lisäosat yhteensä]]+Yhteenveto[[#This Row],[Valtionosuuteen tehtävät vähennykset ja lisäykset, netto]]</f>
        <v>2210479.5379023114</v>
      </c>
      <c r="M248" s="37">
        <v>2050826.7682703228</v>
      </c>
      <c r="N248" s="314">
        <f>SUM(Yhteenveto[[#This Row],[Valtionosuus ennen verotuloihin perustuvaa valtionosuuksien tasausta]]+Yhteenveto[[#This Row],[Verotuloihin perustuva valtionosuuksien tasaus]])</f>
        <v>4261306.3061726345</v>
      </c>
      <c r="O248" s="250">
        <v>1900718.8053296255</v>
      </c>
      <c r="P248" s="387">
        <f>SUM(Yhteenveto[[#This Row],[Kunnan  peruspalvelujen valtionosuus ]:[Veroperustemuutoksista johtuvien veromenetysten korvaus]])</f>
        <v>6162025.11150226</v>
      </c>
      <c r="Q248" s="37">
        <v>-33316.281599999958</v>
      </c>
      <c r="R248" s="354">
        <f>+Yhteenveto[[#This Row],[Kunnan  peruspalvelujen valtionosuus ]]+Yhteenveto[[#This Row],[Veroperustemuutoksista johtuvien veromenetysten korvaus]]+Yhteenveto[[#This Row],[Kotikuntakorvaus, netto, vuoden 2023 tieto]]</f>
        <v>6128708.8299022596</v>
      </c>
      <c r="S248" s="11"/>
      <c r="T248"/>
    </row>
    <row r="249" spans="1:20" ht="15">
      <c r="A249" s="35">
        <v>768</v>
      </c>
      <c r="B249" s="13" t="s">
        <v>255</v>
      </c>
      <c r="C249" s="15">
        <v>2375</v>
      </c>
      <c r="D249" s="15">
        <v>2004864.68</v>
      </c>
      <c r="E249" s="15">
        <v>1755786.2425202937</v>
      </c>
      <c r="F249" s="240">
        <f>Yhteenveto[[#This Row],[Ikärakenne, laskennallinen kustannus]]+Yhteenveto[[#This Row],[Muut laskennalliset kustannukset ]]</f>
        <v>3760650.9225202939</v>
      </c>
      <c r="G249" s="335">
        <v>1395.32</v>
      </c>
      <c r="H249" s="17">
        <v>3313885</v>
      </c>
      <c r="I249" s="352">
        <f>Yhteenveto[[#This Row],[Laskennalliset kustannukset yhteensä]]-Yhteenveto[[#This Row],[Omarahoitusosuus, €]]</f>
        <v>446765.92252029385</v>
      </c>
      <c r="J249" s="36">
        <v>338199.62161226443</v>
      </c>
      <c r="K249" s="37">
        <v>736536.46015503083</v>
      </c>
      <c r="L249" s="240">
        <f>Yhteenveto[[#This Row],[Valtionosuus omarahoitusosuuden jälkeen (välisumma)]]+Yhteenveto[[#This Row],[Lisäosat yhteensä]]+Yhteenveto[[#This Row],[Valtionosuuteen tehtävät vähennykset ja lisäykset, netto]]</f>
        <v>1521502.0042875891</v>
      </c>
      <c r="M249" s="37">
        <v>817820.74403068621</v>
      </c>
      <c r="N249" s="314">
        <f>SUM(Yhteenveto[[#This Row],[Valtionosuus ennen verotuloihin perustuvaa valtionosuuksien tasausta]]+Yhteenveto[[#This Row],[Verotuloihin perustuva valtionosuuksien tasaus]])</f>
        <v>2339322.7483182754</v>
      </c>
      <c r="O249" s="250">
        <v>573609.02291056793</v>
      </c>
      <c r="P249" s="387">
        <f>SUM(Yhteenveto[[#This Row],[Kunnan  peruspalvelujen valtionosuus ]:[Veroperustemuutoksista johtuvien veromenetysten korvaus]])</f>
        <v>2912931.7712288434</v>
      </c>
      <c r="Q249" s="37">
        <v>65517.062700000039</v>
      </c>
      <c r="R249" s="354">
        <f>+Yhteenveto[[#This Row],[Kunnan  peruspalvelujen valtionosuus ]]+Yhteenveto[[#This Row],[Veroperustemuutoksista johtuvien veromenetysten korvaus]]+Yhteenveto[[#This Row],[Kotikuntakorvaus, netto, vuoden 2023 tieto]]</f>
        <v>2978448.8339288435</v>
      </c>
      <c r="S249" s="11"/>
      <c r="T249"/>
    </row>
    <row r="250" spans="1:20" ht="15">
      <c r="A250" s="35">
        <v>777</v>
      </c>
      <c r="B250" s="13" t="s">
        <v>256</v>
      </c>
      <c r="C250" s="15">
        <v>7367</v>
      </c>
      <c r="D250" s="15">
        <v>7434217.6500000004</v>
      </c>
      <c r="E250" s="15">
        <v>5236673.6493508331</v>
      </c>
      <c r="F250" s="240">
        <f>Yhteenveto[[#This Row],[Ikärakenne, laskennallinen kustannus]]+Yhteenveto[[#This Row],[Muut laskennalliset kustannukset ]]</f>
        <v>12670891.299350834</v>
      </c>
      <c r="G250" s="335">
        <v>1395.32</v>
      </c>
      <c r="H250" s="17">
        <v>10279322.439999999</v>
      </c>
      <c r="I250" s="352">
        <f>Yhteenveto[[#This Row],[Laskennalliset kustannukset yhteensä]]-Yhteenveto[[#This Row],[Omarahoitusosuus, €]]</f>
        <v>2391568.859350834</v>
      </c>
      <c r="J250" s="36">
        <v>1266637.9920762202</v>
      </c>
      <c r="K250" s="37">
        <v>-472458.10222154344</v>
      </c>
      <c r="L250" s="240">
        <f>Yhteenveto[[#This Row],[Valtionosuus omarahoitusosuuden jälkeen (välisumma)]]+Yhteenveto[[#This Row],[Lisäosat yhteensä]]+Yhteenveto[[#This Row],[Valtionosuuteen tehtävät vähennykset ja lisäykset, netto]]</f>
        <v>3185748.7492055106</v>
      </c>
      <c r="M250" s="37">
        <v>3298079.6612589713</v>
      </c>
      <c r="N250" s="314">
        <f>SUM(Yhteenveto[[#This Row],[Valtionosuus ennen verotuloihin perustuvaa valtionosuuksien tasausta]]+Yhteenveto[[#This Row],[Verotuloihin perustuva valtionosuuksien tasaus]])</f>
        <v>6483828.4104644824</v>
      </c>
      <c r="O250" s="250">
        <v>1584281.779454119</v>
      </c>
      <c r="P250" s="387">
        <f>SUM(Yhteenveto[[#This Row],[Kunnan  peruspalvelujen valtionosuus ]:[Veroperustemuutoksista johtuvien veromenetysten korvaus]])</f>
        <v>8068110.1899186019</v>
      </c>
      <c r="Q250" s="37">
        <v>25805.244899999976</v>
      </c>
      <c r="R250" s="354">
        <f>+Yhteenveto[[#This Row],[Kunnan  peruspalvelujen valtionosuus ]]+Yhteenveto[[#This Row],[Veroperustemuutoksista johtuvien veromenetysten korvaus]]+Yhteenveto[[#This Row],[Kotikuntakorvaus, netto, vuoden 2023 tieto]]</f>
        <v>8093915.4348186022</v>
      </c>
      <c r="S250" s="11"/>
      <c r="T250"/>
    </row>
    <row r="251" spans="1:20" ht="15">
      <c r="A251" s="35">
        <v>778</v>
      </c>
      <c r="B251" s="13" t="s">
        <v>257</v>
      </c>
      <c r="C251" s="15">
        <v>6763</v>
      </c>
      <c r="D251" s="15">
        <v>8705608.0999999996</v>
      </c>
      <c r="E251" s="15">
        <v>1368880.104801486</v>
      </c>
      <c r="F251" s="240">
        <f>Yhteenveto[[#This Row],[Ikärakenne, laskennallinen kustannus]]+Yhteenveto[[#This Row],[Muut laskennalliset kustannukset ]]</f>
        <v>10074488.204801485</v>
      </c>
      <c r="G251" s="335">
        <v>1395.32</v>
      </c>
      <c r="H251" s="17">
        <v>9436549.1600000001</v>
      </c>
      <c r="I251" s="352">
        <f>Yhteenveto[[#This Row],[Laskennalliset kustannukset yhteensä]]-Yhteenveto[[#This Row],[Omarahoitusosuus, €]]</f>
        <v>637939.04480148479</v>
      </c>
      <c r="J251" s="36">
        <v>360434.97278338973</v>
      </c>
      <c r="K251" s="37">
        <v>-417980.31298162643</v>
      </c>
      <c r="L251" s="240">
        <f>Yhteenveto[[#This Row],[Valtionosuus omarahoitusosuuden jälkeen (välisumma)]]+Yhteenveto[[#This Row],[Lisäosat yhteensä]]+Yhteenveto[[#This Row],[Valtionosuuteen tehtävät vähennykset ja lisäykset, netto]]</f>
        <v>580393.70460324804</v>
      </c>
      <c r="M251" s="37">
        <v>3390903.4993092371</v>
      </c>
      <c r="N251" s="314">
        <f>SUM(Yhteenveto[[#This Row],[Valtionosuus ennen verotuloihin perustuvaa valtionosuuksien tasausta]]+Yhteenveto[[#This Row],[Verotuloihin perustuva valtionosuuksien tasaus]])</f>
        <v>3971297.2039124854</v>
      </c>
      <c r="O251" s="250">
        <v>1379792.2095428538</v>
      </c>
      <c r="P251" s="387">
        <f>SUM(Yhteenveto[[#This Row],[Kunnan  peruspalvelujen valtionosuus ]:[Veroperustemuutoksista johtuvien veromenetysten korvaus]])</f>
        <v>5351089.4134553391</v>
      </c>
      <c r="Q251" s="37">
        <v>147305.55936000001</v>
      </c>
      <c r="R251" s="354">
        <f>+Yhteenveto[[#This Row],[Kunnan  peruspalvelujen valtionosuus ]]+Yhteenveto[[#This Row],[Veroperustemuutoksista johtuvien veromenetysten korvaus]]+Yhteenveto[[#This Row],[Kotikuntakorvaus, netto, vuoden 2023 tieto]]</f>
        <v>5498394.9728153395</v>
      </c>
      <c r="S251" s="11"/>
      <c r="T251"/>
    </row>
    <row r="252" spans="1:20" ht="15">
      <c r="A252" s="35">
        <v>781</v>
      </c>
      <c r="B252" s="13" t="s">
        <v>258</v>
      </c>
      <c r="C252" s="15">
        <v>3504</v>
      </c>
      <c r="D252" s="15">
        <v>2900328.7399999998</v>
      </c>
      <c r="E252" s="15">
        <v>1044273.5633521122</v>
      </c>
      <c r="F252" s="240">
        <f>Yhteenveto[[#This Row],[Ikärakenne, laskennallinen kustannus]]+Yhteenveto[[#This Row],[Muut laskennalliset kustannukset ]]</f>
        <v>3944602.303352112</v>
      </c>
      <c r="G252" s="335">
        <v>1395.32</v>
      </c>
      <c r="H252" s="17">
        <v>4889201.2799999993</v>
      </c>
      <c r="I252" s="352">
        <f>Yhteenveto[[#This Row],[Laskennalliset kustannukset yhteensä]]-Yhteenveto[[#This Row],[Omarahoitusosuus, €]]</f>
        <v>-944598.97664788738</v>
      </c>
      <c r="J252" s="36">
        <v>453079.80188322579</v>
      </c>
      <c r="K252" s="37">
        <v>2626349.2224861034</v>
      </c>
      <c r="L252" s="240">
        <f>Yhteenveto[[#This Row],[Valtionosuus omarahoitusosuuden jälkeen (välisumma)]]+Yhteenveto[[#This Row],[Lisäosat yhteensä]]+Yhteenveto[[#This Row],[Valtionosuuteen tehtävät vähennykset ja lisäykset, netto]]</f>
        <v>2134830.0477214418</v>
      </c>
      <c r="M252" s="37">
        <v>888140.79841946554</v>
      </c>
      <c r="N252" s="314">
        <f>SUM(Yhteenveto[[#This Row],[Valtionosuus ennen verotuloihin perustuvaa valtionosuuksien tasausta]]+Yhteenveto[[#This Row],[Verotuloihin perustuva valtionosuuksien tasaus]])</f>
        <v>3022970.8461409071</v>
      </c>
      <c r="O252" s="250">
        <v>808140.06415676675</v>
      </c>
      <c r="P252" s="387">
        <f>SUM(Yhteenveto[[#This Row],[Kunnan  peruspalvelujen valtionosuus ]:[Veroperustemuutoksista johtuvien veromenetysten korvaus]])</f>
        <v>3831110.9102976741</v>
      </c>
      <c r="Q252" s="37">
        <v>-24987.21120000002</v>
      </c>
      <c r="R252" s="354">
        <f>+Yhteenveto[[#This Row],[Kunnan  peruspalvelujen valtionosuus ]]+Yhteenveto[[#This Row],[Veroperustemuutoksista johtuvien veromenetysten korvaus]]+Yhteenveto[[#This Row],[Kotikuntakorvaus, netto, vuoden 2023 tieto]]</f>
        <v>3806123.6990976743</v>
      </c>
      <c r="S252" s="11"/>
      <c r="T252"/>
    </row>
    <row r="253" spans="1:20" ht="15">
      <c r="A253" s="35">
        <v>783</v>
      </c>
      <c r="B253" s="13" t="s">
        <v>259</v>
      </c>
      <c r="C253" s="15">
        <v>6419</v>
      </c>
      <c r="D253" s="15">
        <v>8280397.9800000004</v>
      </c>
      <c r="E253" s="15">
        <v>1164107.1804878602</v>
      </c>
      <c r="F253" s="240">
        <f>Yhteenveto[[#This Row],[Ikärakenne, laskennallinen kustannus]]+Yhteenveto[[#This Row],[Muut laskennalliset kustannukset ]]</f>
        <v>9444505.1604878604</v>
      </c>
      <c r="G253" s="335">
        <v>1395.32</v>
      </c>
      <c r="H253" s="17">
        <v>8956559.0800000001</v>
      </c>
      <c r="I253" s="352">
        <f>Yhteenveto[[#This Row],[Laskennalliset kustannukset yhteensä]]-Yhteenveto[[#This Row],[Omarahoitusosuus, €]]</f>
        <v>487946.08048786037</v>
      </c>
      <c r="J253" s="36">
        <v>206334.33156786257</v>
      </c>
      <c r="K253" s="37">
        <v>-953341.74294502055</v>
      </c>
      <c r="L253" s="240">
        <f>Yhteenveto[[#This Row],[Valtionosuus omarahoitusosuuden jälkeen (välisumma)]]+Yhteenveto[[#This Row],[Lisäosat yhteensä]]+Yhteenveto[[#This Row],[Valtionosuuteen tehtävät vähennykset ja lisäykset, netto]]</f>
        <v>-259061.33088929765</v>
      </c>
      <c r="M253" s="37">
        <v>1667405.8319036791</v>
      </c>
      <c r="N253" s="314">
        <f>SUM(Yhteenveto[[#This Row],[Valtionosuus ennen verotuloihin perustuvaa valtionosuuksien tasausta]]+Yhteenveto[[#This Row],[Verotuloihin perustuva valtionosuuksien tasaus]])</f>
        <v>1408344.5010143814</v>
      </c>
      <c r="O253" s="250">
        <v>1258147.0551604873</v>
      </c>
      <c r="P253" s="387">
        <f>SUM(Yhteenveto[[#This Row],[Kunnan  peruspalvelujen valtionosuus ]:[Veroperustemuutoksista johtuvien veromenetysten korvaus]])</f>
        <v>2666491.5561748687</v>
      </c>
      <c r="Q253" s="37">
        <v>-84064.117680000025</v>
      </c>
      <c r="R253" s="354">
        <f>+Yhteenveto[[#This Row],[Kunnan  peruspalvelujen valtionosuus ]]+Yhteenveto[[#This Row],[Veroperustemuutoksista johtuvien veromenetysten korvaus]]+Yhteenveto[[#This Row],[Kotikuntakorvaus, netto, vuoden 2023 tieto]]</f>
        <v>2582427.4384948686</v>
      </c>
      <c r="S253" s="11"/>
      <c r="T253"/>
    </row>
    <row r="254" spans="1:20" ht="15">
      <c r="A254" s="35">
        <v>785</v>
      </c>
      <c r="B254" s="13" t="s">
        <v>260</v>
      </c>
      <c r="C254" s="15">
        <v>2626</v>
      </c>
      <c r="D254" s="15">
        <v>2894868.2</v>
      </c>
      <c r="E254" s="15">
        <v>1387014.3891046485</v>
      </c>
      <c r="F254" s="240">
        <f>Yhteenveto[[#This Row],[Ikärakenne, laskennallinen kustannus]]+Yhteenveto[[#This Row],[Muut laskennalliset kustannukset ]]</f>
        <v>4281882.5891046487</v>
      </c>
      <c r="G254" s="335">
        <v>1395.32</v>
      </c>
      <c r="H254" s="17">
        <v>3664110.32</v>
      </c>
      <c r="I254" s="352">
        <f>Yhteenveto[[#This Row],[Laskennalliset kustannukset yhteensä]]-Yhteenveto[[#This Row],[Omarahoitusosuus, €]]</f>
        <v>617772.26910464885</v>
      </c>
      <c r="J254" s="36">
        <v>936480.62431377778</v>
      </c>
      <c r="K254" s="37">
        <v>2104578.4855911867</v>
      </c>
      <c r="L254" s="240">
        <f>Yhteenveto[[#This Row],[Valtionosuus omarahoitusosuuden jälkeen (välisumma)]]+Yhteenveto[[#This Row],[Lisäosat yhteensä]]+Yhteenveto[[#This Row],[Valtionosuuteen tehtävät vähennykset ja lisäykset, netto]]</f>
        <v>3658831.3790096133</v>
      </c>
      <c r="M254" s="37">
        <v>1220146.5275296271</v>
      </c>
      <c r="N254" s="314">
        <f>SUM(Yhteenveto[[#This Row],[Valtionosuus ennen verotuloihin perustuvaa valtionosuuksien tasausta]]+Yhteenveto[[#This Row],[Verotuloihin perustuva valtionosuuksien tasaus]])</f>
        <v>4878977.9065392409</v>
      </c>
      <c r="O254" s="250">
        <v>643761.66564102366</v>
      </c>
      <c r="P254" s="387">
        <f>SUM(Yhteenveto[[#This Row],[Kunnan  peruspalvelujen valtionosuus ]:[Veroperustemuutoksista johtuvien veromenetysten korvaus]])</f>
        <v>5522739.5721802646</v>
      </c>
      <c r="Q254" s="37">
        <v>-14501.506500000003</v>
      </c>
      <c r="R254" s="354">
        <f>+Yhteenveto[[#This Row],[Kunnan  peruspalvelujen valtionosuus ]]+Yhteenveto[[#This Row],[Veroperustemuutoksista johtuvien veromenetysten korvaus]]+Yhteenveto[[#This Row],[Kotikuntakorvaus, netto, vuoden 2023 tieto]]</f>
        <v>5508238.0656802645</v>
      </c>
      <c r="S254" s="11"/>
      <c r="T254"/>
    </row>
    <row r="255" spans="1:20" ht="15">
      <c r="A255" s="35">
        <v>790</v>
      </c>
      <c r="B255" s="13" t="s">
        <v>261</v>
      </c>
      <c r="C255" s="15">
        <v>23734</v>
      </c>
      <c r="D255" s="15">
        <v>32303071.030000001</v>
      </c>
      <c r="E255" s="15">
        <v>4033150.6654271614</v>
      </c>
      <c r="F255" s="240">
        <f>Yhteenveto[[#This Row],[Ikärakenne, laskennallinen kustannus]]+Yhteenveto[[#This Row],[Muut laskennalliset kustannukset ]]</f>
        <v>36336221.695427164</v>
      </c>
      <c r="G255" s="335">
        <v>1395.32</v>
      </c>
      <c r="H255" s="17">
        <v>33116524.879999999</v>
      </c>
      <c r="I255" s="352">
        <f>Yhteenveto[[#This Row],[Laskennalliset kustannukset yhteensä]]-Yhteenveto[[#This Row],[Omarahoitusosuus, €]]</f>
        <v>3219696.8154271655</v>
      </c>
      <c r="J255" s="36">
        <v>733494.31155293214</v>
      </c>
      <c r="K255" s="37">
        <v>157224.88473742316</v>
      </c>
      <c r="L255" s="240">
        <f>Yhteenveto[[#This Row],[Valtionosuus omarahoitusosuuden jälkeen (välisumma)]]+Yhteenveto[[#This Row],[Lisäosat yhteensä]]+Yhteenveto[[#This Row],[Valtionosuuteen tehtävät vähennykset ja lisäykset, netto]]</f>
        <v>4110416.0117175207</v>
      </c>
      <c r="M255" s="37">
        <v>10314109.019651568</v>
      </c>
      <c r="N255" s="314">
        <f>SUM(Yhteenveto[[#This Row],[Valtionosuus ennen verotuloihin perustuvaa valtionosuuksien tasausta]]+Yhteenveto[[#This Row],[Verotuloihin perustuva valtionosuuksien tasaus]])</f>
        <v>14424525.031369088</v>
      </c>
      <c r="O255" s="250">
        <v>4482120.1401465032</v>
      </c>
      <c r="P255" s="387">
        <f>SUM(Yhteenveto[[#This Row],[Kunnan  peruspalvelujen valtionosuus ]:[Veroperustemuutoksista johtuvien veromenetysten korvaus]])</f>
        <v>18906645.171515591</v>
      </c>
      <c r="Q255" s="37">
        <v>116235.15210000012</v>
      </c>
      <c r="R255" s="354">
        <f>+Yhteenveto[[#This Row],[Kunnan  peruspalvelujen valtionosuus ]]+Yhteenveto[[#This Row],[Veroperustemuutoksista johtuvien veromenetysten korvaus]]+Yhteenveto[[#This Row],[Kotikuntakorvaus, netto, vuoden 2023 tieto]]</f>
        <v>19022880.323615592</v>
      </c>
      <c r="S255" s="11"/>
      <c r="T255"/>
    </row>
    <row r="256" spans="1:20" ht="15">
      <c r="A256" s="35">
        <v>791</v>
      </c>
      <c r="B256" s="13" t="s">
        <v>262</v>
      </c>
      <c r="C256" s="15">
        <v>5029</v>
      </c>
      <c r="D256" s="15">
        <v>7132213.6100000003</v>
      </c>
      <c r="E256" s="15">
        <v>2238905.8341401499</v>
      </c>
      <c r="F256" s="240">
        <f>Yhteenveto[[#This Row],[Ikärakenne, laskennallinen kustannus]]+Yhteenveto[[#This Row],[Muut laskennalliset kustannukset ]]</f>
        <v>9371119.4441401511</v>
      </c>
      <c r="G256" s="335">
        <v>1395.32</v>
      </c>
      <c r="H256" s="17">
        <v>7017064.2799999993</v>
      </c>
      <c r="I256" s="352">
        <f>Yhteenveto[[#This Row],[Laskennalliset kustannukset yhteensä]]-Yhteenveto[[#This Row],[Omarahoitusosuus, €]]</f>
        <v>2354055.1641401518</v>
      </c>
      <c r="J256" s="36">
        <v>829173.11323043599</v>
      </c>
      <c r="K256" s="37">
        <v>143036.33415402775</v>
      </c>
      <c r="L256" s="240">
        <f>Yhteenveto[[#This Row],[Valtionosuus omarahoitusosuuden jälkeen (välisumma)]]+Yhteenveto[[#This Row],[Lisäosat yhteensä]]+Yhteenveto[[#This Row],[Valtionosuuteen tehtävät vähennykset ja lisäykset, netto]]</f>
        <v>3326264.6115246154</v>
      </c>
      <c r="M256" s="37">
        <v>3074874.0647032596</v>
      </c>
      <c r="N256" s="314">
        <f>SUM(Yhteenveto[[#This Row],[Valtionosuus ennen verotuloihin perustuvaa valtionosuuksien tasausta]]+Yhteenveto[[#This Row],[Verotuloihin perustuva valtionosuuksien tasaus]])</f>
        <v>6401138.6762278751</v>
      </c>
      <c r="O256" s="250">
        <v>1276606.2780087413</v>
      </c>
      <c r="P256" s="387">
        <f>SUM(Yhteenveto[[#This Row],[Kunnan  peruspalvelujen valtionosuus ]:[Veroperustemuutoksista johtuvien veromenetysten korvaus]])</f>
        <v>7677744.9542366164</v>
      </c>
      <c r="Q256" s="37">
        <v>-68417.364000000001</v>
      </c>
      <c r="R256" s="354">
        <f>+Yhteenveto[[#This Row],[Kunnan  peruspalvelujen valtionosuus ]]+Yhteenveto[[#This Row],[Veroperustemuutoksista johtuvien veromenetysten korvaus]]+Yhteenveto[[#This Row],[Kotikuntakorvaus, netto, vuoden 2023 tieto]]</f>
        <v>7609327.5902366163</v>
      </c>
      <c r="S256" s="11"/>
      <c r="T256"/>
    </row>
    <row r="257" spans="1:20" ht="15">
      <c r="A257" s="35">
        <v>831</v>
      </c>
      <c r="B257" s="13" t="s">
        <v>263</v>
      </c>
      <c r="C257" s="15">
        <v>4559</v>
      </c>
      <c r="D257" s="15">
        <v>6530056.1099999994</v>
      </c>
      <c r="E257" s="15">
        <v>1612459.9409695398</v>
      </c>
      <c r="F257" s="240">
        <f>Yhteenveto[[#This Row],[Ikärakenne, laskennallinen kustannus]]+Yhteenveto[[#This Row],[Muut laskennalliset kustannukset ]]</f>
        <v>8142516.0509695392</v>
      </c>
      <c r="G257" s="335">
        <v>1395.32</v>
      </c>
      <c r="H257" s="17">
        <v>6361263.8799999999</v>
      </c>
      <c r="I257" s="352">
        <f>Yhteenveto[[#This Row],[Laskennalliset kustannukset yhteensä]]-Yhteenveto[[#This Row],[Omarahoitusosuus, €]]</f>
        <v>1781252.1709695393</v>
      </c>
      <c r="J257" s="36">
        <v>101726.07571230826</v>
      </c>
      <c r="K257" s="37">
        <v>-381535.54956308642</v>
      </c>
      <c r="L257" s="240">
        <f>Yhteenveto[[#This Row],[Valtionosuus omarahoitusosuuden jälkeen (välisumma)]]+Yhteenveto[[#This Row],[Lisäosat yhteensä]]+Yhteenveto[[#This Row],[Valtionosuuteen tehtävät vähennykset ja lisäykset, netto]]</f>
        <v>1501442.6971187613</v>
      </c>
      <c r="M257" s="37">
        <v>887209.85084029287</v>
      </c>
      <c r="N257" s="314">
        <f>SUM(Yhteenveto[[#This Row],[Valtionosuus ennen verotuloihin perustuvaa valtionosuuksien tasausta]]+Yhteenveto[[#This Row],[Verotuloihin perustuva valtionosuuksien tasaus]])</f>
        <v>2388652.5479590539</v>
      </c>
      <c r="O257" s="250">
        <v>694772.56928067666</v>
      </c>
      <c r="P257" s="387">
        <f>SUM(Yhteenveto[[#This Row],[Kunnan  peruspalvelujen valtionosuus ]:[Veroperustemuutoksista johtuvien veromenetysten korvaus]])</f>
        <v>3083425.1172397304</v>
      </c>
      <c r="Q257" s="37">
        <v>-181990.18824000002</v>
      </c>
      <c r="R257" s="354">
        <f>+Yhteenveto[[#This Row],[Kunnan  peruspalvelujen valtionosuus ]]+Yhteenveto[[#This Row],[Veroperustemuutoksista johtuvien veromenetysten korvaus]]+Yhteenveto[[#This Row],[Kotikuntakorvaus, netto, vuoden 2023 tieto]]</f>
        <v>2901434.9289997304</v>
      </c>
      <c r="S257" s="11"/>
      <c r="T257"/>
    </row>
    <row r="258" spans="1:20" ht="15">
      <c r="A258" s="35">
        <v>832</v>
      </c>
      <c r="B258" s="13" t="s">
        <v>264</v>
      </c>
      <c r="C258" s="15">
        <v>3825</v>
      </c>
      <c r="D258" s="15">
        <v>5551093.5800000001</v>
      </c>
      <c r="E258" s="15">
        <v>2437472.0369536295</v>
      </c>
      <c r="F258" s="240">
        <f>Yhteenveto[[#This Row],[Ikärakenne, laskennallinen kustannus]]+Yhteenveto[[#This Row],[Muut laskennalliset kustannukset ]]</f>
        <v>7988565.61695363</v>
      </c>
      <c r="G258" s="335">
        <v>1395.32</v>
      </c>
      <c r="H258" s="17">
        <v>5337099</v>
      </c>
      <c r="I258" s="352">
        <f>Yhteenveto[[#This Row],[Laskennalliset kustannukset yhteensä]]-Yhteenveto[[#This Row],[Omarahoitusosuus, €]]</f>
        <v>2651466.61695363</v>
      </c>
      <c r="J258" s="36">
        <v>1348471.1398032547</v>
      </c>
      <c r="K258" s="37">
        <v>2528941.8328515203</v>
      </c>
      <c r="L258" s="240">
        <f>Yhteenveto[[#This Row],[Valtionosuus omarahoitusosuuden jälkeen (välisumma)]]+Yhteenveto[[#This Row],[Lisäosat yhteensä]]+Yhteenveto[[#This Row],[Valtionosuuteen tehtävät vähennykset ja lisäykset, netto]]</f>
        <v>6528879.5896084048</v>
      </c>
      <c r="M258" s="37">
        <v>1913967.6919506721</v>
      </c>
      <c r="N258" s="314">
        <f>SUM(Yhteenveto[[#This Row],[Valtionosuus ennen verotuloihin perustuvaa valtionosuuksien tasausta]]+Yhteenveto[[#This Row],[Verotuloihin perustuva valtionosuuksien tasaus]])</f>
        <v>8442847.2815590762</v>
      </c>
      <c r="O258" s="250">
        <v>780351.98147375905</v>
      </c>
      <c r="P258" s="387">
        <f>SUM(Yhteenveto[[#This Row],[Kunnan  peruspalvelujen valtionosuus ]:[Veroperustemuutoksista johtuvien veromenetysten korvaus]])</f>
        <v>9223199.263032835</v>
      </c>
      <c r="Q258" s="37">
        <v>-40083.651299999998</v>
      </c>
      <c r="R258" s="354">
        <f>+Yhteenveto[[#This Row],[Kunnan  peruspalvelujen valtionosuus ]]+Yhteenveto[[#This Row],[Veroperustemuutoksista johtuvien veromenetysten korvaus]]+Yhteenveto[[#This Row],[Kotikuntakorvaus, netto, vuoden 2023 tieto]]</f>
        <v>9183115.611732835</v>
      </c>
      <c r="S258" s="11"/>
      <c r="T258"/>
    </row>
    <row r="259" spans="1:20" ht="15">
      <c r="A259" s="35">
        <v>833</v>
      </c>
      <c r="B259" s="13" t="s">
        <v>265</v>
      </c>
      <c r="C259" s="15">
        <v>1691</v>
      </c>
      <c r="D259" s="15">
        <v>2115599.1</v>
      </c>
      <c r="E259" s="15">
        <v>504539.80201563099</v>
      </c>
      <c r="F259" s="240">
        <f>Yhteenveto[[#This Row],[Ikärakenne, laskennallinen kustannus]]+Yhteenveto[[#This Row],[Muut laskennalliset kustannukset ]]</f>
        <v>2620138.9020156311</v>
      </c>
      <c r="G259" s="335">
        <v>1395.32</v>
      </c>
      <c r="H259" s="17">
        <v>2359486.12</v>
      </c>
      <c r="I259" s="352">
        <f>Yhteenveto[[#This Row],[Laskennalliset kustannukset yhteensä]]-Yhteenveto[[#This Row],[Omarahoitusosuus, €]]</f>
        <v>260652.78201563098</v>
      </c>
      <c r="J259" s="36">
        <v>109031.2129877761</v>
      </c>
      <c r="K259" s="37">
        <v>765543.71033760335</v>
      </c>
      <c r="L259" s="240">
        <f>Yhteenveto[[#This Row],[Valtionosuus omarahoitusosuuden jälkeen (välisumma)]]+Yhteenveto[[#This Row],[Lisäosat yhteensä]]+Yhteenveto[[#This Row],[Valtionosuuteen tehtävät vähennykset ja lisäykset, netto]]</f>
        <v>1135227.7053410104</v>
      </c>
      <c r="M259" s="37">
        <v>394437.27643847623</v>
      </c>
      <c r="N259" s="314">
        <f>SUM(Yhteenveto[[#This Row],[Valtionosuus ennen verotuloihin perustuvaa valtionosuuksien tasausta]]+Yhteenveto[[#This Row],[Verotuloihin perustuva valtionosuuksien tasaus]])</f>
        <v>1529664.9817794866</v>
      </c>
      <c r="O259" s="250">
        <v>340643.6482596086</v>
      </c>
      <c r="P259" s="387">
        <f>SUM(Yhteenveto[[#This Row],[Kunnan  peruspalvelujen valtionosuus ]:[Veroperustemuutoksista johtuvien veromenetysten korvaus]])</f>
        <v>1870308.6300390952</v>
      </c>
      <c r="Q259" s="37">
        <v>162119.40600000002</v>
      </c>
      <c r="R259" s="354">
        <f>+Yhteenveto[[#This Row],[Kunnan  peruspalvelujen valtionosuus ]]+Yhteenveto[[#This Row],[Veroperustemuutoksista johtuvien veromenetysten korvaus]]+Yhteenveto[[#This Row],[Kotikuntakorvaus, netto, vuoden 2023 tieto]]</f>
        <v>2032428.0360390951</v>
      </c>
      <c r="S259" s="11"/>
      <c r="T259"/>
    </row>
    <row r="260" spans="1:20" ht="15">
      <c r="A260" s="35">
        <v>834</v>
      </c>
      <c r="B260" s="13" t="s">
        <v>266</v>
      </c>
      <c r="C260" s="15">
        <v>5879</v>
      </c>
      <c r="D260" s="15">
        <v>8248680.7000000002</v>
      </c>
      <c r="E260" s="15">
        <v>1187336.868459384</v>
      </c>
      <c r="F260" s="240">
        <f>Yhteenveto[[#This Row],[Ikärakenne, laskennallinen kustannus]]+Yhteenveto[[#This Row],[Muut laskennalliset kustannukset ]]</f>
        <v>9436017.5684593841</v>
      </c>
      <c r="G260" s="335">
        <v>1395.32</v>
      </c>
      <c r="H260" s="17">
        <v>8203086.2799999993</v>
      </c>
      <c r="I260" s="352">
        <f>Yhteenveto[[#This Row],[Laskennalliset kustannukset yhteensä]]-Yhteenveto[[#This Row],[Omarahoitusosuus, €]]</f>
        <v>1232931.2884593848</v>
      </c>
      <c r="J260" s="36">
        <v>144227.97717450492</v>
      </c>
      <c r="K260" s="37">
        <v>1588598.1404354684</v>
      </c>
      <c r="L260" s="240">
        <f>Yhteenveto[[#This Row],[Valtionosuus omarahoitusosuuden jälkeen (välisumma)]]+Yhteenveto[[#This Row],[Lisäosat yhteensä]]+Yhteenveto[[#This Row],[Valtionosuuteen tehtävät vähennykset ja lisäykset, netto]]</f>
        <v>2965757.4060693579</v>
      </c>
      <c r="M260" s="37">
        <v>1701845.8839495718</v>
      </c>
      <c r="N260" s="314">
        <f>SUM(Yhteenveto[[#This Row],[Valtionosuus ennen verotuloihin perustuvaa valtionosuuksien tasausta]]+Yhteenveto[[#This Row],[Verotuloihin perustuva valtionosuuksien tasaus]])</f>
        <v>4667603.2900189292</v>
      </c>
      <c r="O260" s="250">
        <v>1109329.3644162002</v>
      </c>
      <c r="P260" s="387">
        <f>SUM(Yhteenveto[[#This Row],[Kunnan  peruspalvelujen valtionosuus ]:[Veroperustemuutoksista johtuvien veromenetysten korvaus]])</f>
        <v>5776932.6544351298</v>
      </c>
      <c r="Q260" s="37">
        <v>-440935.03764</v>
      </c>
      <c r="R260" s="354">
        <f>+Yhteenveto[[#This Row],[Kunnan  peruspalvelujen valtionosuus ]]+Yhteenveto[[#This Row],[Veroperustemuutoksista johtuvien veromenetysten korvaus]]+Yhteenveto[[#This Row],[Kotikuntakorvaus, netto, vuoden 2023 tieto]]</f>
        <v>5335997.6167951301</v>
      </c>
      <c r="S260" s="11"/>
      <c r="T260"/>
    </row>
    <row r="261" spans="1:20" ht="15">
      <c r="A261" s="35">
        <v>837</v>
      </c>
      <c r="B261" s="13" t="s">
        <v>267</v>
      </c>
      <c r="C261" s="15">
        <v>249009</v>
      </c>
      <c r="D261" s="15">
        <v>310617781.09000003</v>
      </c>
      <c r="E261" s="15">
        <v>65319874.600065403</v>
      </c>
      <c r="F261" s="240">
        <f>Yhteenveto[[#This Row],[Ikärakenne, laskennallinen kustannus]]+Yhteenveto[[#This Row],[Muut laskennalliset kustannukset ]]</f>
        <v>375937655.69006544</v>
      </c>
      <c r="G261" s="335">
        <v>1395.32</v>
      </c>
      <c r="H261" s="17">
        <v>347447237.88</v>
      </c>
      <c r="I261" s="352">
        <f>Yhteenveto[[#This Row],[Laskennalliset kustannukset yhteensä]]-Yhteenveto[[#This Row],[Omarahoitusosuus, €]]</f>
        <v>28490417.810065448</v>
      </c>
      <c r="J261" s="36">
        <v>13195538.772644972</v>
      </c>
      <c r="K261" s="37">
        <v>-78365230.68689169</v>
      </c>
      <c r="L261" s="240">
        <f>Yhteenveto[[#This Row],[Valtionosuus omarahoitusosuuden jälkeen (välisumma)]]+Yhteenveto[[#This Row],[Lisäosat yhteensä]]+Yhteenveto[[#This Row],[Valtionosuuteen tehtävät vähennykset ja lisäykset, netto]]</f>
        <v>-36679274.104181267</v>
      </c>
      <c r="M261" s="37">
        <v>843520.22243147972</v>
      </c>
      <c r="N261" s="314">
        <f>SUM(Yhteenveto[[#This Row],[Valtionosuus ennen verotuloihin perustuvaa valtionosuuksien tasausta]]+Yhteenveto[[#This Row],[Verotuloihin perustuva valtionosuuksien tasaus]])</f>
        <v>-35835753.881749786</v>
      </c>
      <c r="O261" s="250">
        <v>37414474.512827441</v>
      </c>
      <c r="P261" s="387">
        <f>SUM(Yhteenveto[[#This Row],[Kunnan  peruspalvelujen valtionosuus ]:[Veroperustemuutoksista johtuvien veromenetysten korvaus]])</f>
        <v>1578720.6310776547</v>
      </c>
      <c r="Q261" s="37">
        <v>-10965566.243088001</v>
      </c>
      <c r="R261" s="354">
        <f>+Yhteenveto[[#This Row],[Kunnan  peruspalvelujen valtionosuus ]]+Yhteenveto[[#This Row],[Veroperustemuutoksista johtuvien veromenetysten korvaus]]+Yhteenveto[[#This Row],[Kotikuntakorvaus, netto, vuoden 2023 tieto]]</f>
        <v>-9386845.6120103467</v>
      </c>
      <c r="S261" s="11"/>
      <c r="T261"/>
    </row>
    <row r="262" spans="1:20" ht="15">
      <c r="A262" s="35">
        <v>844</v>
      </c>
      <c r="B262" s="13" t="s">
        <v>268</v>
      </c>
      <c r="C262" s="15">
        <v>1441</v>
      </c>
      <c r="D262" s="15">
        <v>1224810.9800000002</v>
      </c>
      <c r="E262" s="15">
        <v>510555.63930216746</v>
      </c>
      <c r="F262" s="240">
        <f>Yhteenveto[[#This Row],[Ikärakenne, laskennallinen kustannus]]+Yhteenveto[[#This Row],[Muut laskennalliset kustannukset ]]</f>
        <v>1735366.6193021676</v>
      </c>
      <c r="G262" s="335">
        <v>1395.32</v>
      </c>
      <c r="H262" s="17">
        <v>2010656.1199999999</v>
      </c>
      <c r="I262" s="352">
        <f>Yhteenveto[[#This Row],[Laskennalliset kustannukset yhteensä]]-Yhteenveto[[#This Row],[Omarahoitusosuus, €]]</f>
        <v>-275289.50069783232</v>
      </c>
      <c r="J262" s="36">
        <v>237502.34658216729</v>
      </c>
      <c r="K262" s="37">
        <v>-210493.02292900311</v>
      </c>
      <c r="L262" s="240">
        <f>Yhteenveto[[#This Row],[Valtionosuus omarahoitusosuuden jälkeen (välisumma)]]+Yhteenveto[[#This Row],[Lisäosat yhteensä]]+Yhteenveto[[#This Row],[Valtionosuuteen tehtävät vähennykset ja lisäykset, netto]]</f>
        <v>-248280.17704466815</v>
      </c>
      <c r="M262" s="37">
        <v>765200.09769818676</v>
      </c>
      <c r="N262" s="314">
        <f>SUM(Yhteenveto[[#This Row],[Valtionosuus ennen verotuloihin perustuvaa valtionosuuksien tasausta]]+Yhteenveto[[#This Row],[Verotuloihin perustuva valtionosuuksien tasaus]])</f>
        <v>516919.92065351864</v>
      </c>
      <c r="O262" s="250">
        <v>368107.11681884818</v>
      </c>
      <c r="P262" s="387">
        <f>SUM(Yhteenveto[[#This Row],[Kunnan  peruspalvelujen valtionosuus ]:[Veroperustemuutoksista johtuvien veromenetysten korvaus]])</f>
        <v>885027.03747236682</v>
      </c>
      <c r="Q262" s="37">
        <v>-67004.396700000012</v>
      </c>
      <c r="R262" s="354">
        <f>+Yhteenveto[[#This Row],[Kunnan  peruspalvelujen valtionosuus ]]+Yhteenveto[[#This Row],[Veroperustemuutoksista johtuvien veromenetysten korvaus]]+Yhteenveto[[#This Row],[Kotikuntakorvaus, netto, vuoden 2023 tieto]]</f>
        <v>818022.64077236678</v>
      </c>
      <c r="S262" s="11"/>
      <c r="T262"/>
    </row>
    <row r="263" spans="1:20" ht="15">
      <c r="A263" s="35">
        <v>845</v>
      </c>
      <c r="B263" s="13" t="s">
        <v>269</v>
      </c>
      <c r="C263" s="15">
        <v>2863</v>
      </c>
      <c r="D263" s="15">
        <v>4398749.38</v>
      </c>
      <c r="E263" s="15">
        <v>1631288.3366225979</v>
      </c>
      <c r="F263" s="240">
        <f>Yhteenveto[[#This Row],[Ikärakenne, laskennallinen kustannus]]+Yhteenveto[[#This Row],[Muut laskennalliset kustannukset ]]</f>
        <v>6030037.7166225975</v>
      </c>
      <c r="G263" s="335">
        <v>1395.32</v>
      </c>
      <c r="H263" s="17">
        <v>3994801.1599999997</v>
      </c>
      <c r="I263" s="352">
        <f>Yhteenveto[[#This Row],[Laskennalliset kustannukset yhteensä]]-Yhteenveto[[#This Row],[Omarahoitusosuus, €]]</f>
        <v>2035236.5566225979</v>
      </c>
      <c r="J263" s="36">
        <v>450832.97345533839</v>
      </c>
      <c r="K263" s="37">
        <v>-788483.69180166756</v>
      </c>
      <c r="L263" s="240">
        <f>Yhteenveto[[#This Row],[Valtionosuus omarahoitusosuuden jälkeen (välisumma)]]+Yhteenveto[[#This Row],[Lisäosat yhteensä]]+Yhteenveto[[#This Row],[Valtionosuuteen tehtävät vähennykset ja lisäykset, netto]]</f>
        <v>1697585.8382762684</v>
      </c>
      <c r="M263" s="37">
        <v>1373951.0903046781</v>
      </c>
      <c r="N263" s="314">
        <f>SUM(Yhteenveto[[#This Row],[Valtionosuus ennen verotuloihin perustuvaa valtionosuuksien tasausta]]+Yhteenveto[[#This Row],[Verotuloihin perustuva valtionosuuksien tasaus]])</f>
        <v>3071536.9285809463</v>
      </c>
      <c r="O263" s="250">
        <v>598743.47190980078</v>
      </c>
      <c r="P263" s="387">
        <f>SUM(Yhteenveto[[#This Row],[Kunnan  peruspalvelujen valtionosuus ]:[Veroperustemuutoksista johtuvien veromenetysten korvaus]])</f>
        <v>3670280.4004907468</v>
      </c>
      <c r="Q263" s="37">
        <v>-31085.280600000013</v>
      </c>
      <c r="R263" s="354">
        <f>+Yhteenveto[[#This Row],[Kunnan  peruspalvelujen valtionosuus ]]+Yhteenveto[[#This Row],[Veroperustemuutoksista johtuvien veromenetysten korvaus]]+Yhteenveto[[#This Row],[Kotikuntakorvaus, netto, vuoden 2023 tieto]]</f>
        <v>3639195.1198907467</v>
      </c>
      <c r="S263" s="11"/>
      <c r="T263"/>
    </row>
    <row r="264" spans="1:20" ht="15">
      <c r="A264" s="35">
        <v>846</v>
      </c>
      <c r="B264" s="13" t="s">
        <v>270</v>
      </c>
      <c r="C264" s="15">
        <v>4862</v>
      </c>
      <c r="D264" s="15">
        <v>6831627.419999999</v>
      </c>
      <c r="E264" s="15">
        <v>1008655.7045357412</v>
      </c>
      <c r="F264" s="240">
        <f>Yhteenveto[[#This Row],[Ikärakenne, laskennallinen kustannus]]+Yhteenveto[[#This Row],[Muut laskennalliset kustannukset ]]</f>
        <v>7840283.1245357404</v>
      </c>
      <c r="G264" s="335">
        <v>1395.32</v>
      </c>
      <c r="H264" s="17">
        <v>6784045.8399999999</v>
      </c>
      <c r="I264" s="352">
        <f>Yhteenveto[[#This Row],[Laskennalliset kustannukset yhteensä]]-Yhteenveto[[#This Row],[Omarahoitusosuus, €]]</f>
        <v>1056237.2845357405</v>
      </c>
      <c r="J264" s="36">
        <v>201625.71276740218</v>
      </c>
      <c r="K264" s="37">
        <v>1150247.891848855</v>
      </c>
      <c r="L264" s="240">
        <f>Yhteenveto[[#This Row],[Valtionosuus omarahoitusosuuden jälkeen (välisumma)]]+Yhteenveto[[#This Row],[Lisäosat yhteensä]]+Yhteenveto[[#This Row],[Valtionosuuteen tehtävät vähennykset ja lisäykset, netto]]</f>
        <v>2408110.8891519979</v>
      </c>
      <c r="M264" s="37">
        <v>3040432.346358913</v>
      </c>
      <c r="N264" s="314">
        <f>SUM(Yhteenveto[[#This Row],[Valtionosuus ennen verotuloihin perustuvaa valtionosuuksien tasausta]]+Yhteenveto[[#This Row],[Verotuloihin perustuva valtionosuuksien tasaus]])</f>
        <v>5448543.2355109109</v>
      </c>
      <c r="O264" s="250">
        <v>1148136.4513761676</v>
      </c>
      <c r="P264" s="387">
        <f>SUM(Yhteenveto[[#This Row],[Kunnan  peruspalvelujen valtionosuus ]:[Veroperustemuutoksista johtuvien veromenetysten korvaus]])</f>
        <v>6596679.686887078</v>
      </c>
      <c r="Q264" s="37">
        <v>-50420.622600000002</v>
      </c>
      <c r="R264" s="354">
        <f>+Yhteenveto[[#This Row],[Kunnan  peruspalvelujen valtionosuus ]]+Yhteenveto[[#This Row],[Veroperustemuutoksista johtuvien veromenetysten korvaus]]+Yhteenveto[[#This Row],[Kotikuntakorvaus, netto, vuoden 2023 tieto]]</f>
        <v>6546259.0642870776</v>
      </c>
      <c r="S264" s="11"/>
      <c r="T264"/>
    </row>
    <row r="265" spans="1:20" ht="15">
      <c r="A265" s="35">
        <v>848</v>
      </c>
      <c r="B265" s="13" t="s">
        <v>271</v>
      </c>
      <c r="C265" s="15">
        <v>4160</v>
      </c>
      <c r="D265" s="15">
        <v>5155938.7500000009</v>
      </c>
      <c r="E265" s="15">
        <v>1606123.18196225</v>
      </c>
      <c r="F265" s="240">
        <f>Yhteenveto[[#This Row],[Ikärakenne, laskennallinen kustannus]]+Yhteenveto[[#This Row],[Muut laskennalliset kustannukset ]]</f>
        <v>6762061.9319622507</v>
      </c>
      <c r="G265" s="335">
        <v>1395.32</v>
      </c>
      <c r="H265" s="17">
        <v>5804531.2000000002</v>
      </c>
      <c r="I265" s="352">
        <f>Yhteenveto[[#This Row],[Laskennalliset kustannukset yhteensä]]-Yhteenveto[[#This Row],[Omarahoitusosuus, €]]</f>
        <v>957530.73196225055</v>
      </c>
      <c r="J265" s="36">
        <v>345020.55156811548</v>
      </c>
      <c r="K265" s="37">
        <v>-503698.78617716959</v>
      </c>
      <c r="L265" s="240">
        <f>Yhteenveto[[#This Row],[Valtionosuus omarahoitusosuuden jälkeen (välisumma)]]+Yhteenveto[[#This Row],[Lisäosat yhteensä]]+Yhteenveto[[#This Row],[Valtionosuuteen tehtävät vähennykset ja lisäykset, netto]]</f>
        <v>798852.49735319661</v>
      </c>
      <c r="M265" s="37">
        <v>2684344.2516826144</v>
      </c>
      <c r="N265" s="314">
        <f>SUM(Yhteenveto[[#This Row],[Valtionosuus ennen verotuloihin perustuvaa valtionosuuksien tasausta]]+Yhteenveto[[#This Row],[Verotuloihin perustuva valtionosuuksien tasaus]])</f>
        <v>3483196.7490358111</v>
      </c>
      <c r="O265" s="250">
        <v>998050.72857371881</v>
      </c>
      <c r="P265" s="387">
        <f>SUM(Yhteenveto[[#This Row],[Kunnan  peruspalvelujen valtionosuus ]:[Veroperustemuutoksista johtuvien veromenetysten korvaus]])</f>
        <v>4481247.4776095301</v>
      </c>
      <c r="Q265" s="37">
        <v>-26058.091679999969</v>
      </c>
      <c r="R265" s="354">
        <f>+Yhteenveto[[#This Row],[Kunnan  peruspalvelujen valtionosuus ]]+Yhteenveto[[#This Row],[Veroperustemuutoksista johtuvien veromenetysten korvaus]]+Yhteenveto[[#This Row],[Kotikuntakorvaus, netto, vuoden 2023 tieto]]</f>
        <v>4455189.3859295305</v>
      </c>
      <c r="S265" s="11"/>
      <c r="T265"/>
    </row>
    <row r="266" spans="1:20" ht="15">
      <c r="A266" s="35">
        <v>849</v>
      </c>
      <c r="B266" s="13" t="s">
        <v>272</v>
      </c>
      <c r="C266" s="15">
        <v>2903</v>
      </c>
      <c r="D266" s="15">
        <v>5163479.78</v>
      </c>
      <c r="E266" s="15">
        <v>773684.98544440686</v>
      </c>
      <c r="F266" s="240">
        <f>Yhteenveto[[#This Row],[Ikärakenne, laskennallinen kustannus]]+Yhteenveto[[#This Row],[Muut laskennalliset kustannukset ]]</f>
        <v>5937164.7654444072</v>
      </c>
      <c r="G266" s="335">
        <v>1395.32</v>
      </c>
      <c r="H266" s="17">
        <v>4050613.96</v>
      </c>
      <c r="I266" s="352">
        <f>Yhteenveto[[#This Row],[Laskennalliset kustannukset yhteensä]]-Yhteenveto[[#This Row],[Omarahoitusosuus, €]]</f>
        <v>1886550.8054444073</v>
      </c>
      <c r="J266" s="36">
        <v>249797.77497981611</v>
      </c>
      <c r="K266" s="37">
        <v>207890.70034004236</v>
      </c>
      <c r="L266" s="240">
        <f>Yhteenveto[[#This Row],[Valtionosuus omarahoitusosuuden jälkeen (välisumma)]]+Yhteenveto[[#This Row],[Lisäosat yhteensä]]+Yhteenveto[[#This Row],[Valtionosuuteen tehtävät vähennykset ja lisäykset, netto]]</f>
        <v>2344239.2807642659</v>
      </c>
      <c r="M266" s="37">
        <v>1729742.9920415911</v>
      </c>
      <c r="N266" s="314">
        <f>SUM(Yhteenveto[[#This Row],[Valtionosuus ennen verotuloihin perustuvaa valtionosuuksien tasausta]]+Yhteenveto[[#This Row],[Verotuloihin perustuva valtionosuuksien tasaus]])</f>
        <v>4073982.272805857</v>
      </c>
      <c r="O266" s="250">
        <v>699761.43041392043</v>
      </c>
      <c r="P266" s="387">
        <f>SUM(Yhteenveto[[#This Row],[Kunnan  peruspalvelujen valtionosuus ]:[Veroperustemuutoksista johtuvien veromenetysten korvaus]])</f>
        <v>4773743.703219777</v>
      </c>
      <c r="Q266" s="37">
        <v>321264.14399999997</v>
      </c>
      <c r="R266" s="354">
        <f>+Yhteenveto[[#This Row],[Kunnan  peruspalvelujen valtionosuus ]]+Yhteenveto[[#This Row],[Veroperustemuutoksista johtuvien veromenetysten korvaus]]+Yhteenveto[[#This Row],[Kotikuntakorvaus, netto, vuoden 2023 tieto]]</f>
        <v>5095007.8472197773</v>
      </c>
      <c r="S266" s="11"/>
      <c r="T266"/>
    </row>
    <row r="267" spans="1:20" ht="15">
      <c r="A267" s="35">
        <v>850</v>
      </c>
      <c r="B267" s="13" t="s">
        <v>273</v>
      </c>
      <c r="C267" s="15">
        <v>2407</v>
      </c>
      <c r="D267" s="15">
        <v>4077148.55</v>
      </c>
      <c r="E267" s="15">
        <v>526570.22605568578</v>
      </c>
      <c r="F267" s="240">
        <f>Yhteenveto[[#This Row],[Ikärakenne, laskennallinen kustannus]]+Yhteenveto[[#This Row],[Muut laskennalliset kustannukset ]]</f>
        <v>4603718.7760556852</v>
      </c>
      <c r="G267" s="335">
        <v>1395.32</v>
      </c>
      <c r="H267" s="17">
        <v>3358535.2399999998</v>
      </c>
      <c r="I267" s="352">
        <f>Yhteenveto[[#This Row],[Laskennalliset kustannukset yhteensä]]-Yhteenveto[[#This Row],[Omarahoitusosuus, €]]</f>
        <v>1245183.5360556855</v>
      </c>
      <c r="J267" s="36">
        <v>94767.665309125936</v>
      </c>
      <c r="K267" s="37">
        <v>237092.87690508465</v>
      </c>
      <c r="L267" s="240">
        <f>Yhteenveto[[#This Row],[Valtionosuus omarahoitusosuuden jälkeen (välisumma)]]+Yhteenveto[[#This Row],[Lisäosat yhteensä]]+Yhteenveto[[#This Row],[Valtionosuuteen tehtävät vähennykset ja lisäykset, netto]]</f>
        <v>1577044.0782698961</v>
      </c>
      <c r="M267" s="37">
        <v>937476.1103781506</v>
      </c>
      <c r="N267" s="314">
        <f>SUM(Yhteenveto[[#This Row],[Valtionosuus ennen verotuloihin perustuvaa valtionosuuksien tasausta]]+Yhteenveto[[#This Row],[Verotuloihin perustuva valtionosuuksien tasaus]])</f>
        <v>2514520.1886480469</v>
      </c>
      <c r="O267" s="250">
        <v>417630.99655342696</v>
      </c>
      <c r="P267" s="387">
        <f>SUM(Yhteenveto[[#This Row],[Kunnan  peruspalvelujen valtionosuus ]:[Veroperustemuutoksista johtuvien veromenetysten korvaus]])</f>
        <v>2932151.185201474</v>
      </c>
      <c r="Q267" s="37">
        <v>197413.84182000006</v>
      </c>
      <c r="R267" s="354">
        <f>+Yhteenveto[[#This Row],[Kunnan  peruspalvelujen valtionosuus ]]+Yhteenveto[[#This Row],[Veroperustemuutoksista johtuvien veromenetysten korvaus]]+Yhteenveto[[#This Row],[Kotikuntakorvaus, netto, vuoden 2023 tieto]]</f>
        <v>3129565.0270214742</v>
      </c>
      <c r="S267" s="11"/>
      <c r="T267"/>
    </row>
    <row r="268" spans="1:20" ht="15">
      <c r="A268" s="35">
        <v>851</v>
      </c>
      <c r="B268" s="13" t="s">
        <v>274</v>
      </c>
      <c r="C268" s="15">
        <v>21227</v>
      </c>
      <c r="D268" s="15">
        <v>34235971.869999997</v>
      </c>
      <c r="E268" s="15">
        <v>3870380.9488291778</v>
      </c>
      <c r="F268" s="240">
        <f>Yhteenveto[[#This Row],[Ikärakenne, laskennallinen kustannus]]+Yhteenveto[[#This Row],[Muut laskennalliset kustannukset ]]</f>
        <v>38106352.818829179</v>
      </c>
      <c r="G268" s="335">
        <v>1395.32</v>
      </c>
      <c r="H268" s="17">
        <v>29618457.639999997</v>
      </c>
      <c r="I268" s="352">
        <f>Yhteenveto[[#This Row],[Laskennalliset kustannukset yhteensä]]-Yhteenveto[[#This Row],[Omarahoitusosuus, €]]</f>
        <v>8487895.1788291819</v>
      </c>
      <c r="J268" s="36">
        <v>839290.67929723952</v>
      </c>
      <c r="K268" s="37">
        <v>-7776354.891513912</v>
      </c>
      <c r="L268" s="240">
        <f>Yhteenveto[[#This Row],[Valtionosuus omarahoitusosuuden jälkeen (välisumma)]]+Yhteenveto[[#This Row],[Lisäosat yhteensä]]+Yhteenveto[[#This Row],[Valtionosuuteen tehtävät vähennykset ja lisäykset, netto]]</f>
        <v>1550830.9666125085</v>
      </c>
      <c r="M268" s="37">
        <v>6310823.9569633882</v>
      </c>
      <c r="N268" s="314">
        <f>SUM(Yhteenveto[[#This Row],[Valtionosuus ennen verotuloihin perustuvaa valtionosuuksien tasausta]]+Yhteenveto[[#This Row],[Verotuloihin perustuva valtionosuuksien tasaus]])</f>
        <v>7861654.9235758968</v>
      </c>
      <c r="O268" s="250">
        <v>3342331.3416777933</v>
      </c>
      <c r="P268" s="387">
        <f>SUM(Yhteenveto[[#This Row],[Kunnan  peruspalvelujen valtionosuus ]:[Veroperustemuutoksista johtuvien veromenetysten korvaus]])</f>
        <v>11203986.265253689</v>
      </c>
      <c r="Q268" s="37">
        <v>37971.63702000014</v>
      </c>
      <c r="R268" s="354">
        <f>+Yhteenveto[[#This Row],[Kunnan  peruspalvelujen valtionosuus ]]+Yhteenveto[[#This Row],[Veroperustemuutoksista johtuvien veromenetysten korvaus]]+Yhteenveto[[#This Row],[Kotikuntakorvaus, netto, vuoden 2023 tieto]]</f>
        <v>11241957.902273688</v>
      </c>
      <c r="S268" s="11"/>
      <c r="T268"/>
    </row>
    <row r="269" spans="1:20" ht="15">
      <c r="A269" s="35">
        <v>853</v>
      </c>
      <c r="B269" s="13" t="s">
        <v>275</v>
      </c>
      <c r="C269" s="15">
        <v>197900</v>
      </c>
      <c r="D269" s="15">
        <v>238338680.51999998</v>
      </c>
      <c r="E269" s="15">
        <v>78871495.021511495</v>
      </c>
      <c r="F269" s="240">
        <f>Yhteenveto[[#This Row],[Ikärakenne, laskennallinen kustannus]]+Yhteenveto[[#This Row],[Muut laskennalliset kustannukset ]]</f>
        <v>317210175.54151148</v>
      </c>
      <c r="G269" s="335">
        <v>1395.32</v>
      </c>
      <c r="H269" s="17">
        <v>276133828</v>
      </c>
      <c r="I269" s="352">
        <f>Yhteenveto[[#This Row],[Laskennalliset kustannukset yhteensä]]-Yhteenveto[[#This Row],[Omarahoitusosuus, €]]</f>
        <v>41076347.541511476</v>
      </c>
      <c r="J269" s="36">
        <v>8791438.7727880161</v>
      </c>
      <c r="K269" s="37">
        <v>-46804793.749082826</v>
      </c>
      <c r="L269" s="240">
        <f>Yhteenveto[[#This Row],[Valtionosuus omarahoitusosuuden jälkeen (välisumma)]]+Yhteenveto[[#This Row],[Lisäosat yhteensä]]+Yhteenveto[[#This Row],[Valtionosuuteen tehtävät vähennykset ja lisäykset, netto]]</f>
        <v>3062992.565216668</v>
      </c>
      <c r="M269" s="37">
        <v>-3237980.6439457205</v>
      </c>
      <c r="N269" s="314">
        <f>SUM(Yhteenveto[[#This Row],[Valtionosuus ennen verotuloihin perustuvaa valtionosuuksien tasausta]]+Yhteenveto[[#This Row],[Verotuloihin perustuva valtionosuuksien tasaus]])</f>
        <v>-174988.07872905256</v>
      </c>
      <c r="O269" s="250">
        <v>32246864.521776032</v>
      </c>
      <c r="P269" s="387">
        <f>SUM(Yhteenveto[[#This Row],[Kunnan  peruspalvelujen valtionosuus ]:[Veroperustemuutoksista johtuvien veromenetysten korvaus]])</f>
        <v>32071876.44304698</v>
      </c>
      <c r="Q269" s="37">
        <v>-2568591.6093179984</v>
      </c>
      <c r="R269" s="354">
        <f>+Yhteenveto[[#This Row],[Kunnan  peruspalvelujen valtionosuus ]]+Yhteenveto[[#This Row],[Veroperustemuutoksista johtuvien veromenetysten korvaus]]+Yhteenveto[[#This Row],[Kotikuntakorvaus, netto, vuoden 2023 tieto]]</f>
        <v>29503284.83372898</v>
      </c>
      <c r="S269" s="11"/>
      <c r="T269"/>
    </row>
    <row r="270" spans="1:20" ht="15">
      <c r="A270" s="35">
        <v>854</v>
      </c>
      <c r="B270" s="13" t="s">
        <v>276</v>
      </c>
      <c r="C270" s="15">
        <v>3262</v>
      </c>
      <c r="D270" s="15">
        <v>3071188.36</v>
      </c>
      <c r="E270" s="15">
        <v>1786374.0119874433</v>
      </c>
      <c r="F270" s="240">
        <f>Yhteenveto[[#This Row],[Ikärakenne, laskennallinen kustannus]]+Yhteenveto[[#This Row],[Muut laskennalliset kustannukset ]]</f>
        <v>4857562.3719874434</v>
      </c>
      <c r="G270" s="335">
        <v>1395.32</v>
      </c>
      <c r="H270" s="17">
        <v>4551533.84</v>
      </c>
      <c r="I270" s="352">
        <f>Yhteenveto[[#This Row],[Laskennalliset kustannukset yhteensä]]-Yhteenveto[[#This Row],[Omarahoitusosuus, €]]</f>
        <v>306028.53198744357</v>
      </c>
      <c r="J270" s="36">
        <v>1184429.4247179104</v>
      </c>
      <c r="K270" s="37">
        <v>-1315005.1449412776</v>
      </c>
      <c r="L270" s="240">
        <f>Yhteenveto[[#This Row],[Valtionosuus omarahoitusosuuden jälkeen (välisumma)]]+Yhteenveto[[#This Row],[Lisäosat yhteensä]]+Yhteenveto[[#This Row],[Valtionosuuteen tehtävät vähennykset ja lisäykset, netto]]</f>
        <v>175452.81176407635</v>
      </c>
      <c r="M270" s="37">
        <v>1453331.8058331152</v>
      </c>
      <c r="N270" s="314">
        <f>SUM(Yhteenveto[[#This Row],[Valtionosuus ennen verotuloihin perustuvaa valtionosuuksien tasausta]]+Yhteenveto[[#This Row],[Verotuloihin perustuva valtionosuuksien tasaus]])</f>
        <v>1628784.6175971916</v>
      </c>
      <c r="O270" s="250">
        <v>683043.4538269426</v>
      </c>
      <c r="P270" s="387">
        <f>SUM(Yhteenveto[[#This Row],[Kunnan  peruspalvelujen valtionosuus ]:[Veroperustemuutoksista johtuvien veromenetysten korvaus]])</f>
        <v>2311828.0714241341</v>
      </c>
      <c r="Q270" s="37">
        <v>-53420.575277999997</v>
      </c>
      <c r="R270" s="354">
        <f>+Yhteenveto[[#This Row],[Kunnan  peruspalvelujen valtionosuus ]]+Yhteenveto[[#This Row],[Veroperustemuutoksista johtuvien veromenetysten korvaus]]+Yhteenveto[[#This Row],[Kotikuntakorvaus, netto, vuoden 2023 tieto]]</f>
        <v>2258407.4961461341</v>
      </c>
      <c r="S270" s="11"/>
      <c r="T270"/>
    </row>
    <row r="271" spans="1:20" ht="15">
      <c r="A271" s="35">
        <v>857</v>
      </c>
      <c r="B271" s="13" t="s">
        <v>277</v>
      </c>
      <c r="C271" s="15">
        <v>2394</v>
      </c>
      <c r="D271" s="15">
        <v>2397822.56</v>
      </c>
      <c r="E271" s="15">
        <v>798696.82139362884</v>
      </c>
      <c r="F271" s="240">
        <f>Yhteenveto[[#This Row],[Ikärakenne, laskennallinen kustannus]]+Yhteenveto[[#This Row],[Muut laskennalliset kustannukset ]]</f>
        <v>3196519.3813936291</v>
      </c>
      <c r="G271" s="335">
        <v>1395.32</v>
      </c>
      <c r="H271" s="17">
        <v>3340396.08</v>
      </c>
      <c r="I271" s="352">
        <f>Yhteenveto[[#This Row],[Laskennalliset kustannukset yhteensä]]-Yhteenveto[[#This Row],[Omarahoitusosuus, €]]</f>
        <v>-143876.69860637095</v>
      </c>
      <c r="J271" s="36">
        <v>325146.20639743167</v>
      </c>
      <c r="K271" s="37">
        <v>-1908498.9394060571</v>
      </c>
      <c r="L271" s="240">
        <f>Yhteenveto[[#This Row],[Valtionosuus omarahoitusosuuden jälkeen (välisumma)]]+Yhteenveto[[#This Row],[Lisäosat yhteensä]]+Yhteenveto[[#This Row],[Valtionosuuteen tehtävät vähennykset ja lisäykset, netto]]</f>
        <v>-1727229.4316149964</v>
      </c>
      <c r="M271" s="37">
        <v>1223869.4222687709</v>
      </c>
      <c r="N271" s="314">
        <f>SUM(Yhteenveto[[#This Row],[Valtionosuus ennen verotuloihin perustuvaa valtionosuuksien tasausta]]+Yhteenveto[[#This Row],[Verotuloihin perustuva valtionosuuksien tasaus]])</f>
        <v>-503360.00934622553</v>
      </c>
      <c r="O271" s="250">
        <v>529881.51235813508</v>
      </c>
      <c r="P271" s="387">
        <f>SUM(Yhteenveto[[#This Row],[Kunnan  peruspalvelujen valtionosuus ]:[Veroperustemuutoksista johtuvien veromenetysten korvaus]])</f>
        <v>26521.503011909546</v>
      </c>
      <c r="Q271" s="37">
        <v>734742.99600000004</v>
      </c>
      <c r="R271" s="354">
        <f>+Yhteenveto[[#This Row],[Kunnan  peruspalvelujen valtionosuus ]]+Yhteenveto[[#This Row],[Veroperustemuutoksista johtuvien veromenetysten korvaus]]+Yhteenveto[[#This Row],[Kotikuntakorvaus, netto, vuoden 2023 tieto]]</f>
        <v>761264.49901190959</v>
      </c>
      <c r="S271" s="11"/>
      <c r="T271"/>
    </row>
    <row r="272" spans="1:20" ht="15">
      <c r="A272" s="35">
        <v>858</v>
      </c>
      <c r="B272" s="13" t="s">
        <v>278</v>
      </c>
      <c r="C272" s="15">
        <v>40384</v>
      </c>
      <c r="D272" s="15">
        <v>70172503.039999992</v>
      </c>
      <c r="E272" s="15">
        <v>8414394.0008251313</v>
      </c>
      <c r="F272" s="240">
        <f>Yhteenveto[[#This Row],[Ikärakenne, laskennallinen kustannus]]+Yhteenveto[[#This Row],[Muut laskennalliset kustannukset ]]</f>
        <v>78586897.040825129</v>
      </c>
      <c r="G272" s="335">
        <v>1395.32</v>
      </c>
      <c r="H272" s="17">
        <v>56348602.879999995</v>
      </c>
      <c r="I272" s="352">
        <f>Yhteenveto[[#This Row],[Laskennalliset kustannukset yhteensä]]-Yhteenveto[[#This Row],[Omarahoitusosuus, €]]</f>
        <v>22238294.160825133</v>
      </c>
      <c r="J272" s="36">
        <v>1899908.6279637204</v>
      </c>
      <c r="K272" s="37">
        <v>-210367.54390379041</v>
      </c>
      <c r="L272" s="240">
        <f>Yhteenveto[[#This Row],[Valtionosuus omarahoitusosuuden jälkeen (välisumma)]]+Yhteenveto[[#This Row],[Lisäosat yhteensä]]+Yhteenveto[[#This Row],[Valtionosuuteen tehtävät vähennykset ja lisäykset, netto]]</f>
        <v>23927835.244885065</v>
      </c>
      <c r="M272" s="37">
        <v>-710949.79211409425</v>
      </c>
      <c r="N272" s="314">
        <f>SUM(Yhteenveto[[#This Row],[Valtionosuus ennen verotuloihin perustuvaa valtionosuuksien tasausta]]+Yhteenveto[[#This Row],[Verotuloihin perustuva valtionosuuksien tasaus]])</f>
        <v>23216885.452770971</v>
      </c>
      <c r="O272" s="250">
        <v>4616488.8237068355</v>
      </c>
      <c r="P272" s="387">
        <f>SUM(Yhteenveto[[#This Row],[Kunnan  peruspalvelujen valtionosuus ]:[Veroperustemuutoksista johtuvien veromenetysten korvaus]])</f>
        <v>27833374.276477806</v>
      </c>
      <c r="Q272" s="37">
        <v>2188809.7964219996</v>
      </c>
      <c r="R272" s="354">
        <f>+Yhteenveto[[#This Row],[Kunnan  peruspalvelujen valtionosuus ]]+Yhteenveto[[#This Row],[Veroperustemuutoksista johtuvien veromenetysten korvaus]]+Yhteenveto[[#This Row],[Kotikuntakorvaus, netto, vuoden 2023 tieto]]</f>
        <v>30022184.072899807</v>
      </c>
      <c r="S272" s="11"/>
      <c r="T272"/>
    </row>
    <row r="273" spans="1:20" ht="15">
      <c r="A273" s="35">
        <v>859</v>
      </c>
      <c r="B273" s="13" t="s">
        <v>279</v>
      </c>
      <c r="C273" s="15">
        <v>6562</v>
      </c>
      <c r="D273" s="15">
        <v>18636452.84</v>
      </c>
      <c r="E273" s="15">
        <v>889620.94422269682</v>
      </c>
      <c r="F273" s="240">
        <f>Yhteenveto[[#This Row],[Ikärakenne, laskennallinen kustannus]]+Yhteenveto[[#This Row],[Muut laskennalliset kustannukset ]]</f>
        <v>19526073.784222696</v>
      </c>
      <c r="G273" s="335">
        <v>1395.32</v>
      </c>
      <c r="H273" s="17">
        <v>9156089.8399999999</v>
      </c>
      <c r="I273" s="352">
        <f>Yhteenveto[[#This Row],[Laskennalliset kustannukset yhteensä]]-Yhteenveto[[#This Row],[Omarahoitusosuus, €]]</f>
        <v>10369983.944222696</v>
      </c>
      <c r="J273" s="36">
        <v>177803.91265460072</v>
      </c>
      <c r="K273" s="37">
        <v>-3758656.0875930926</v>
      </c>
      <c r="L273" s="240">
        <f>Yhteenveto[[#This Row],[Valtionosuus omarahoitusosuuden jälkeen (välisumma)]]+Yhteenveto[[#This Row],[Lisäosat yhteensä]]+Yhteenveto[[#This Row],[Valtionosuuteen tehtävät vähennykset ja lisäykset, netto]]</f>
        <v>6789131.7692842046</v>
      </c>
      <c r="M273" s="37">
        <v>4647375.7124515204</v>
      </c>
      <c r="N273" s="314">
        <f>SUM(Yhteenveto[[#This Row],[Valtionosuus ennen verotuloihin perustuvaa valtionosuuksien tasausta]]+Yhteenveto[[#This Row],[Verotuloihin perustuva valtionosuuksien tasaus]])</f>
        <v>11436507.481735725</v>
      </c>
      <c r="O273" s="250">
        <v>973137.48650495301</v>
      </c>
      <c r="P273" s="387">
        <f>SUM(Yhteenveto[[#This Row],[Kunnan  peruspalvelujen valtionosuus ]:[Veroperustemuutoksista johtuvien veromenetysten korvaus]])</f>
        <v>12409644.968240678</v>
      </c>
      <c r="Q273" s="37">
        <v>15721.120380000008</v>
      </c>
      <c r="R273" s="354">
        <f>+Yhteenveto[[#This Row],[Kunnan  peruspalvelujen valtionosuus ]]+Yhteenveto[[#This Row],[Veroperustemuutoksista johtuvien veromenetysten korvaus]]+Yhteenveto[[#This Row],[Kotikuntakorvaus, netto, vuoden 2023 tieto]]</f>
        <v>12425366.088620678</v>
      </c>
      <c r="S273" s="11"/>
      <c r="T273"/>
    </row>
    <row r="274" spans="1:20" ht="15">
      <c r="A274" s="35">
        <v>886</v>
      </c>
      <c r="B274" s="13" t="s">
        <v>280</v>
      </c>
      <c r="C274" s="15">
        <v>12599</v>
      </c>
      <c r="D274" s="15">
        <v>20180663.439999998</v>
      </c>
      <c r="E274" s="15">
        <v>1698955.8182920194</v>
      </c>
      <c r="F274" s="240">
        <f>Yhteenveto[[#This Row],[Ikärakenne, laskennallinen kustannus]]+Yhteenveto[[#This Row],[Muut laskennalliset kustannukset ]]</f>
        <v>21879619.258292016</v>
      </c>
      <c r="G274" s="335">
        <v>1395.32</v>
      </c>
      <c r="H274" s="17">
        <v>17579636.68</v>
      </c>
      <c r="I274" s="352">
        <f>Yhteenveto[[#This Row],[Laskennalliset kustannukset yhteensä]]-Yhteenveto[[#This Row],[Omarahoitusosuus, €]]</f>
        <v>4299982.5782920159</v>
      </c>
      <c r="J274" s="36">
        <v>344268.25391208811</v>
      </c>
      <c r="K274" s="37">
        <v>-2260599.6393276583</v>
      </c>
      <c r="L274" s="240">
        <f>Yhteenveto[[#This Row],[Valtionosuus omarahoitusosuuden jälkeen (välisumma)]]+Yhteenveto[[#This Row],[Lisäosat yhteensä]]+Yhteenveto[[#This Row],[Valtionosuuteen tehtävät vähennykset ja lisäykset, netto]]</f>
        <v>2383651.1928764461</v>
      </c>
      <c r="M274" s="37">
        <v>3908263.036314718</v>
      </c>
      <c r="N274" s="314">
        <f>SUM(Yhteenveto[[#This Row],[Valtionosuus ennen verotuloihin perustuvaa valtionosuuksien tasausta]]+Yhteenveto[[#This Row],[Verotuloihin perustuva valtionosuuksien tasaus]])</f>
        <v>6291914.2291911636</v>
      </c>
      <c r="O274" s="250">
        <v>1945717.3069295238</v>
      </c>
      <c r="P274" s="387">
        <f>SUM(Yhteenveto[[#This Row],[Kunnan  peruspalvelujen valtionosuus ]:[Veroperustemuutoksista johtuvien veromenetysten korvaus]])</f>
        <v>8237631.5361206876</v>
      </c>
      <c r="Q274" s="37">
        <v>-144549.52945799986</v>
      </c>
      <c r="R274" s="354">
        <f>+Yhteenveto[[#This Row],[Kunnan  peruspalvelujen valtionosuus ]]+Yhteenveto[[#This Row],[Veroperustemuutoksista johtuvien veromenetysten korvaus]]+Yhteenveto[[#This Row],[Kotikuntakorvaus, netto, vuoden 2023 tieto]]</f>
        <v>8093082.0066626873</v>
      </c>
      <c r="S274" s="11"/>
      <c r="T274"/>
    </row>
    <row r="275" spans="1:20" ht="15">
      <c r="A275" s="35">
        <v>887</v>
      </c>
      <c r="B275" s="13" t="s">
        <v>281</v>
      </c>
      <c r="C275" s="15">
        <v>4569</v>
      </c>
      <c r="D275" s="15">
        <v>5713136.79</v>
      </c>
      <c r="E275" s="15">
        <v>1047600.2526591952</v>
      </c>
      <c r="F275" s="240">
        <f>Yhteenveto[[#This Row],[Ikärakenne, laskennallinen kustannus]]+Yhteenveto[[#This Row],[Muut laskennalliset kustannukset ]]</f>
        <v>6760737.0426591951</v>
      </c>
      <c r="G275" s="335">
        <v>1395.32</v>
      </c>
      <c r="H275" s="17">
        <v>6375217.0800000001</v>
      </c>
      <c r="I275" s="352">
        <f>Yhteenveto[[#This Row],[Laskennalliset kustannukset yhteensä]]-Yhteenveto[[#This Row],[Omarahoitusosuus, €]]</f>
        <v>385519.96265919507</v>
      </c>
      <c r="J275" s="36">
        <v>120641.72711741828</v>
      </c>
      <c r="K275" s="37">
        <v>-1191833.4814756913</v>
      </c>
      <c r="L275" s="240">
        <f>Yhteenveto[[#This Row],[Valtionosuus omarahoitusosuuden jälkeen (välisumma)]]+Yhteenveto[[#This Row],[Lisäosat yhteensä]]+Yhteenveto[[#This Row],[Valtionosuuteen tehtävät vähennykset ja lisäykset, netto]]</f>
        <v>-685671.79169907793</v>
      </c>
      <c r="M275" s="37">
        <v>2623213.233711489</v>
      </c>
      <c r="N275" s="314">
        <f>SUM(Yhteenveto[[#This Row],[Valtionosuus ennen verotuloihin perustuvaa valtionosuuksien tasausta]]+Yhteenveto[[#This Row],[Verotuloihin perustuva valtionosuuksien tasaus]])</f>
        <v>1937541.4420124111</v>
      </c>
      <c r="O275" s="250">
        <v>1061190.376496162</v>
      </c>
      <c r="P275" s="387">
        <f>SUM(Yhteenveto[[#This Row],[Kunnan  peruspalvelujen valtionosuus ]:[Veroperustemuutoksista johtuvien veromenetysten korvaus]])</f>
        <v>2998731.8185085729</v>
      </c>
      <c r="Q275" s="37">
        <v>214741.28292000009</v>
      </c>
      <c r="R275" s="354">
        <f>+Yhteenveto[[#This Row],[Kunnan  peruspalvelujen valtionosuus ]]+Yhteenveto[[#This Row],[Veroperustemuutoksista johtuvien veromenetysten korvaus]]+Yhteenveto[[#This Row],[Kotikuntakorvaus, netto, vuoden 2023 tieto]]</f>
        <v>3213473.101428573</v>
      </c>
      <c r="S275" s="11"/>
      <c r="T275"/>
    </row>
    <row r="276" spans="1:20" ht="15">
      <c r="A276" s="35">
        <v>889</v>
      </c>
      <c r="B276" s="13" t="s">
        <v>282</v>
      </c>
      <c r="C276" s="15">
        <v>2523</v>
      </c>
      <c r="D276" s="15">
        <v>3523693.4099999997</v>
      </c>
      <c r="E276" s="15">
        <v>1634404.9197504541</v>
      </c>
      <c r="F276" s="240">
        <f>Yhteenveto[[#This Row],[Ikärakenne, laskennallinen kustannus]]+Yhteenveto[[#This Row],[Muut laskennalliset kustannukset ]]</f>
        <v>5158098.3297504541</v>
      </c>
      <c r="G276" s="335">
        <v>1395.32</v>
      </c>
      <c r="H276" s="17">
        <v>3520392.36</v>
      </c>
      <c r="I276" s="352">
        <f>Yhteenveto[[#This Row],[Laskennalliset kustannukset yhteensä]]-Yhteenveto[[#This Row],[Omarahoitusosuus, €]]</f>
        <v>1637705.9697504542</v>
      </c>
      <c r="J276" s="36">
        <v>400719.85355585453</v>
      </c>
      <c r="K276" s="37">
        <v>1341966.3057038388</v>
      </c>
      <c r="L276" s="240">
        <f>Yhteenveto[[#This Row],[Valtionosuus omarahoitusosuuden jälkeen (välisumma)]]+Yhteenveto[[#This Row],[Lisäosat yhteensä]]+Yhteenveto[[#This Row],[Valtionosuuteen tehtävät vähennykset ja lisäykset, netto]]</f>
        <v>3380392.1290101474</v>
      </c>
      <c r="M276" s="37">
        <v>1176455.2051783556</v>
      </c>
      <c r="N276" s="314">
        <f>SUM(Yhteenveto[[#This Row],[Valtionosuus ennen verotuloihin perustuvaa valtionosuuksien tasausta]]+Yhteenveto[[#This Row],[Verotuloihin perustuva valtionosuuksien tasaus]])</f>
        <v>4556847.3341885032</v>
      </c>
      <c r="O276" s="250">
        <v>562024.48765181052</v>
      </c>
      <c r="P276" s="387">
        <f>SUM(Yhteenveto[[#This Row],[Kunnan  peruspalvelujen valtionosuus ]:[Veroperustemuutoksista johtuvien veromenetysten korvaus]])</f>
        <v>5118871.8218403142</v>
      </c>
      <c r="Q276" s="37">
        <v>170269.99632000003</v>
      </c>
      <c r="R276" s="354">
        <f>+Yhteenveto[[#This Row],[Kunnan  peruspalvelujen valtionosuus ]]+Yhteenveto[[#This Row],[Veroperustemuutoksista johtuvien veromenetysten korvaus]]+Yhteenveto[[#This Row],[Kotikuntakorvaus, netto, vuoden 2023 tieto]]</f>
        <v>5289141.8181603141</v>
      </c>
      <c r="S276" s="11"/>
      <c r="T276"/>
    </row>
    <row r="277" spans="1:20" ht="15">
      <c r="A277" s="35">
        <v>890</v>
      </c>
      <c r="B277" s="13" t="s">
        <v>283</v>
      </c>
      <c r="C277" s="15">
        <v>1180</v>
      </c>
      <c r="D277" s="15">
        <v>1519524.9500000002</v>
      </c>
      <c r="E277" s="15">
        <v>1199497.3935839189</v>
      </c>
      <c r="F277" s="240">
        <f>Yhteenveto[[#This Row],[Ikärakenne, laskennallinen kustannus]]+Yhteenveto[[#This Row],[Muut laskennalliset kustannukset ]]</f>
        <v>2719022.3435839191</v>
      </c>
      <c r="G277" s="335">
        <v>1395.32</v>
      </c>
      <c r="H277" s="17">
        <v>1646477.5999999999</v>
      </c>
      <c r="I277" s="352">
        <f>Yhteenveto[[#This Row],[Laskennalliset kustannukset yhteensä]]-Yhteenveto[[#This Row],[Omarahoitusosuus, €]]</f>
        <v>1072544.7435839192</v>
      </c>
      <c r="J277" s="36">
        <v>921769.87640667369</v>
      </c>
      <c r="K277" s="37">
        <v>432019.89710732456</v>
      </c>
      <c r="L277" s="240">
        <f>Yhteenveto[[#This Row],[Valtionosuus omarahoitusosuuden jälkeen (välisumma)]]+Yhteenveto[[#This Row],[Lisäosat yhteensä]]+Yhteenveto[[#This Row],[Valtionosuuteen tehtävät vähennykset ja lisäykset, netto]]</f>
        <v>2426334.5170979174</v>
      </c>
      <c r="M277" s="37">
        <v>391438.04335256142</v>
      </c>
      <c r="N277" s="314">
        <f>SUM(Yhteenveto[[#This Row],[Valtionosuus ennen verotuloihin perustuvaa valtionosuuksien tasausta]]+Yhteenveto[[#This Row],[Verotuloihin perustuva valtionosuuksien tasaus]])</f>
        <v>2817772.5604504789</v>
      </c>
      <c r="O277" s="250">
        <v>240366.8543401316</v>
      </c>
      <c r="P277" s="387">
        <f>SUM(Yhteenveto[[#This Row],[Kunnan  peruspalvelujen valtionosuus ]:[Veroperustemuutoksista johtuvien veromenetysten korvaus]])</f>
        <v>3058139.4147906103</v>
      </c>
      <c r="Q277" s="37">
        <v>105749.4474</v>
      </c>
      <c r="R277" s="354">
        <f>+Yhteenveto[[#This Row],[Kunnan  peruspalvelujen valtionosuus ]]+Yhteenveto[[#This Row],[Veroperustemuutoksista johtuvien veromenetysten korvaus]]+Yhteenveto[[#This Row],[Kotikuntakorvaus, netto, vuoden 2023 tieto]]</f>
        <v>3163888.8621906103</v>
      </c>
      <c r="S277" s="11"/>
      <c r="T277"/>
    </row>
    <row r="278" spans="1:20" ht="15">
      <c r="A278" s="35">
        <v>892</v>
      </c>
      <c r="B278" s="13" t="s">
        <v>284</v>
      </c>
      <c r="C278" s="15">
        <v>3592</v>
      </c>
      <c r="D278" s="15">
        <v>8374696.0899999999</v>
      </c>
      <c r="E278" s="15">
        <v>664980.7602452822</v>
      </c>
      <c r="F278" s="240">
        <f>Yhteenveto[[#This Row],[Ikärakenne, laskennallinen kustannus]]+Yhteenveto[[#This Row],[Muut laskennalliset kustannukset ]]</f>
        <v>9039676.8502452821</v>
      </c>
      <c r="G278" s="335">
        <v>1395.32</v>
      </c>
      <c r="H278" s="17">
        <v>5011989.4399999995</v>
      </c>
      <c r="I278" s="352">
        <f>Yhteenveto[[#This Row],[Laskennalliset kustannukset yhteensä]]-Yhteenveto[[#This Row],[Omarahoitusosuus, €]]</f>
        <v>4027687.4102452826</v>
      </c>
      <c r="J278" s="36">
        <v>101432.21388242644</v>
      </c>
      <c r="K278" s="37">
        <v>434743.96912923007</v>
      </c>
      <c r="L278" s="240">
        <f>Yhteenveto[[#This Row],[Valtionosuus omarahoitusosuuden jälkeen (välisumma)]]+Yhteenveto[[#This Row],[Lisäosat yhteensä]]+Yhteenveto[[#This Row],[Valtionosuuteen tehtävät vähennykset ja lisäykset, netto]]</f>
        <v>4563863.5932569392</v>
      </c>
      <c r="M278" s="37">
        <v>2049779.0464094593</v>
      </c>
      <c r="N278" s="314">
        <f>SUM(Yhteenveto[[#This Row],[Valtionosuus ennen verotuloihin perustuvaa valtionosuuksien tasausta]]+Yhteenveto[[#This Row],[Verotuloihin perustuva valtionosuuksien tasaus]])</f>
        <v>6613642.639666399</v>
      </c>
      <c r="O278" s="250">
        <v>598802.89202491811</v>
      </c>
      <c r="P278" s="387">
        <f>SUM(Yhteenveto[[#This Row],[Kunnan  peruspalvelujen valtionosuus ]:[Veroperustemuutoksista johtuvien veromenetysten korvaus]])</f>
        <v>7212445.5316913174</v>
      </c>
      <c r="Q278" s="37">
        <v>27485.932320000014</v>
      </c>
      <c r="R278" s="354">
        <f>+Yhteenveto[[#This Row],[Kunnan  peruspalvelujen valtionosuus ]]+Yhteenveto[[#This Row],[Veroperustemuutoksista johtuvien veromenetysten korvaus]]+Yhteenveto[[#This Row],[Kotikuntakorvaus, netto, vuoden 2023 tieto]]</f>
        <v>7239931.4640113171</v>
      </c>
      <c r="S278" s="11"/>
      <c r="T278"/>
    </row>
    <row r="279" spans="1:20" ht="15">
      <c r="A279" s="35">
        <v>893</v>
      </c>
      <c r="B279" s="13" t="s">
        <v>285</v>
      </c>
      <c r="C279" s="15">
        <v>7434</v>
      </c>
      <c r="D279" s="15">
        <v>12971048.91</v>
      </c>
      <c r="E279" s="15">
        <v>4028292.9659939059</v>
      </c>
      <c r="F279" s="240">
        <f>Yhteenveto[[#This Row],[Ikärakenne, laskennallinen kustannus]]+Yhteenveto[[#This Row],[Muut laskennalliset kustannukset ]]</f>
        <v>16999341.875993907</v>
      </c>
      <c r="G279" s="335">
        <v>1395.32</v>
      </c>
      <c r="H279" s="17">
        <v>10372808.879999999</v>
      </c>
      <c r="I279" s="352">
        <f>Yhteenveto[[#This Row],[Laskennalliset kustannukset yhteensä]]-Yhteenveto[[#This Row],[Omarahoitusosuus, €]]</f>
        <v>6626532.9959939085</v>
      </c>
      <c r="J279" s="36">
        <v>222779.16440290143</v>
      </c>
      <c r="K279" s="37">
        <v>-857063.80331112107</v>
      </c>
      <c r="L279" s="240">
        <f>Yhteenveto[[#This Row],[Valtionosuus omarahoitusosuuden jälkeen (välisumma)]]+Yhteenveto[[#This Row],[Lisäosat yhteensä]]+Yhteenveto[[#This Row],[Valtionosuuteen tehtävät vähennykset ja lisäykset, netto]]</f>
        <v>5992248.357085689</v>
      </c>
      <c r="M279" s="37">
        <v>2372193.1321712765</v>
      </c>
      <c r="N279" s="314">
        <f>SUM(Yhteenveto[[#This Row],[Valtionosuus ennen verotuloihin perustuvaa valtionosuuksien tasausta]]+Yhteenveto[[#This Row],[Verotuloihin perustuva valtionosuuksien tasaus]])</f>
        <v>8364441.489256965</v>
      </c>
      <c r="O279" s="250">
        <v>1534260.1754537425</v>
      </c>
      <c r="P279" s="387">
        <f>SUM(Yhteenveto[[#This Row],[Kunnan  peruspalvelujen valtionosuus ]:[Veroperustemuutoksista johtuvien veromenetysten korvaus]])</f>
        <v>9898701.664710708</v>
      </c>
      <c r="Q279" s="37">
        <v>-20971.409400000004</v>
      </c>
      <c r="R279" s="354">
        <f>+Yhteenveto[[#This Row],[Kunnan  peruspalvelujen valtionosuus ]]+Yhteenveto[[#This Row],[Veroperustemuutoksista johtuvien veromenetysten korvaus]]+Yhteenveto[[#This Row],[Kotikuntakorvaus, netto, vuoden 2023 tieto]]</f>
        <v>9877730.2553107087</v>
      </c>
      <c r="S279" s="11"/>
      <c r="T279"/>
    </row>
    <row r="280" spans="1:20" ht="15">
      <c r="A280" s="35">
        <v>895</v>
      </c>
      <c r="B280" s="13" t="s">
        <v>286</v>
      </c>
      <c r="C280" s="15">
        <v>15092</v>
      </c>
      <c r="D280" s="15">
        <v>19267322.729999997</v>
      </c>
      <c r="E280" s="15">
        <v>4002347.3801898211</v>
      </c>
      <c r="F280" s="240">
        <f>Yhteenveto[[#This Row],[Ikärakenne, laskennallinen kustannus]]+Yhteenveto[[#This Row],[Muut laskennalliset kustannukset ]]</f>
        <v>23269670.110189818</v>
      </c>
      <c r="G280" s="335">
        <v>1395.32</v>
      </c>
      <c r="H280" s="17">
        <v>21058169.439999998</v>
      </c>
      <c r="I280" s="352">
        <f>Yhteenveto[[#This Row],[Laskennalliset kustannukset yhteensä]]-Yhteenveto[[#This Row],[Omarahoitusosuus, €]]</f>
        <v>2211500.6701898202</v>
      </c>
      <c r="J280" s="36">
        <v>506218.70609190152</v>
      </c>
      <c r="K280" s="37">
        <v>171905.98252958222</v>
      </c>
      <c r="L280" s="240">
        <f>Yhteenveto[[#This Row],[Valtionosuus omarahoitusosuuden jälkeen (välisumma)]]+Yhteenveto[[#This Row],[Lisäosat yhteensä]]+Yhteenveto[[#This Row],[Valtionosuuteen tehtävät vähennykset ja lisäykset, netto]]</f>
        <v>2889625.358811304</v>
      </c>
      <c r="M280" s="37">
        <v>1890506.8217137093</v>
      </c>
      <c r="N280" s="314">
        <f>SUM(Yhteenveto[[#This Row],[Valtionosuus ennen verotuloihin perustuvaa valtionosuuksien tasausta]]+Yhteenveto[[#This Row],[Verotuloihin perustuva valtionosuuksien tasaus]])</f>
        <v>4780132.1805250132</v>
      </c>
      <c r="O280" s="250">
        <v>2646961.6940191537</v>
      </c>
      <c r="P280" s="387">
        <f>SUM(Yhteenveto[[#This Row],[Kunnan  peruspalvelujen valtionosuus ]:[Veroperustemuutoksista johtuvien veromenetysten korvaus]])</f>
        <v>7427093.874544167</v>
      </c>
      <c r="Q280" s="37">
        <v>230536.77000000008</v>
      </c>
      <c r="R280" s="354">
        <f>+Yhteenveto[[#This Row],[Kunnan  peruspalvelujen valtionosuus ]]+Yhteenveto[[#This Row],[Veroperustemuutoksista johtuvien veromenetysten korvaus]]+Yhteenveto[[#This Row],[Kotikuntakorvaus, netto, vuoden 2023 tieto]]</f>
        <v>7657630.6445441674</v>
      </c>
      <c r="S280" s="11"/>
      <c r="T280"/>
    </row>
    <row r="281" spans="1:20" ht="15">
      <c r="A281" s="35">
        <v>905</v>
      </c>
      <c r="B281" s="13" t="s">
        <v>287</v>
      </c>
      <c r="C281" s="15">
        <v>67988</v>
      </c>
      <c r="D281" s="15">
        <v>96429044.349999994</v>
      </c>
      <c r="E281" s="15">
        <v>23580130.912142053</v>
      </c>
      <c r="F281" s="240">
        <f>Yhteenveto[[#This Row],[Ikärakenne, laskennallinen kustannus]]+Yhteenveto[[#This Row],[Muut laskennalliset kustannukset ]]</f>
        <v>120009175.26214205</v>
      </c>
      <c r="G281" s="335">
        <v>1395.32</v>
      </c>
      <c r="H281" s="17">
        <v>94865016.159999996</v>
      </c>
      <c r="I281" s="352">
        <f>Yhteenveto[[#This Row],[Laskennalliset kustannukset yhteensä]]-Yhteenveto[[#This Row],[Omarahoitusosuus, €]]</f>
        <v>25144159.102142051</v>
      </c>
      <c r="J281" s="36">
        <v>2764950.1066896007</v>
      </c>
      <c r="K281" s="37">
        <v>-27541064.273789648</v>
      </c>
      <c r="L281" s="240">
        <f>Yhteenveto[[#This Row],[Valtionosuus omarahoitusosuuden jälkeen (välisumma)]]+Yhteenveto[[#This Row],[Lisäosat yhteensä]]+Yhteenveto[[#This Row],[Valtionosuuteen tehtävät vähennykset ja lisäykset, netto]]</f>
        <v>368044.93504200503</v>
      </c>
      <c r="M281" s="37">
        <v>3776599.6845533522</v>
      </c>
      <c r="N281" s="314">
        <f>SUM(Yhteenveto[[#This Row],[Valtionosuus ennen verotuloihin perustuvaa valtionosuuksien tasausta]]+Yhteenveto[[#This Row],[Verotuloihin perustuva valtionosuuksien tasaus]])</f>
        <v>4144644.6195953572</v>
      </c>
      <c r="O281" s="250">
        <v>10771601.64655135</v>
      </c>
      <c r="P281" s="387">
        <f>SUM(Yhteenveto[[#This Row],[Kunnan  peruspalvelujen valtionosuus ]:[Veroperustemuutoksista johtuvien veromenetysten korvaus]])</f>
        <v>14916246.266146708</v>
      </c>
      <c r="Q281" s="37">
        <v>-5768247.1361639984</v>
      </c>
      <c r="R281" s="354">
        <f>+Yhteenveto[[#This Row],[Kunnan  peruspalvelujen valtionosuus ]]+Yhteenveto[[#This Row],[Veroperustemuutoksista johtuvien veromenetysten korvaus]]+Yhteenveto[[#This Row],[Kotikuntakorvaus, netto, vuoden 2023 tieto]]</f>
        <v>9147999.1299827099</v>
      </c>
      <c r="S281" s="11"/>
      <c r="T281"/>
    </row>
    <row r="282" spans="1:20" ht="15">
      <c r="A282" s="35">
        <v>908</v>
      </c>
      <c r="B282" s="13" t="s">
        <v>288</v>
      </c>
      <c r="C282" s="15">
        <v>20703</v>
      </c>
      <c r="D282" s="15">
        <v>30996569.000000004</v>
      </c>
      <c r="E282" s="15">
        <v>3437080.881597606</v>
      </c>
      <c r="F282" s="240">
        <f>Yhteenveto[[#This Row],[Ikärakenne, laskennallinen kustannus]]+Yhteenveto[[#This Row],[Muut laskennalliset kustannukset ]]</f>
        <v>34433649.881597608</v>
      </c>
      <c r="G282" s="335">
        <v>1395.32</v>
      </c>
      <c r="H282" s="17">
        <v>28887309.959999997</v>
      </c>
      <c r="I282" s="352">
        <f>Yhteenveto[[#This Row],[Laskennalliset kustannukset yhteensä]]-Yhteenveto[[#This Row],[Omarahoitusosuus, €]]</f>
        <v>5546339.9215976112</v>
      </c>
      <c r="J282" s="36">
        <v>613631.01860629511</v>
      </c>
      <c r="K282" s="37">
        <v>-5609654.3179597743</v>
      </c>
      <c r="L282" s="240">
        <f>Yhteenveto[[#This Row],[Valtionosuus omarahoitusosuuden jälkeen (välisumma)]]+Yhteenveto[[#This Row],[Lisäosat yhteensä]]+Yhteenveto[[#This Row],[Valtionosuuteen tehtävät vähennykset ja lisäykset, netto]]</f>
        <v>550316.62224413175</v>
      </c>
      <c r="M282" s="37">
        <v>4416750.553475</v>
      </c>
      <c r="N282" s="314">
        <f>SUM(Yhteenveto[[#This Row],[Valtionosuus ennen verotuloihin perustuvaa valtionosuuksien tasausta]]+Yhteenveto[[#This Row],[Verotuloihin perustuva valtionosuuksien tasaus]])</f>
        <v>4967067.1757191317</v>
      </c>
      <c r="O282" s="250">
        <v>2944390.6096941312</v>
      </c>
      <c r="P282" s="387">
        <f>SUM(Yhteenveto[[#This Row],[Kunnan  peruspalvelujen valtionosuus ]:[Veroperustemuutoksista johtuvien veromenetysten korvaus]])</f>
        <v>7911457.7854132634</v>
      </c>
      <c r="Q282" s="37">
        <v>-238891.12507800001</v>
      </c>
      <c r="R282" s="354">
        <f>+Yhteenveto[[#This Row],[Kunnan  peruspalvelujen valtionosuus ]]+Yhteenveto[[#This Row],[Veroperustemuutoksista johtuvien veromenetysten korvaus]]+Yhteenveto[[#This Row],[Kotikuntakorvaus, netto, vuoden 2023 tieto]]</f>
        <v>7672566.6603352632</v>
      </c>
      <c r="S282" s="11"/>
      <c r="T282"/>
    </row>
    <row r="283" spans="1:20" ht="15">
      <c r="A283" s="35">
        <v>915</v>
      </c>
      <c r="B283" s="13" t="s">
        <v>289</v>
      </c>
      <c r="C283" s="15">
        <v>19759</v>
      </c>
      <c r="D283" s="15">
        <v>22994904.410000004</v>
      </c>
      <c r="E283" s="15">
        <v>3792982.5581293041</v>
      </c>
      <c r="F283" s="240">
        <f>Yhteenveto[[#This Row],[Ikärakenne, laskennallinen kustannus]]+Yhteenveto[[#This Row],[Muut laskennalliset kustannukset ]]</f>
        <v>26787886.968129307</v>
      </c>
      <c r="G283" s="335">
        <v>1395.32</v>
      </c>
      <c r="H283" s="17">
        <v>27570127.879999999</v>
      </c>
      <c r="I283" s="352">
        <f>Yhteenveto[[#This Row],[Laskennalliset kustannukset yhteensä]]-Yhteenveto[[#This Row],[Omarahoitusosuus, €]]</f>
        <v>-782240.91187069193</v>
      </c>
      <c r="J283" s="36">
        <v>777069.80896420381</v>
      </c>
      <c r="K283" s="37">
        <v>-3667992.0815366721</v>
      </c>
      <c r="L283" s="240">
        <f>Yhteenveto[[#This Row],[Valtionosuus omarahoitusosuuden jälkeen (välisumma)]]+Yhteenveto[[#This Row],[Lisäosat yhteensä]]+Yhteenveto[[#This Row],[Valtionosuuteen tehtävät vähennykset ja lisäykset, netto]]</f>
        <v>-3673163.18444316</v>
      </c>
      <c r="M283" s="37">
        <v>6297951.798236913</v>
      </c>
      <c r="N283" s="314">
        <f>SUM(Yhteenveto[[#This Row],[Valtionosuus ennen verotuloihin perustuvaa valtionosuuksien tasausta]]+Yhteenveto[[#This Row],[Verotuloihin perustuva valtionosuuksien tasaus]])</f>
        <v>2624788.6137937531</v>
      </c>
      <c r="O283" s="250">
        <v>3383277.9150833394</v>
      </c>
      <c r="P283" s="387">
        <f>SUM(Yhteenveto[[#This Row],[Kunnan  peruspalvelujen valtionosuus ]:[Veroperustemuutoksista johtuvien veromenetysten korvaus]])</f>
        <v>6008066.5288770925</v>
      </c>
      <c r="Q283" s="37">
        <v>168232.34874000004</v>
      </c>
      <c r="R283" s="354">
        <f>+Yhteenveto[[#This Row],[Kunnan  peruspalvelujen valtionosuus ]]+Yhteenveto[[#This Row],[Veroperustemuutoksista johtuvien veromenetysten korvaus]]+Yhteenveto[[#This Row],[Kotikuntakorvaus, netto, vuoden 2023 tieto]]</f>
        <v>6176298.8776170928</v>
      </c>
      <c r="S283" s="11"/>
      <c r="T283"/>
    </row>
    <row r="284" spans="1:20" ht="15">
      <c r="A284" s="35">
        <v>918</v>
      </c>
      <c r="B284" s="13" t="s">
        <v>290</v>
      </c>
      <c r="C284" s="15">
        <v>2228</v>
      </c>
      <c r="D284" s="15">
        <v>3075206.21</v>
      </c>
      <c r="E284" s="15">
        <v>477526.96132885071</v>
      </c>
      <c r="F284" s="240">
        <f>Yhteenveto[[#This Row],[Ikärakenne, laskennallinen kustannus]]+Yhteenveto[[#This Row],[Muut laskennalliset kustannukset ]]</f>
        <v>3552733.1713288506</v>
      </c>
      <c r="G284" s="335">
        <v>1395.32</v>
      </c>
      <c r="H284" s="17">
        <v>3108772.96</v>
      </c>
      <c r="I284" s="352">
        <f>Yhteenveto[[#This Row],[Laskennalliset kustannukset yhteensä]]-Yhteenveto[[#This Row],[Omarahoitusosuus, €]]</f>
        <v>443960.21132885059</v>
      </c>
      <c r="J284" s="36">
        <v>45215.842300218457</v>
      </c>
      <c r="K284" s="37">
        <v>-211951.32285646306</v>
      </c>
      <c r="L284" s="240">
        <f>Yhteenveto[[#This Row],[Valtionosuus omarahoitusosuuden jälkeen (välisumma)]]+Yhteenveto[[#This Row],[Lisäosat yhteensä]]+Yhteenveto[[#This Row],[Valtionosuuteen tehtävät vähennykset ja lisäykset, netto]]</f>
        <v>277224.73077260598</v>
      </c>
      <c r="M284" s="37">
        <v>926250.82891400997</v>
      </c>
      <c r="N284" s="314">
        <f>SUM(Yhteenveto[[#This Row],[Valtionosuus ennen verotuloihin perustuvaa valtionosuuksien tasausta]]+Yhteenveto[[#This Row],[Verotuloihin perustuva valtionosuuksien tasaus]])</f>
        <v>1203475.5596866161</v>
      </c>
      <c r="O284" s="250">
        <v>522170.58217058983</v>
      </c>
      <c r="P284" s="387">
        <f>SUM(Yhteenveto[[#This Row],[Kunnan  peruspalvelujen valtionosuus ]:[Veroperustemuutoksista johtuvien veromenetysten korvaus]])</f>
        <v>1725646.1418572059</v>
      </c>
      <c r="Q284" s="37">
        <v>20049.262320000009</v>
      </c>
      <c r="R284" s="354">
        <f>+Yhteenveto[[#This Row],[Kunnan  peruspalvelujen valtionosuus ]]+Yhteenveto[[#This Row],[Veroperustemuutoksista johtuvien veromenetysten korvaus]]+Yhteenveto[[#This Row],[Kotikuntakorvaus, netto, vuoden 2023 tieto]]</f>
        <v>1745695.4041772059</v>
      </c>
      <c r="S284" s="11"/>
      <c r="T284"/>
    </row>
    <row r="285" spans="1:20" ht="15">
      <c r="A285" s="35">
        <v>921</v>
      </c>
      <c r="B285" s="13" t="s">
        <v>291</v>
      </c>
      <c r="C285" s="15">
        <v>1894</v>
      </c>
      <c r="D285" s="15">
        <v>1718535.0100000002</v>
      </c>
      <c r="E285" s="15">
        <v>558912.92655875371</v>
      </c>
      <c r="F285" s="240">
        <f>Yhteenveto[[#This Row],[Ikärakenne, laskennallinen kustannus]]+Yhteenveto[[#This Row],[Muut laskennalliset kustannukset ]]</f>
        <v>2277447.9365587542</v>
      </c>
      <c r="G285" s="335">
        <v>1395.32</v>
      </c>
      <c r="H285" s="17">
        <v>2642736.08</v>
      </c>
      <c r="I285" s="352">
        <f>Yhteenveto[[#This Row],[Laskennalliset kustannukset yhteensä]]-Yhteenveto[[#This Row],[Omarahoitusosuus, €]]</f>
        <v>-365288.14344124589</v>
      </c>
      <c r="J285" s="36">
        <v>632445.44147836231</v>
      </c>
      <c r="K285" s="37">
        <v>387239.27055233659</v>
      </c>
      <c r="L285" s="240">
        <f>Yhteenveto[[#This Row],[Valtionosuus omarahoitusosuuden jälkeen (välisumma)]]+Yhteenveto[[#This Row],[Lisäosat yhteensä]]+Yhteenveto[[#This Row],[Valtionosuuteen tehtävät vähennykset ja lisäykset, netto]]</f>
        <v>654396.568589453</v>
      </c>
      <c r="M285" s="37">
        <v>1130758.8587138841</v>
      </c>
      <c r="N285" s="314">
        <f>SUM(Yhteenveto[[#This Row],[Valtionosuus ennen verotuloihin perustuvaa valtionosuuksien tasausta]]+Yhteenveto[[#This Row],[Verotuloihin perustuva valtionosuuksien tasaus]])</f>
        <v>1785155.427303337</v>
      </c>
      <c r="O285" s="250">
        <v>496122.79978553916</v>
      </c>
      <c r="P285" s="387">
        <f>SUM(Yhteenveto[[#This Row],[Kunnan  peruspalvelujen valtionosuus ]:[Veroperustemuutoksista johtuvien veromenetysten korvaus]])</f>
        <v>2281278.2270888761</v>
      </c>
      <c r="Q285" s="37">
        <v>213551.41572000002</v>
      </c>
      <c r="R285" s="354">
        <f>+Yhteenveto[[#This Row],[Kunnan  peruspalvelujen valtionosuus ]]+Yhteenveto[[#This Row],[Veroperustemuutoksista johtuvien veromenetysten korvaus]]+Yhteenveto[[#This Row],[Kotikuntakorvaus, netto, vuoden 2023 tieto]]</f>
        <v>2494829.642808876</v>
      </c>
      <c r="S285" s="11"/>
      <c r="T285"/>
    </row>
    <row r="286" spans="1:20" ht="15">
      <c r="A286" s="35">
        <v>922</v>
      </c>
      <c r="B286" s="13" t="s">
        <v>292</v>
      </c>
      <c r="C286" s="15">
        <v>4501</v>
      </c>
      <c r="D286" s="15">
        <v>8425280.5299999993</v>
      </c>
      <c r="E286" s="15">
        <v>611423.02494668006</v>
      </c>
      <c r="F286" s="240">
        <f>Yhteenveto[[#This Row],[Ikärakenne, laskennallinen kustannus]]+Yhteenveto[[#This Row],[Muut laskennalliset kustannukset ]]</f>
        <v>9036703.5549466796</v>
      </c>
      <c r="G286" s="335">
        <v>1395.32</v>
      </c>
      <c r="H286" s="17">
        <v>6280335.3199999994</v>
      </c>
      <c r="I286" s="352">
        <f>Yhteenveto[[#This Row],[Laskennalliset kustannukset yhteensä]]-Yhteenveto[[#This Row],[Omarahoitusosuus, €]]</f>
        <v>2756368.2349466803</v>
      </c>
      <c r="J286" s="36">
        <v>165626.55667189352</v>
      </c>
      <c r="K286" s="37">
        <v>-787875.12456175545</v>
      </c>
      <c r="L286" s="240">
        <f>Yhteenveto[[#This Row],[Valtionosuus omarahoitusosuuden jälkeen (välisumma)]]+Yhteenveto[[#This Row],[Lisäosat yhteensä]]+Yhteenveto[[#This Row],[Valtionosuuteen tehtävät vähennykset ja lisäykset, netto]]</f>
        <v>2134119.6670568185</v>
      </c>
      <c r="M286" s="37">
        <v>1407900.0828995444</v>
      </c>
      <c r="N286" s="314">
        <f>SUM(Yhteenveto[[#This Row],[Valtionosuus ennen verotuloihin perustuvaa valtionosuuksien tasausta]]+Yhteenveto[[#This Row],[Verotuloihin perustuva valtionosuuksien tasaus]])</f>
        <v>3542019.7499563629</v>
      </c>
      <c r="O286" s="250">
        <v>718525.01827841951</v>
      </c>
      <c r="P286" s="387">
        <f>SUM(Yhteenveto[[#This Row],[Kunnan  peruspalvelujen valtionosuus ]:[Veroperustemuutoksista johtuvien veromenetysten korvaus]])</f>
        <v>4260544.7682347819</v>
      </c>
      <c r="Q286" s="37">
        <v>-81937.230059999973</v>
      </c>
      <c r="R286" s="354">
        <f>+Yhteenveto[[#This Row],[Kunnan  peruspalvelujen valtionosuus ]]+Yhteenveto[[#This Row],[Veroperustemuutoksista johtuvien veromenetysten korvaus]]+Yhteenveto[[#This Row],[Kotikuntakorvaus, netto, vuoden 2023 tieto]]</f>
        <v>4178607.5381747819</v>
      </c>
      <c r="S286" s="11"/>
      <c r="T286"/>
    </row>
    <row r="287" spans="1:20" ht="15">
      <c r="A287" s="35">
        <v>924</v>
      </c>
      <c r="B287" s="13" t="s">
        <v>293</v>
      </c>
      <c r="C287" s="15">
        <v>2946</v>
      </c>
      <c r="D287" s="15">
        <v>4264532.6500000004</v>
      </c>
      <c r="E287" s="15">
        <v>690812.82919433585</v>
      </c>
      <c r="F287" s="240">
        <f>Yhteenveto[[#This Row],[Ikärakenne, laskennallinen kustannus]]+Yhteenveto[[#This Row],[Muut laskennalliset kustannukset ]]</f>
        <v>4955345.4791943366</v>
      </c>
      <c r="G287" s="335">
        <v>1395.32</v>
      </c>
      <c r="H287" s="17">
        <v>4110612.7199999997</v>
      </c>
      <c r="I287" s="352">
        <f>Yhteenveto[[#This Row],[Laskennalliset kustannukset yhteensä]]-Yhteenveto[[#This Row],[Omarahoitusosuus, €]]</f>
        <v>844732.75919433683</v>
      </c>
      <c r="J287" s="36">
        <v>269411.33330094727</v>
      </c>
      <c r="K287" s="37">
        <v>-386327.6888155294</v>
      </c>
      <c r="L287" s="240">
        <f>Yhteenveto[[#This Row],[Valtionosuus omarahoitusosuuden jälkeen (välisumma)]]+Yhteenveto[[#This Row],[Lisäosat yhteensä]]+Yhteenveto[[#This Row],[Valtionosuuteen tehtävät vähennykset ja lisäykset, netto]]</f>
        <v>727816.40367975459</v>
      </c>
      <c r="M287" s="37">
        <v>1650264.7924828676</v>
      </c>
      <c r="N287" s="314">
        <f>SUM(Yhteenveto[[#This Row],[Valtionosuus ennen verotuloihin perustuvaa valtionosuuksien tasausta]]+Yhteenveto[[#This Row],[Verotuloihin perustuva valtionosuuksien tasaus]])</f>
        <v>2378081.1961626224</v>
      </c>
      <c r="O287" s="250">
        <v>726683.97218016267</v>
      </c>
      <c r="P287" s="387">
        <f>SUM(Yhteenveto[[#This Row],[Kunnan  peruspalvelujen valtionosuus ]:[Veroperustemuutoksista johtuvien veromenetysten korvaus]])</f>
        <v>3104765.168342785</v>
      </c>
      <c r="Q287" s="37">
        <v>-17848.007999999994</v>
      </c>
      <c r="R287" s="354">
        <f>+Yhteenveto[[#This Row],[Kunnan  peruspalvelujen valtionosuus ]]+Yhteenveto[[#This Row],[Veroperustemuutoksista johtuvien veromenetysten korvaus]]+Yhteenveto[[#This Row],[Kotikuntakorvaus, netto, vuoden 2023 tieto]]</f>
        <v>3086917.1603427851</v>
      </c>
      <c r="S287" s="11"/>
      <c r="T287"/>
    </row>
    <row r="288" spans="1:20" ht="15">
      <c r="A288" s="35">
        <v>925</v>
      </c>
      <c r="B288" s="13" t="s">
        <v>294</v>
      </c>
      <c r="C288" s="15">
        <v>3427</v>
      </c>
      <c r="D288" s="15">
        <v>4680294.080000001</v>
      </c>
      <c r="E288" s="15">
        <v>1230472.4775800942</v>
      </c>
      <c r="F288" s="240">
        <f>Yhteenveto[[#This Row],[Ikärakenne, laskennallinen kustannus]]+Yhteenveto[[#This Row],[Muut laskennalliset kustannukset ]]</f>
        <v>5910766.5575800948</v>
      </c>
      <c r="G288" s="335">
        <v>1395.32</v>
      </c>
      <c r="H288" s="17">
        <v>4781761.6399999997</v>
      </c>
      <c r="I288" s="352">
        <f>Yhteenveto[[#This Row],[Laskennalliset kustannukset yhteensä]]-Yhteenveto[[#This Row],[Omarahoitusosuus, €]]</f>
        <v>1129004.9175800951</v>
      </c>
      <c r="J288" s="36">
        <v>294468.55217199336</v>
      </c>
      <c r="K288" s="37">
        <v>1655243.6159541258</v>
      </c>
      <c r="L288" s="240">
        <f>Yhteenveto[[#This Row],[Valtionosuus omarahoitusosuuden jälkeen (välisumma)]]+Yhteenveto[[#This Row],[Lisäosat yhteensä]]+Yhteenveto[[#This Row],[Valtionosuuteen tehtävät vähennykset ja lisäykset, netto]]</f>
        <v>3078717.0857062144</v>
      </c>
      <c r="M288" s="37">
        <v>-7374.0166504177032</v>
      </c>
      <c r="N288" s="314">
        <f>SUM(Yhteenveto[[#This Row],[Valtionosuus ennen verotuloihin perustuvaa valtionosuuksien tasausta]]+Yhteenveto[[#This Row],[Verotuloihin perustuva valtionosuuksien tasaus]])</f>
        <v>3071343.0690557966</v>
      </c>
      <c r="O288" s="250">
        <v>822734.26410475792</v>
      </c>
      <c r="P288" s="387">
        <f>SUM(Yhteenveto[[#This Row],[Kunnan  peruspalvelujen valtionosuus ]:[Veroperustemuutoksista johtuvien veromenetysten korvaus]])</f>
        <v>3894077.3331605545</v>
      </c>
      <c r="Q288" s="37">
        <v>-33643.495080000008</v>
      </c>
      <c r="R288" s="354">
        <f>+Yhteenveto[[#This Row],[Kunnan  peruspalvelujen valtionosuus ]]+Yhteenveto[[#This Row],[Veroperustemuutoksista johtuvien veromenetysten korvaus]]+Yhteenveto[[#This Row],[Kotikuntakorvaus, netto, vuoden 2023 tieto]]</f>
        <v>3860433.8380805547</v>
      </c>
      <c r="S288" s="11"/>
      <c r="T288"/>
    </row>
    <row r="289" spans="1:20" ht="15">
      <c r="A289" s="35">
        <v>927</v>
      </c>
      <c r="B289" s="13" t="s">
        <v>295</v>
      </c>
      <c r="C289" s="15">
        <v>28913</v>
      </c>
      <c r="D289" s="15">
        <v>49569161.310000002</v>
      </c>
      <c r="E289" s="15">
        <v>6072908.4630429428</v>
      </c>
      <c r="F289" s="240">
        <f>Yhteenveto[[#This Row],[Ikärakenne, laskennallinen kustannus]]+Yhteenveto[[#This Row],[Muut laskennalliset kustannukset ]]</f>
        <v>55642069.773042947</v>
      </c>
      <c r="G289" s="335">
        <v>1395.32</v>
      </c>
      <c r="H289" s="17">
        <v>40342887.159999996</v>
      </c>
      <c r="I289" s="352">
        <f>Yhteenveto[[#This Row],[Laskennalliset kustannukset yhteensä]]-Yhteenveto[[#This Row],[Omarahoitusosuus, €]]</f>
        <v>15299182.613042951</v>
      </c>
      <c r="J289" s="36">
        <v>775581.65628554439</v>
      </c>
      <c r="K289" s="37">
        <v>-1851676.7703353609</v>
      </c>
      <c r="L289" s="240">
        <f>Yhteenveto[[#This Row],[Valtionosuus omarahoitusosuuden jälkeen (välisumma)]]+Yhteenveto[[#This Row],[Lisäosat yhteensä]]+Yhteenveto[[#This Row],[Valtionosuuteen tehtävät vähennykset ja lisäykset, netto]]</f>
        <v>14223087.498993134</v>
      </c>
      <c r="M289" s="37">
        <v>2540455.8806703119</v>
      </c>
      <c r="N289" s="314">
        <f>SUM(Yhteenveto[[#This Row],[Valtionosuus ennen verotuloihin perustuvaa valtionosuuksien tasausta]]+Yhteenveto[[#This Row],[Verotuloihin perustuva valtionosuuksien tasaus]])</f>
        <v>16763543.379663445</v>
      </c>
      <c r="O289" s="250">
        <v>4177448.460452856</v>
      </c>
      <c r="P289" s="387">
        <f>SUM(Yhteenveto[[#This Row],[Kunnan  peruspalvelujen valtionosuus ]:[Veroperustemuutoksista johtuvien veromenetysten korvaus]])</f>
        <v>20940991.8401163</v>
      </c>
      <c r="Q289" s="37">
        <v>-5468.9271180001087</v>
      </c>
      <c r="R289" s="354">
        <f>+Yhteenveto[[#This Row],[Kunnan  peruspalvelujen valtionosuus ]]+Yhteenveto[[#This Row],[Veroperustemuutoksista johtuvien veromenetysten korvaus]]+Yhteenveto[[#This Row],[Kotikuntakorvaus, netto, vuoden 2023 tieto]]</f>
        <v>20935522.9129983</v>
      </c>
      <c r="S289" s="11"/>
      <c r="T289"/>
    </row>
    <row r="290" spans="1:20" ht="15">
      <c r="A290" s="35">
        <v>931</v>
      </c>
      <c r="B290" s="13" t="s">
        <v>296</v>
      </c>
      <c r="C290" s="15">
        <v>5951</v>
      </c>
      <c r="D290" s="15">
        <v>6645046.6499999994</v>
      </c>
      <c r="E290" s="15">
        <v>1761061.5193361535</v>
      </c>
      <c r="F290" s="240">
        <f>Yhteenveto[[#This Row],[Ikärakenne, laskennallinen kustannus]]+Yhteenveto[[#This Row],[Muut laskennalliset kustannukset ]]</f>
        <v>8406108.1693361532</v>
      </c>
      <c r="G290" s="335">
        <v>1395.32</v>
      </c>
      <c r="H290" s="17">
        <v>8303549.3199999994</v>
      </c>
      <c r="I290" s="352">
        <f>Yhteenveto[[#This Row],[Laskennalliset kustannukset yhteensä]]-Yhteenveto[[#This Row],[Omarahoitusosuus, €]]</f>
        <v>102558.84933615383</v>
      </c>
      <c r="J290" s="36">
        <v>997818.20609146124</v>
      </c>
      <c r="K290" s="37">
        <v>3471272.3144293413</v>
      </c>
      <c r="L290" s="240">
        <f>Yhteenveto[[#This Row],[Valtionosuus omarahoitusosuuden jälkeen (välisumma)]]+Yhteenveto[[#This Row],[Lisäosat yhteensä]]+Yhteenveto[[#This Row],[Valtionosuuteen tehtävät vähennykset ja lisäykset, netto]]</f>
        <v>4571649.3698569564</v>
      </c>
      <c r="M290" s="37">
        <v>2527416.8416366228</v>
      </c>
      <c r="N290" s="314">
        <f>SUM(Yhteenveto[[#This Row],[Valtionosuus ennen verotuloihin perustuvaa valtionosuuksien tasausta]]+Yhteenveto[[#This Row],[Verotuloihin perustuva valtionosuuksien tasaus]])</f>
        <v>7099066.2114935797</v>
      </c>
      <c r="O290" s="250">
        <v>1325929.6080165524</v>
      </c>
      <c r="P290" s="387">
        <f>SUM(Yhteenveto[[#This Row],[Kunnan  peruspalvelujen valtionosuus ]:[Veroperustemuutoksista johtuvien veromenetysten korvaus]])</f>
        <v>8424995.8195101321</v>
      </c>
      <c r="Q290" s="37">
        <v>-114970.91820000003</v>
      </c>
      <c r="R290" s="354">
        <f>+Yhteenveto[[#This Row],[Kunnan  peruspalvelujen valtionosuus ]]+Yhteenveto[[#This Row],[Veroperustemuutoksista johtuvien veromenetysten korvaus]]+Yhteenveto[[#This Row],[Kotikuntakorvaus, netto, vuoden 2023 tieto]]</f>
        <v>8310024.9013101319</v>
      </c>
      <c r="S290" s="11"/>
      <c r="T290"/>
    </row>
    <row r="291" spans="1:20" ht="15">
      <c r="A291" s="35">
        <v>934</v>
      </c>
      <c r="B291" s="13" t="s">
        <v>297</v>
      </c>
      <c r="C291" s="15">
        <v>2671</v>
      </c>
      <c r="D291" s="15">
        <v>3348970.0100000007</v>
      </c>
      <c r="E291" s="15">
        <v>476576.07651692152</v>
      </c>
      <c r="F291" s="240">
        <f>Yhteenveto[[#This Row],[Ikärakenne, laskennallinen kustannus]]+Yhteenveto[[#This Row],[Muut laskennalliset kustannukset ]]</f>
        <v>3825546.0865169223</v>
      </c>
      <c r="G291" s="335">
        <v>1395.32</v>
      </c>
      <c r="H291" s="17">
        <v>3726899.7199999997</v>
      </c>
      <c r="I291" s="352">
        <f>Yhteenveto[[#This Row],[Laskennalliset kustannukset yhteensä]]-Yhteenveto[[#This Row],[Omarahoitusosuus, €]]</f>
        <v>98646.366516922601</v>
      </c>
      <c r="J291" s="36">
        <v>168605.46680894878</v>
      </c>
      <c r="K291" s="37">
        <v>-182722.86600335088</v>
      </c>
      <c r="L291" s="240">
        <f>Yhteenveto[[#This Row],[Valtionosuus omarahoitusosuuden jälkeen (välisumma)]]+Yhteenveto[[#This Row],[Lisäosat yhteensä]]+Yhteenveto[[#This Row],[Valtionosuuteen tehtävät vähennykset ja lisäykset, netto]]</f>
        <v>84528.967322520504</v>
      </c>
      <c r="M291" s="37">
        <v>1353675.4949754348</v>
      </c>
      <c r="N291" s="314">
        <f>SUM(Yhteenveto[[#This Row],[Valtionosuus ennen verotuloihin perustuvaa valtionosuuksien tasausta]]+Yhteenveto[[#This Row],[Verotuloihin perustuva valtionosuuksien tasaus]])</f>
        <v>1438204.4622979553</v>
      </c>
      <c r="O291" s="250">
        <v>572233.13375418982</v>
      </c>
      <c r="P291" s="387">
        <f>SUM(Yhteenveto[[#This Row],[Kunnan  peruspalvelujen valtionosuus ]:[Veroperustemuutoksista johtuvien veromenetysten korvaus]])</f>
        <v>2010437.5960521451</v>
      </c>
      <c r="Q291" s="37">
        <v>-2673408.4983000001</v>
      </c>
      <c r="R291" s="354">
        <f>+Yhteenveto[[#This Row],[Kunnan  peruspalvelujen valtionosuus ]]+Yhteenveto[[#This Row],[Veroperustemuutoksista johtuvien veromenetysten korvaus]]+Yhteenveto[[#This Row],[Kotikuntakorvaus, netto, vuoden 2023 tieto]]</f>
        <v>-662970.90224785497</v>
      </c>
      <c r="S291" s="11"/>
      <c r="T291"/>
    </row>
    <row r="292" spans="1:20" ht="15">
      <c r="A292" s="35">
        <v>935</v>
      </c>
      <c r="B292" s="13" t="s">
        <v>298</v>
      </c>
      <c r="C292" s="15">
        <v>2985</v>
      </c>
      <c r="D292" s="15">
        <v>3340211.32</v>
      </c>
      <c r="E292" s="15">
        <v>945809.6659885816</v>
      </c>
      <c r="F292" s="240">
        <f>Yhteenveto[[#This Row],[Ikärakenne, laskennallinen kustannus]]+Yhteenveto[[#This Row],[Muut laskennalliset kustannukset ]]</f>
        <v>4286020.9859885816</v>
      </c>
      <c r="G292" s="335">
        <v>1395.32</v>
      </c>
      <c r="H292" s="17">
        <v>4165030.1999999997</v>
      </c>
      <c r="I292" s="352">
        <f>Yhteenveto[[#This Row],[Laskennalliset kustannukset yhteensä]]-Yhteenveto[[#This Row],[Omarahoitusosuus, €]]</f>
        <v>120990.78598858183</v>
      </c>
      <c r="J292" s="36">
        <v>215802.08275651786</v>
      </c>
      <c r="K292" s="37">
        <v>-202276.13085397432</v>
      </c>
      <c r="L292" s="240">
        <f>Yhteenveto[[#This Row],[Valtionosuus omarahoitusosuuden jälkeen (välisumma)]]+Yhteenveto[[#This Row],[Lisäosat yhteensä]]+Yhteenveto[[#This Row],[Valtionosuuteen tehtävät vähennykset ja lisäykset, netto]]</f>
        <v>134516.73789112538</v>
      </c>
      <c r="M292" s="37">
        <v>1185968.3792350567</v>
      </c>
      <c r="N292" s="314">
        <f>SUM(Yhteenveto[[#This Row],[Valtionosuus ennen verotuloihin perustuvaa valtionosuuksien tasausta]]+Yhteenveto[[#This Row],[Verotuloihin perustuva valtionosuuksien tasaus]])</f>
        <v>1320485.1171261822</v>
      </c>
      <c r="O292" s="250">
        <v>638122.41919598286</v>
      </c>
      <c r="P292" s="387">
        <f>SUM(Yhteenveto[[#This Row],[Kunnan  peruspalvelujen valtionosuus ]:[Veroperustemuutoksista johtuvien veromenetysten korvaus]])</f>
        <v>1958607.536322165</v>
      </c>
      <c r="Q292" s="37">
        <v>1278437.9397</v>
      </c>
      <c r="R292" s="354">
        <f>+Yhteenveto[[#This Row],[Kunnan  peruspalvelujen valtionosuus ]]+Yhteenveto[[#This Row],[Veroperustemuutoksista johtuvien veromenetysten korvaus]]+Yhteenveto[[#This Row],[Kotikuntakorvaus, netto, vuoden 2023 tieto]]</f>
        <v>3237045.4760221653</v>
      </c>
      <c r="S292" s="11"/>
      <c r="T292"/>
    </row>
    <row r="293" spans="1:20" ht="15">
      <c r="A293" s="35">
        <v>936</v>
      </c>
      <c r="B293" s="13" t="s">
        <v>299</v>
      </c>
      <c r="C293" s="15">
        <v>6395</v>
      </c>
      <c r="D293" s="15">
        <v>7563289.5800000001</v>
      </c>
      <c r="E293" s="15">
        <v>1750917.3050720079</v>
      </c>
      <c r="F293" s="240">
        <f>Yhteenveto[[#This Row],[Ikärakenne, laskennallinen kustannus]]+Yhteenveto[[#This Row],[Muut laskennalliset kustannukset ]]</f>
        <v>9314206.8850720078</v>
      </c>
      <c r="G293" s="335">
        <v>1395.32</v>
      </c>
      <c r="H293" s="17">
        <v>8923071.4000000004</v>
      </c>
      <c r="I293" s="352">
        <f>Yhteenveto[[#This Row],[Laskennalliset kustannukset yhteensä]]-Yhteenveto[[#This Row],[Omarahoitusosuus, €]]</f>
        <v>391135.4850720074</v>
      </c>
      <c r="J293" s="36">
        <v>848903.75806484744</v>
      </c>
      <c r="K293" s="37">
        <v>2129886.8521819888</v>
      </c>
      <c r="L293" s="240">
        <f>Yhteenveto[[#This Row],[Valtionosuus omarahoitusosuuden jälkeen (välisumma)]]+Yhteenveto[[#This Row],[Lisäosat yhteensä]]+Yhteenveto[[#This Row],[Valtionosuuteen tehtävät vähennykset ja lisäykset, netto]]</f>
        <v>3369926.0953188436</v>
      </c>
      <c r="M293" s="37">
        <v>2216842.438178468</v>
      </c>
      <c r="N293" s="314">
        <f>SUM(Yhteenveto[[#This Row],[Valtionosuus ennen verotuloihin perustuvaa valtionosuuksien tasausta]]+Yhteenveto[[#This Row],[Verotuloihin perustuva valtionosuuksien tasaus]])</f>
        <v>5586768.5334973112</v>
      </c>
      <c r="O293" s="250">
        <v>1439683.9347591605</v>
      </c>
      <c r="P293" s="387">
        <f>SUM(Yhteenveto[[#This Row],[Kunnan  peruspalvelujen valtionosuus ]:[Veroperustemuutoksista johtuvien veromenetysten korvaus]])</f>
        <v>7026452.4682564717</v>
      </c>
      <c r="Q293" s="37">
        <v>146695.75242</v>
      </c>
      <c r="R293" s="354">
        <f>+Yhteenveto[[#This Row],[Kunnan  peruspalvelujen valtionosuus ]]+Yhteenveto[[#This Row],[Veroperustemuutoksista johtuvien veromenetysten korvaus]]+Yhteenveto[[#This Row],[Kotikuntakorvaus, netto, vuoden 2023 tieto]]</f>
        <v>7173148.2206764715</v>
      </c>
      <c r="S293" s="11"/>
      <c r="T293"/>
    </row>
    <row r="294" spans="1:20" ht="15">
      <c r="A294" s="35">
        <v>946</v>
      </c>
      <c r="B294" s="13" t="s">
        <v>300</v>
      </c>
      <c r="C294" s="15">
        <v>6287</v>
      </c>
      <c r="D294" s="15">
        <v>10531179.85</v>
      </c>
      <c r="E294" s="15">
        <v>3303234.6058036508</v>
      </c>
      <c r="F294" s="240">
        <f>Yhteenveto[[#This Row],[Ikärakenne, laskennallinen kustannus]]+Yhteenveto[[#This Row],[Muut laskennalliset kustannukset ]]</f>
        <v>13834414.455803651</v>
      </c>
      <c r="G294" s="335">
        <v>1395.32</v>
      </c>
      <c r="H294" s="17">
        <v>8772376.8399999999</v>
      </c>
      <c r="I294" s="352">
        <f>Yhteenveto[[#This Row],[Laskennalliset kustannukset yhteensä]]-Yhteenveto[[#This Row],[Omarahoitusosuus, €]]</f>
        <v>5062037.6158036515</v>
      </c>
      <c r="J294" s="36">
        <v>339818.46918471588</v>
      </c>
      <c r="K294" s="37">
        <v>-1494467.9082634826</v>
      </c>
      <c r="L294" s="240">
        <f>Yhteenveto[[#This Row],[Valtionosuus omarahoitusosuuden jälkeen (välisumma)]]+Yhteenveto[[#This Row],[Lisäosat yhteensä]]+Yhteenveto[[#This Row],[Valtionosuuteen tehtävät vähennykset ja lisäykset, netto]]</f>
        <v>3907388.1767248851</v>
      </c>
      <c r="M294" s="37">
        <v>2250401.8227907699</v>
      </c>
      <c r="N294" s="314">
        <f>SUM(Yhteenveto[[#This Row],[Valtionosuus ennen verotuloihin perustuvaa valtionosuuksien tasausta]]+Yhteenveto[[#This Row],[Verotuloihin perustuva valtionosuuksien tasaus]])</f>
        <v>6157789.9995156545</v>
      </c>
      <c r="O294" s="250">
        <v>1383720.2239043401</v>
      </c>
      <c r="P294" s="387">
        <f>SUM(Yhteenveto[[#This Row],[Kunnan  peruspalvelujen valtionosuus ]:[Veroperustemuutoksista johtuvien veromenetysten korvaus]])</f>
        <v>7541510.2234199941</v>
      </c>
      <c r="Q294" s="37">
        <v>-288870.00947999995</v>
      </c>
      <c r="R294" s="354">
        <f>+Yhteenveto[[#This Row],[Kunnan  peruspalvelujen valtionosuus ]]+Yhteenveto[[#This Row],[Veroperustemuutoksista johtuvien veromenetysten korvaus]]+Yhteenveto[[#This Row],[Kotikuntakorvaus, netto, vuoden 2023 tieto]]</f>
        <v>7252640.2139399946</v>
      </c>
      <c r="S294" s="11"/>
      <c r="T294"/>
    </row>
    <row r="295" spans="1:20" ht="15">
      <c r="A295" s="35">
        <v>976</v>
      </c>
      <c r="B295" s="13" t="s">
        <v>301</v>
      </c>
      <c r="C295" s="15">
        <v>3788</v>
      </c>
      <c r="D295" s="15">
        <v>3793330.2</v>
      </c>
      <c r="E295" s="15">
        <v>2221846.102932292</v>
      </c>
      <c r="F295" s="240">
        <f>Yhteenveto[[#This Row],[Ikärakenne, laskennallinen kustannus]]+Yhteenveto[[#This Row],[Muut laskennalliset kustannukset ]]</f>
        <v>6015176.3029322922</v>
      </c>
      <c r="G295" s="335">
        <v>1395.32</v>
      </c>
      <c r="H295" s="17">
        <v>5285472.16</v>
      </c>
      <c r="I295" s="352">
        <f>Yhteenveto[[#This Row],[Laskennalliset kustannukset yhteensä]]-Yhteenveto[[#This Row],[Omarahoitusosuus, €]]</f>
        <v>729704.14293229207</v>
      </c>
      <c r="J295" s="36">
        <v>1356841.5206990575</v>
      </c>
      <c r="K295" s="37">
        <v>-902092.24696505489</v>
      </c>
      <c r="L295" s="240">
        <f>Yhteenveto[[#This Row],[Valtionosuus omarahoitusosuuden jälkeen (välisumma)]]+Yhteenveto[[#This Row],[Lisäosat yhteensä]]+Yhteenveto[[#This Row],[Valtionosuuteen tehtävät vähennykset ja lisäykset, netto]]</f>
        <v>1184453.4166662947</v>
      </c>
      <c r="M295" s="37">
        <v>2033965.5640309979</v>
      </c>
      <c r="N295" s="314">
        <f>SUM(Yhteenveto[[#This Row],[Valtionosuus ennen verotuloihin perustuvaa valtionosuuksien tasausta]]+Yhteenveto[[#This Row],[Verotuloihin perustuva valtionosuuksien tasaus]])</f>
        <v>3218418.9806972928</v>
      </c>
      <c r="O295" s="250">
        <v>837139.7491779438</v>
      </c>
      <c r="P295" s="387">
        <f>SUM(Yhteenveto[[#This Row],[Kunnan  peruspalvelujen valtionosuus ]:[Veroperustemuutoksista johtuvien veromenetysten korvaus]])</f>
        <v>4055558.7298752367</v>
      </c>
      <c r="Q295" s="37">
        <v>-8924.0039999999863</v>
      </c>
      <c r="R295" s="354">
        <f>+Yhteenveto[[#This Row],[Kunnan  peruspalvelujen valtionosuus ]]+Yhteenveto[[#This Row],[Veroperustemuutoksista johtuvien veromenetysten korvaus]]+Yhteenveto[[#This Row],[Kotikuntakorvaus, netto, vuoden 2023 tieto]]</f>
        <v>4046634.7258752366</v>
      </c>
      <c r="S295" s="11"/>
      <c r="T295"/>
    </row>
    <row r="296" spans="1:20" ht="15">
      <c r="A296" s="35">
        <v>977</v>
      </c>
      <c r="B296" s="13" t="s">
        <v>302</v>
      </c>
      <c r="C296" s="15">
        <v>15293</v>
      </c>
      <c r="D296" s="15">
        <v>29815587.98</v>
      </c>
      <c r="E296" s="15">
        <v>2013947.6243797608</v>
      </c>
      <c r="F296" s="240">
        <f>Yhteenveto[[#This Row],[Ikärakenne, laskennallinen kustannus]]+Yhteenveto[[#This Row],[Muut laskennalliset kustannukset ]]</f>
        <v>31829535.604379762</v>
      </c>
      <c r="G296" s="335">
        <v>1395.32</v>
      </c>
      <c r="H296" s="17">
        <v>21338628.759999998</v>
      </c>
      <c r="I296" s="352">
        <f>Yhteenveto[[#This Row],[Laskennalliset kustannukset yhteensä]]-Yhteenveto[[#This Row],[Omarahoitusosuus, €]]</f>
        <v>10490906.844379764</v>
      </c>
      <c r="J296" s="36">
        <v>516008.60647576506</v>
      </c>
      <c r="K296" s="37">
        <v>-1615307.1204435136</v>
      </c>
      <c r="L296" s="240">
        <f>Yhteenveto[[#This Row],[Valtionosuus omarahoitusosuuden jälkeen (välisumma)]]+Yhteenveto[[#This Row],[Lisäosat yhteensä]]+Yhteenveto[[#This Row],[Valtionosuuteen tehtävät vähennykset ja lisäykset, netto]]</f>
        <v>9391608.3304120153</v>
      </c>
      <c r="M296" s="37">
        <v>6407764.1418570857</v>
      </c>
      <c r="N296" s="314">
        <f>SUM(Yhteenveto[[#This Row],[Valtionosuus ennen verotuloihin perustuvaa valtionosuuksien tasausta]]+Yhteenveto[[#This Row],[Verotuloihin perustuva valtionosuuksien tasaus]])</f>
        <v>15799372.472269101</v>
      </c>
      <c r="O296" s="250">
        <v>2489322.4108009636</v>
      </c>
      <c r="P296" s="387">
        <f>SUM(Yhteenveto[[#This Row],[Kunnan  peruspalvelujen valtionosuus ]:[Veroperustemuutoksista johtuvien veromenetysten korvaus]])</f>
        <v>18288694.883070067</v>
      </c>
      <c r="Q296" s="37">
        <v>184920.23622000002</v>
      </c>
      <c r="R296" s="354">
        <f>+Yhteenveto[[#This Row],[Kunnan  peruspalvelujen valtionosuus ]]+Yhteenveto[[#This Row],[Veroperustemuutoksista johtuvien veromenetysten korvaus]]+Yhteenveto[[#This Row],[Kotikuntakorvaus, netto, vuoden 2023 tieto]]</f>
        <v>18473615.119290065</v>
      </c>
      <c r="S296" s="11"/>
      <c r="T296"/>
    </row>
    <row r="297" spans="1:20" ht="15">
      <c r="A297" s="35">
        <v>980</v>
      </c>
      <c r="B297" s="13" t="s">
        <v>303</v>
      </c>
      <c r="C297" s="15">
        <v>33607</v>
      </c>
      <c r="D297" s="15">
        <v>65563320.030000001</v>
      </c>
      <c r="E297" s="15">
        <v>4555860.8743938236</v>
      </c>
      <c r="F297" s="240">
        <f>Yhteenveto[[#This Row],[Ikärakenne, laskennallinen kustannus]]+Yhteenveto[[#This Row],[Muut laskennalliset kustannukset ]]</f>
        <v>70119180.904393822</v>
      </c>
      <c r="G297" s="335">
        <v>1395.32</v>
      </c>
      <c r="H297" s="17">
        <v>46892519.239999995</v>
      </c>
      <c r="I297" s="352">
        <f>Yhteenveto[[#This Row],[Laskennalliset kustannukset yhteensä]]-Yhteenveto[[#This Row],[Omarahoitusosuus, €]]</f>
        <v>23226661.664393827</v>
      </c>
      <c r="J297" s="36">
        <v>1102072.211737639</v>
      </c>
      <c r="K297" s="37">
        <v>-4119676.01119518</v>
      </c>
      <c r="L297" s="240">
        <f>Yhteenveto[[#This Row],[Valtionosuus omarahoitusosuuden jälkeen (välisumma)]]+Yhteenveto[[#This Row],[Lisäosat yhteensä]]+Yhteenveto[[#This Row],[Valtionosuuteen tehtävät vähennykset ja lisäykset, netto]]</f>
        <v>20209057.864936288</v>
      </c>
      <c r="M297" s="37">
        <v>5595694.8116450571</v>
      </c>
      <c r="N297" s="314">
        <f>SUM(Yhteenveto[[#This Row],[Valtionosuus ennen verotuloihin perustuvaa valtionosuuksien tasausta]]+Yhteenveto[[#This Row],[Verotuloihin perustuva valtionosuuksien tasaus]])</f>
        <v>25804752.676581345</v>
      </c>
      <c r="O297" s="250">
        <v>4342450.7771977633</v>
      </c>
      <c r="P297" s="387">
        <f>SUM(Yhteenveto[[#This Row],[Kunnan  peruspalvelujen valtionosuus ]:[Veroperustemuutoksista johtuvien veromenetysten korvaus]])</f>
        <v>30147203.453779109</v>
      </c>
      <c r="Q297" s="37">
        <v>-1166215.6147319996</v>
      </c>
      <c r="R297" s="354">
        <f>+Yhteenveto[[#This Row],[Kunnan  peruspalvelujen valtionosuus ]]+Yhteenveto[[#This Row],[Veroperustemuutoksista johtuvien veromenetysten korvaus]]+Yhteenveto[[#This Row],[Kotikuntakorvaus, netto, vuoden 2023 tieto]]</f>
        <v>28980987.839047108</v>
      </c>
      <c r="S297" s="11"/>
      <c r="T297"/>
    </row>
    <row r="298" spans="1:20" ht="15">
      <c r="A298" s="35">
        <v>981</v>
      </c>
      <c r="B298" s="13" t="s">
        <v>304</v>
      </c>
      <c r="C298" s="15">
        <v>2237</v>
      </c>
      <c r="D298" s="15">
        <v>2615232.86</v>
      </c>
      <c r="E298" s="15">
        <v>412868.23575777462</v>
      </c>
      <c r="F298" s="240">
        <f>Yhteenveto[[#This Row],[Ikärakenne, laskennallinen kustannus]]+Yhteenveto[[#This Row],[Muut laskennalliset kustannukset ]]</f>
        <v>3028101.0957577745</v>
      </c>
      <c r="G298" s="335">
        <v>1395.32</v>
      </c>
      <c r="H298" s="17">
        <v>3121330.84</v>
      </c>
      <c r="I298" s="352">
        <f>Yhteenveto[[#This Row],[Laskennalliset kustannukset yhteensä]]-Yhteenveto[[#This Row],[Omarahoitusosuus, €]]</f>
        <v>-93229.744242225308</v>
      </c>
      <c r="J298" s="36">
        <v>49293.107385466879</v>
      </c>
      <c r="K298" s="37">
        <v>794615.93661063618</v>
      </c>
      <c r="L298" s="240">
        <f>Yhteenveto[[#This Row],[Valtionosuus omarahoitusosuuden jälkeen (välisumma)]]+Yhteenveto[[#This Row],[Lisäosat yhteensä]]+Yhteenveto[[#This Row],[Valtionosuuteen tehtävät vähennykset ja lisäykset, netto]]</f>
        <v>750679.2997538778</v>
      </c>
      <c r="M298" s="37">
        <v>1171967.2957837107</v>
      </c>
      <c r="N298" s="314">
        <f>SUM(Yhteenveto[[#This Row],[Valtionosuus ennen verotuloihin perustuvaa valtionosuuksien tasausta]]+Yhteenveto[[#This Row],[Verotuloihin perustuva valtionosuuksien tasaus]])</f>
        <v>1922646.5955375885</v>
      </c>
      <c r="O298" s="250">
        <v>510717.05156086595</v>
      </c>
      <c r="P298" s="387">
        <f>SUM(Yhteenveto[[#This Row],[Kunnan  peruspalvelujen valtionosuus ]:[Veroperustemuutoksista johtuvien veromenetysten korvaus]])</f>
        <v>2433363.6470984546</v>
      </c>
      <c r="Q298" s="37">
        <v>-90727.373999999996</v>
      </c>
      <c r="R298" s="354">
        <f>+Yhteenveto[[#This Row],[Kunnan  peruspalvelujen valtionosuus ]]+Yhteenveto[[#This Row],[Veroperustemuutoksista johtuvien veromenetysten korvaus]]+Yhteenveto[[#This Row],[Kotikuntakorvaus, netto, vuoden 2023 tieto]]</f>
        <v>2342636.2730984548</v>
      </c>
      <c r="S298" s="11"/>
      <c r="T298"/>
    </row>
    <row r="299" spans="1:20" ht="15">
      <c r="A299" s="35">
        <v>989</v>
      </c>
      <c r="B299" s="13" t="s">
        <v>305</v>
      </c>
      <c r="C299" s="15">
        <v>5406</v>
      </c>
      <c r="D299" s="15">
        <v>7379317.9999999991</v>
      </c>
      <c r="E299" s="15">
        <v>1154274.5705997024</v>
      </c>
      <c r="F299" s="240">
        <f>Yhteenveto[[#This Row],[Ikärakenne, laskennallinen kustannus]]+Yhteenveto[[#This Row],[Muut laskennalliset kustannukset ]]</f>
        <v>8533592.5705997013</v>
      </c>
      <c r="G299" s="335">
        <v>1395.32</v>
      </c>
      <c r="H299" s="17">
        <v>7543099.9199999999</v>
      </c>
      <c r="I299" s="352">
        <f>Yhteenveto[[#This Row],[Laskennalliset kustannukset yhteensä]]-Yhteenveto[[#This Row],[Omarahoitusosuus, €]]</f>
        <v>990492.65059970133</v>
      </c>
      <c r="J299" s="36">
        <v>471097.3330127371</v>
      </c>
      <c r="K299" s="37">
        <v>-2135418.0559991058</v>
      </c>
      <c r="L299" s="240">
        <f>Yhteenveto[[#This Row],[Valtionosuus omarahoitusosuuden jälkeen (välisumma)]]+Yhteenveto[[#This Row],[Lisäosat yhteensä]]+Yhteenveto[[#This Row],[Valtionosuuteen tehtävät vähennykset ja lisäykset, netto]]</f>
        <v>-673828.07238666737</v>
      </c>
      <c r="M299" s="37">
        <v>2091588.2777322177</v>
      </c>
      <c r="N299" s="314">
        <f>SUM(Yhteenveto[[#This Row],[Valtionosuus ennen verotuloihin perustuvaa valtionosuuksien tasausta]]+Yhteenveto[[#This Row],[Verotuloihin perustuva valtionosuuksien tasaus]])</f>
        <v>1417760.2053455503</v>
      </c>
      <c r="O299" s="250">
        <v>1175379.8531325555</v>
      </c>
      <c r="P299" s="387">
        <f>SUM(Yhteenveto[[#This Row],[Kunnan  peruspalvelujen valtionosuus ]:[Veroperustemuutoksista johtuvien veromenetysten korvaus]])</f>
        <v>2593140.0584781058</v>
      </c>
      <c r="Q299" s="37">
        <v>202574.89079999999</v>
      </c>
      <c r="R299" s="354">
        <f>+Yhteenveto[[#This Row],[Kunnan  peruspalvelujen valtionosuus ]]+Yhteenveto[[#This Row],[Veroperustemuutoksista johtuvien veromenetysten korvaus]]+Yhteenveto[[#This Row],[Kotikuntakorvaus, netto, vuoden 2023 tieto]]</f>
        <v>2795714.949278106</v>
      </c>
      <c r="S299" s="11"/>
      <c r="T299"/>
    </row>
    <row r="300" spans="1:20" ht="15">
      <c r="A300" s="35">
        <v>992</v>
      </c>
      <c r="B300" s="13" t="s">
        <v>306</v>
      </c>
      <c r="C300" s="15">
        <v>18120</v>
      </c>
      <c r="D300" s="15">
        <v>26457823.330000002</v>
      </c>
      <c r="E300" s="15">
        <v>3281649.9833926936</v>
      </c>
      <c r="F300" s="240">
        <f>Yhteenveto[[#This Row],[Ikärakenne, laskennallinen kustannus]]+Yhteenveto[[#This Row],[Muut laskennalliset kustannukset ]]</f>
        <v>29739473.313392695</v>
      </c>
      <c r="G300" s="335">
        <v>1395.32</v>
      </c>
      <c r="H300" s="17">
        <v>25283198.399999999</v>
      </c>
      <c r="I300" s="352">
        <f>Yhteenveto[[#This Row],[Laskennalliset kustannukset yhteensä]]-Yhteenveto[[#This Row],[Omarahoitusosuus, €]]</f>
        <v>4456274.9133926965</v>
      </c>
      <c r="J300" s="36">
        <v>547200.84917976521</v>
      </c>
      <c r="K300" s="37">
        <v>-893422.11954838643</v>
      </c>
      <c r="L300" s="240">
        <f>Yhteenveto[[#This Row],[Valtionosuus omarahoitusosuuden jälkeen (välisumma)]]+Yhteenveto[[#This Row],[Lisäosat yhteensä]]+Yhteenveto[[#This Row],[Valtionosuuteen tehtävät vähennykset ja lisäykset, netto]]</f>
        <v>4110053.6430240753</v>
      </c>
      <c r="M300" s="37">
        <v>5369183.2130125053</v>
      </c>
      <c r="N300" s="314">
        <f>SUM(Yhteenveto[[#This Row],[Valtionosuus ennen verotuloihin perustuvaa valtionosuuksien tasausta]]+Yhteenveto[[#This Row],[Verotuloihin perustuva valtionosuuksien tasaus]])</f>
        <v>9479236.8560365811</v>
      </c>
      <c r="O300" s="250">
        <v>3030042.3109608083</v>
      </c>
      <c r="P300" s="387">
        <f>SUM(Yhteenveto[[#This Row],[Kunnan  peruspalvelujen valtionosuus ]:[Veroperustemuutoksista johtuvien veromenetysten korvaus]])</f>
        <v>12509279.16699739</v>
      </c>
      <c r="Q300" s="37">
        <v>-142635.3306000001</v>
      </c>
      <c r="R300" s="354">
        <f>+Yhteenveto[[#This Row],[Kunnan  peruspalvelujen valtionosuus ]]+Yhteenveto[[#This Row],[Veroperustemuutoksista johtuvien veromenetysten korvaus]]+Yhteenveto[[#This Row],[Kotikuntakorvaus, netto, vuoden 2023 tieto]]</f>
        <v>12366643.836397389</v>
      </c>
      <c r="S300" s="11"/>
      <c r="T300"/>
    </row>
    <row r="301" spans="1:20" ht="15">
      <c r="A301" s="348">
        <v>90000231</v>
      </c>
      <c r="B301" s="13" t="s">
        <v>307</v>
      </c>
      <c r="C301" s="15"/>
      <c r="D301" s="15"/>
      <c r="E301" s="15"/>
      <c r="F301" s="15"/>
      <c r="G301" s="16"/>
      <c r="H301" s="17"/>
      <c r="I301" s="17"/>
      <c r="J301" s="36"/>
      <c r="K301" s="15"/>
      <c r="L301" s="14"/>
      <c r="M301" s="37"/>
      <c r="N301" s="314"/>
      <c r="O301" s="314"/>
      <c r="P301" s="37"/>
      <c r="Q301" s="37">
        <v>1778062.7774820873</v>
      </c>
      <c r="R301" s="354">
        <f>+Yhteenveto[[#This Row],[Kunnan  peruspalvelujen valtionosuus ]]+Yhteenveto[[#This Row],[Veroperustemuutoksista johtuvien veromenetysten korvaus]]+Yhteenveto[[#This Row],[Kotikuntakorvaus, netto, vuoden 2023 tieto]]</f>
        <v>1778062.7774820873</v>
      </c>
      <c r="S301" s="11"/>
      <c r="T301"/>
    </row>
    <row r="302" spans="1:20" ht="15">
      <c r="A302" s="40">
        <v>90000281</v>
      </c>
      <c r="B302" s="30" t="s">
        <v>308</v>
      </c>
      <c r="C302" s="41"/>
      <c r="D302" s="41"/>
      <c r="E302" s="41"/>
      <c r="F302" s="15"/>
      <c r="G302" s="16"/>
      <c r="H302" s="17"/>
      <c r="I302" s="17"/>
      <c r="J302" s="15"/>
      <c r="K302" s="15"/>
      <c r="L302" s="18"/>
      <c r="M302" s="15"/>
      <c r="N302" s="314"/>
      <c r="O302" s="314"/>
      <c r="P302" s="37"/>
      <c r="Q302" s="37">
        <v>2763391.9911239059</v>
      </c>
      <c r="R302" s="354">
        <f>+Yhteenveto[[#This Row],[Kunnan  peruspalvelujen valtionosuus ]]+Yhteenveto[[#This Row],[Veroperustemuutoksista johtuvien veromenetysten korvaus]]+Yhteenveto[[#This Row],[Kotikuntakorvaus, netto, vuoden 2023 tieto]]</f>
        <v>2763391.9911239059</v>
      </c>
      <c r="S302" s="11"/>
      <c r="T302"/>
    </row>
    <row r="303" spans="1:20" ht="15">
      <c r="A303" s="40">
        <v>90000381</v>
      </c>
      <c r="B303" s="30" t="s">
        <v>309</v>
      </c>
      <c r="C303" s="41"/>
      <c r="D303" s="41"/>
      <c r="E303" s="41"/>
      <c r="F303" s="15"/>
      <c r="G303" s="16"/>
      <c r="H303" s="17"/>
      <c r="I303" s="17"/>
      <c r="J303" s="15"/>
      <c r="K303" s="15"/>
      <c r="L303" s="18"/>
      <c r="M303" s="15"/>
      <c r="N303" s="314"/>
      <c r="O303" s="314"/>
      <c r="P303" s="37"/>
      <c r="Q303" s="37">
        <v>1034385.2269296251</v>
      </c>
      <c r="R303" s="354">
        <f>+Yhteenveto[[#This Row],[Kunnan  peruspalvelujen valtionosuus ]]+Yhteenveto[[#This Row],[Veroperustemuutoksista johtuvien veromenetysten korvaus]]+Yhteenveto[[#This Row],[Kotikuntakorvaus, netto, vuoden 2023 tieto]]</f>
        <v>1034385.2269296251</v>
      </c>
      <c r="S303" s="11"/>
      <c r="T303"/>
    </row>
    <row r="304" spans="1:20" ht="15">
      <c r="A304" s="40">
        <v>90000691</v>
      </c>
      <c r="B304" s="30" t="s">
        <v>310</v>
      </c>
      <c r="C304" s="41"/>
      <c r="D304" s="41"/>
      <c r="E304" s="41"/>
      <c r="F304" s="15"/>
      <c r="G304" s="16"/>
      <c r="H304" s="17"/>
      <c r="I304" s="17"/>
      <c r="J304" s="15"/>
      <c r="K304" s="15"/>
      <c r="L304" s="18"/>
      <c r="M304" s="15"/>
      <c r="N304" s="314"/>
      <c r="O304" s="314"/>
      <c r="P304" s="37"/>
      <c r="Q304" s="37">
        <v>2395834.7318003075</v>
      </c>
      <c r="R304" s="354">
        <f>+Yhteenveto[[#This Row],[Kunnan  peruspalvelujen valtionosuus ]]+Yhteenveto[[#This Row],[Veroperustemuutoksista johtuvien veromenetysten korvaus]]+Yhteenveto[[#This Row],[Kotikuntakorvaus, netto, vuoden 2023 tieto]]</f>
        <v>2395834.7318003075</v>
      </c>
      <c r="S304" s="11"/>
      <c r="T304"/>
    </row>
    <row r="305" spans="1:20" ht="15">
      <c r="A305" s="40">
        <v>90000851</v>
      </c>
      <c r="B305" s="30" t="s">
        <v>311</v>
      </c>
      <c r="C305" s="41"/>
      <c r="D305" s="41"/>
      <c r="E305" s="41"/>
      <c r="F305" s="15"/>
      <c r="G305" s="16"/>
      <c r="H305" s="17"/>
      <c r="I305" s="17"/>
      <c r="J305" s="15"/>
      <c r="K305" s="15"/>
      <c r="L305" s="18"/>
      <c r="M305" s="15"/>
      <c r="N305" s="314"/>
      <c r="O305" s="314"/>
      <c r="P305" s="37"/>
      <c r="Q305" s="37">
        <v>4889121.8464472573</v>
      </c>
      <c r="R305" s="354">
        <f>+Yhteenveto[[#This Row],[Kunnan  peruspalvelujen valtionosuus ]]+Yhteenveto[[#This Row],[Veroperustemuutoksista johtuvien veromenetysten korvaus]]+Yhteenveto[[#This Row],[Kotikuntakorvaus, netto, vuoden 2023 tieto]]</f>
        <v>4889121.8464472573</v>
      </c>
      <c r="S305" s="11"/>
      <c r="T305"/>
    </row>
    <row r="306" spans="1:20" ht="15">
      <c r="A306" s="40">
        <v>90000901</v>
      </c>
      <c r="B306" s="30" t="s">
        <v>312</v>
      </c>
      <c r="C306" s="41"/>
      <c r="D306" s="41"/>
      <c r="E306" s="41"/>
      <c r="F306" s="15"/>
      <c r="G306" s="16"/>
      <c r="H306" s="17"/>
      <c r="I306" s="17"/>
      <c r="J306" s="15"/>
      <c r="K306" s="15"/>
      <c r="L306" s="18"/>
      <c r="M306" s="15"/>
      <c r="N306" s="314"/>
      <c r="O306" s="314"/>
      <c r="P306" s="37"/>
      <c r="Q306" s="37">
        <v>4133477.0959668485</v>
      </c>
      <c r="R306" s="354">
        <f>+Yhteenveto[[#This Row],[Kunnan  peruspalvelujen valtionosuus ]]+Yhteenveto[[#This Row],[Veroperustemuutoksista johtuvien veromenetysten korvaus]]+Yhteenveto[[#This Row],[Kotikuntakorvaus, netto, vuoden 2023 tieto]]</f>
        <v>4133477.0959668485</v>
      </c>
      <c r="S306" s="11"/>
      <c r="T306"/>
    </row>
    <row r="307" spans="1:20" ht="15">
      <c r="A307" s="40">
        <v>90001171</v>
      </c>
      <c r="B307" s="30" t="s">
        <v>313</v>
      </c>
      <c r="C307" s="41"/>
      <c r="D307" s="41"/>
      <c r="E307" s="41"/>
      <c r="F307" s="15"/>
      <c r="G307" s="16"/>
      <c r="H307" s="17"/>
      <c r="I307" s="17"/>
      <c r="J307" s="15"/>
      <c r="K307" s="15"/>
      <c r="L307" s="18"/>
      <c r="M307" s="15"/>
      <c r="N307" s="314"/>
      <c r="O307" s="314"/>
      <c r="P307" s="37"/>
      <c r="Q307" s="37">
        <v>1099769.0552910389</v>
      </c>
      <c r="R307" s="354">
        <f>+Yhteenveto[[#This Row],[Kunnan  peruspalvelujen valtionosuus ]]+Yhteenveto[[#This Row],[Veroperustemuutoksista johtuvien veromenetysten korvaus]]+Yhteenveto[[#This Row],[Kotikuntakorvaus, netto, vuoden 2023 tieto]]</f>
        <v>1099769.0552910389</v>
      </c>
      <c r="S307" s="11"/>
      <c r="T307"/>
    </row>
    <row r="308" spans="1:20" ht="15">
      <c r="A308" s="40">
        <v>90001361</v>
      </c>
      <c r="B308" s="30" t="s">
        <v>314</v>
      </c>
      <c r="C308" s="41"/>
      <c r="D308" s="41"/>
      <c r="E308" s="41"/>
      <c r="F308" s="15"/>
      <c r="G308" s="16"/>
      <c r="H308" s="17"/>
      <c r="I308" s="17"/>
      <c r="J308" s="15"/>
      <c r="K308" s="15"/>
      <c r="L308" s="18"/>
      <c r="M308" s="15"/>
      <c r="N308" s="314"/>
      <c r="O308" s="314"/>
      <c r="P308" s="37"/>
      <c r="Q308" s="37">
        <v>3158162.2755701765</v>
      </c>
      <c r="R308" s="354">
        <f>+Yhteenveto[[#This Row],[Kunnan  peruspalvelujen valtionosuus ]]+Yhteenveto[[#This Row],[Veroperustemuutoksista johtuvien veromenetysten korvaus]]+Yhteenveto[[#This Row],[Kotikuntakorvaus, netto, vuoden 2023 tieto]]</f>
        <v>3158162.2755701765</v>
      </c>
      <c r="S308" s="11"/>
      <c r="T308"/>
    </row>
    <row r="309" spans="1:20" ht="15">
      <c r="A309" s="40">
        <v>90001481</v>
      </c>
      <c r="B309" s="30" t="s">
        <v>315</v>
      </c>
      <c r="C309" s="41"/>
      <c r="D309" s="41"/>
      <c r="E309" s="41"/>
      <c r="F309" s="15"/>
      <c r="G309" s="16"/>
      <c r="H309" s="17"/>
      <c r="I309" s="17"/>
      <c r="J309" s="15"/>
      <c r="K309" s="15"/>
      <c r="L309" s="18"/>
      <c r="M309" s="15"/>
      <c r="N309" s="314"/>
      <c r="O309" s="314"/>
      <c r="P309" s="37"/>
      <c r="Q309" s="37">
        <v>6669005.356730218</v>
      </c>
      <c r="R309" s="354">
        <f>+Yhteenveto[[#This Row],[Kunnan  peruspalvelujen valtionosuus ]]+Yhteenveto[[#This Row],[Veroperustemuutoksista johtuvien veromenetysten korvaus]]+Yhteenveto[[#This Row],[Kotikuntakorvaus, netto, vuoden 2023 tieto]]</f>
        <v>6669005.356730218</v>
      </c>
      <c r="S309" s="11"/>
      <c r="T309"/>
    </row>
    <row r="310" spans="1:20" ht="15">
      <c r="A310" s="40">
        <v>90001791</v>
      </c>
      <c r="B310" s="30" t="s">
        <v>316</v>
      </c>
      <c r="C310" s="41"/>
      <c r="D310" s="41"/>
      <c r="E310" s="41"/>
      <c r="F310" s="15"/>
      <c r="G310" s="16"/>
      <c r="H310" s="17"/>
      <c r="I310" s="17"/>
      <c r="J310" s="15"/>
      <c r="K310" s="15"/>
      <c r="L310" s="18"/>
      <c r="M310" s="15"/>
      <c r="N310" s="314"/>
      <c r="O310" s="314"/>
      <c r="P310" s="37"/>
      <c r="Q310" s="37">
        <v>5568873.4611042123</v>
      </c>
      <c r="R310" s="354">
        <f>+Yhteenveto[[#This Row],[Kunnan  peruspalvelujen valtionosuus ]]+Yhteenveto[[#This Row],[Veroperustemuutoksista johtuvien veromenetysten korvaus]]+Yhteenveto[[#This Row],[Kotikuntakorvaus, netto, vuoden 2023 tieto]]</f>
        <v>5568873.4611042123</v>
      </c>
      <c r="S310" s="11"/>
      <c r="T310"/>
    </row>
    <row r="311" spans="1:20" ht="15">
      <c r="A311" s="40">
        <v>90001801</v>
      </c>
      <c r="B311" s="30" t="s">
        <v>317</v>
      </c>
      <c r="C311" s="41"/>
      <c r="D311" s="41"/>
      <c r="E311" s="41"/>
      <c r="F311" s="15"/>
      <c r="G311" s="16"/>
      <c r="H311" s="17"/>
      <c r="I311" s="17"/>
      <c r="J311" s="15"/>
      <c r="K311" s="15"/>
      <c r="L311" s="18"/>
      <c r="M311" s="15"/>
      <c r="N311" s="314"/>
      <c r="O311" s="314"/>
      <c r="P311" s="37"/>
      <c r="Q311" s="37">
        <v>4581947.7499885317</v>
      </c>
      <c r="R311" s="354">
        <f>+Yhteenveto[[#This Row],[Kunnan  peruspalvelujen valtionosuus ]]+Yhteenveto[[#This Row],[Veroperustemuutoksista johtuvien veromenetysten korvaus]]+Yhteenveto[[#This Row],[Kotikuntakorvaus, netto, vuoden 2023 tieto]]</f>
        <v>4581947.7499885317</v>
      </c>
      <c r="S311" s="11"/>
      <c r="T311"/>
    </row>
    <row r="312" spans="1:20" ht="15">
      <c r="A312" s="40">
        <v>90002401</v>
      </c>
      <c r="B312" s="30" t="s">
        <v>318</v>
      </c>
      <c r="C312" s="41"/>
      <c r="D312" s="41"/>
      <c r="E312" s="41"/>
      <c r="F312" s="15"/>
      <c r="G312" s="16"/>
      <c r="H312" s="17"/>
      <c r="I312" s="17"/>
      <c r="J312" s="15"/>
      <c r="K312" s="15"/>
      <c r="L312" s="18"/>
      <c r="M312" s="15"/>
      <c r="N312" s="314"/>
      <c r="O312" s="314"/>
      <c r="P312" s="37"/>
      <c r="Q312" s="37">
        <v>5002842.538552572</v>
      </c>
      <c r="R312" s="354">
        <f>+Yhteenveto[[#This Row],[Kunnan  peruspalvelujen valtionosuus ]]+Yhteenveto[[#This Row],[Veroperustemuutoksista johtuvien veromenetysten korvaus]]+Yhteenveto[[#This Row],[Kotikuntakorvaus, netto, vuoden 2023 tieto]]</f>
        <v>5002842.538552572</v>
      </c>
      <c r="S312" s="11"/>
      <c r="T312"/>
    </row>
    <row r="313" spans="1:20" ht="15">
      <c r="A313" s="40">
        <v>90003031</v>
      </c>
      <c r="B313" s="30" t="s">
        <v>319</v>
      </c>
      <c r="C313" s="41"/>
      <c r="D313" s="41"/>
      <c r="E313" s="41"/>
      <c r="F313" s="15"/>
      <c r="G313" s="16"/>
      <c r="H313" s="17"/>
      <c r="I313" s="17"/>
      <c r="J313" s="15"/>
      <c r="K313" s="15"/>
      <c r="L313" s="18"/>
      <c r="M313" s="15"/>
      <c r="N313" s="314"/>
      <c r="O313" s="314"/>
      <c r="P313" s="37"/>
      <c r="Q313" s="37">
        <v>5268441.6637498802</v>
      </c>
      <c r="R313" s="354">
        <f>+Yhteenveto[[#This Row],[Kunnan  peruspalvelujen valtionosuus ]]+Yhteenveto[[#This Row],[Veroperustemuutoksista johtuvien veromenetysten korvaus]]+Yhteenveto[[#This Row],[Kotikuntakorvaus, netto, vuoden 2023 tieto]]</f>
        <v>5268441.6637498802</v>
      </c>
      <c r="S313" s="11"/>
      <c r="T313"/>
    </row>
    <row r="314" spans="1:20" ht="15">
      <c r="A314" s="40">
        <v>90003241</v>
      </c>
      <c r="B314" s="30" t="s">
        <v>320</v>
      </c>
      <c r="C314" s="41"/>
      <c r="D314" s="41"/>
      <c r="E314" s="41"/>
      <c r="F314" s="15"/>
      <c r="G314" s="16"/>
      <c r="H314" s="17"/>
      <c r="I314" s="17"/>
      <c r="J314" s="15"/>
      <c r="K314" s="15"/>
      <c r="L314" s="18"/>
      <c r="M314" s="15"/>
      <c r="N314" s="314"/>
      <c r="O314" s="314"/>
      <c r="P314" s="37"/>
      <c r="Q314" s="37">
        <v>5870756.61979842</v>
      </c>
      <c r="R314" s="354">
        <f>+Yhteenveto[[#This Row],[Kunnan  peruspalvelujen valtionosuus ]]+Yhteenveto[[#This Row],[Veroperustemuutoksista johtuvien veromenetysten korvaus]]+Yhteenveto[[#This Row],[Kotikuntakorvaus, netto, vuoden 2023 tieto]]</f>
        <v>5870756.61979842</v>
      </c>
      <c r="S314" s="11"/>
      <c r="T314"/>
    </row>
    <row r="315" spans="1:20" ht="15">
      <c r="A315" s="40">
        <v>90003941</v>
      </c>
      <c r="B315" s="30" t="s">
        <v>321</v>
      </c>
      <c r="C315" s="41"/>
      <c r="D315" s="41"/>
      <c r="E315" s="41"/>
      <c r="F315" s="15"/>
      <c r="G315" s="16"/>
      <c r="H315" s="17"/>
      <c r="I315" s="17"/>
      <c r="J315" s="15"/>
      <c r="K315" s="15"/>
      <c r="L315" s="18"/>
      <c r="M315" s="15"/>
      <c r="N315" s="314"/>
      <c r="O315" s="314"/>
      <c r="P315" s="37"/>
      <c r="Q315" s="37">
        <v>3901984.9622566262</v>
      </c>
      <c r="R315" s="354">
        <f>+Yhteenveto[[#This Row],[Kunnan  peruspalvelujen valtionosuus ]]+Yhteenveto[[#This Row],[Veroperustemuutoksista johtuvien veromenetysten korvaus]]+Yhteenveto[[#This Row],[Kotikuntakorvaus, netto, vuoden 2023 tieto]]</f>
        <v>3901984.9622566262</v>
      </c>
      <c r="S315" s="11"/>
      <c r="T315"/>
    </row>
    <row r="316" spans="1:20" s="50" customFormat="1" ht="15">
      <c r="A316" s="42">
        <v>90004041</v>
      </c>
      <c r="B316" s="43" t="s">
        <v>750</v>
      </c>
      <c r="C316" s="44"/>
      <c r="D316" s="44"/>
      <c r="E316" s="44"/>
      <c r="F316" s="15"/>
      <c r="G316" s="45"/>
      <c r="H316" s="46"/>
      <c r="I316" s="46"/>
      <c r="J316" s="15"/>
      <c r="K316" s="15"/>
      <c r="L316" s="47"/>
      <c r="M316" s="15"/>
      <c r="N316" s="314"/>
      <c r="O316" s="314"/>
      <c r="P316" s="37"/>
      <c r="Q316" s="37">
        <v>7654479.7065060232</v>
      </c>
      <c r="R316" s="354">
        <f>+Yhteenveto[[#This Row],[Kunnan  peruspalvelujen valtionosuus ]]+Yhteenveto[[#This Row],[Veroperustemuutoksista johtuvien veromenetysten korvaus]]+Yhteenveto[[#This Row],[Kotikuntakorvaus, netto, vuoden 2023 tieto]]</f>
        <v>7654479.7065060232</v>
      </c>
      <c r="S316" s="49"/>
    </row>
    <row r="317" spans="1:20" s="50" customFormat="1" ht="15">
      <c r="A317" s="51">
        <v>90004201</v>
      </c>
      <c r="B317" s="43" t="s">
        <v>322</v>
      </c>
      <c r="C317" s="44"/>
      <c r="D317" s="44"/>
      <c r="E317" s="44"/>
      <c r="F317" s="15"/>
      <c r="G317" s="45"/>
      <c r="H317" s="46"/>
      <c r="I317" s="46"/>
      <c r="J317" s="15"/>
      <c r="K317" s="15"/>
      <c r="L317" s="47"/>
      <c r="M317" s="15"/>
      <c r="N317" s="314"/>
      <c r="O317" s="314"/>
      <c r="P317" s="37"/>
      <c r="Q317" s="37">
        <v>5886721.594537057</v>
      </c>
      <c r="R317" s="354">
        <f>+Yhteenveto[[#This Row],[Kunnan  peruspalvelujen valtionosuus ]]+Yhteenveto[[#This Row],[Veroperustemuutoksista johtuvien veromenetysten korvaus]]+Yhteenveto[[#This Row],[Kotikuntakorvaus, netto, vuoden 2023 tieto]]</f>
        <v>5886721.594537057</v>
      </c>
      <c r="S317" s="49"/>
    </row>
    <row r="318" spans="1:20" ht="15">
      <c r="A318" s="40">
        <v>90004951</v>
      </c>
      <c r="B318" s="30" t="s">
        <v>323</v>
      </c>
      <c r="C318" s="41"/>
      <c r="D318" s="41"/>
      <c r="E318" s="41"/>
      <c r="F318" s="15"/>
      <c r="G318" s="16"/>
      <c r="H318" s="17"/>
      <c r="I318" s="17"/>
      <c r="J318" s="15"/>
      <c r="K318" s="15"/>
      <c r="L318" s="18"/>
      <c r="M318" s="15"/>
      <c r="N318" s="314"/>
      <c r="O318" s="314"/>
      <c r="P318" s="37"/>
      <c r="Q318" s="37">
        <v>1904113.5098503185</v>
      </c>
      <c r="R318" s="354">
        <f>+Yhteenveto[[#This Row],[Kunnan  peruspalvelujen valtionosuus ]]+Yhteenveto[[#This Row],[Veroperustemuutoksista johtuvien veromenetysten korvaus]]+Yhteenveto[[#This Row],[Kotikuntakorvaus, netto, vuoden 2023 tieto]]</f>
        <v>1904113.5098503185</v>
      </c>
      <c r="S318" s="11"/>
      <c r="T318"/>
    </row>
    <row r="319" spans="1:20" ht="15">
      <c r="A319" s="40">
        <v>90004961</v>
      </c>
      <c r="B319" s="30" t="s">
        <v>324</v>
      </c>
      <c r="C319" s="41"/>
      <c r="D319" s="41"/>
      <c r="E319" s="41"/>
      <c r="F319" s="15"/>
      <c r="G319" s="16"/>
      <c r="H319" s="17"/>
      <c r="I319" s="17"/>
      <c r="J319" s="15"/>
      <c r="K319" s="15"/>
      <c r="L319" s="18"/>
      <c r="M319" s="15"/>
      <c r="N319" s="314"/>
      <c r="O319" s="314"/>
      <c r="P319" s="37"/>
      <c r="Q319" s="37">
        <v>3872086.9186551808</v>
      </c>
      <c r="R319" s="354">
        <f>+Yhteenveto[[#This Row],[Kunnan  peruspalvelujen valtionosuus ]]+Yhteenveto[[#This Row],[Veroperustemuutoksista johtuvien veromenetysten korvaus]]+Yhteenveto[[#This Row],[Kotikuntakorvaus, netto, vuoden 2023 tieto]]</f>
        <v>3872086.9186551808</v>
      </c>
      <c r="S319" s="11"/>
      <c r="T319"/>
    </row>
    <row r="320" spans="1:20" ht="15">
      <c r="A320" s="40">
        <v>90006471</v>
      </c>
      <c r="B320" s="30" t="s">
        <v>325</v>
      </c>
      <c r="C320" s="41"/>
      <c r="D320" s="41"/>
      <c r="E320" s="41"/>
      <c r="F320" s="15"/>
      <c r="G320" s="16"/>
      <c r="H320" s="17"/>
      <c r="I320" s="17"/>
      <c r="J320" s="15"/>
      <c r="K320" s="15"/>
      <c r="L320" s="18"/>
      <c r="M320" s="15"/>
      <c r="N320" s="314"/>
      <c r="O320" s="314"/>
      <c r="P320" s="37"/>
      <c r="Q320" s="37">
        <v>5236511.7142726071</v>
      </c>
      <c r="R320" s="354">
        <f>+Yhteenveto[[#This Row],[Kunnan  peruspalvelujen valtionosuus ]]+Yhteenveto[[#This Row],[Veroperustemuutoksista johtuvien veromenetysten korvaus]]+Yhteenveto[[#This Row],[Kotikuntakorvaus, netto, vuoden 2023 tieto]]</f>
        <v>5236511.7142726071</v>
      </c>
      <c r="S320" s="11"/>
      <c r="T320"/>
    </row>
    <row r="321" spans="1:20" ht="15">
      <c r="A321" s="40">
        <v>90007291</v>
      </c>
      <c r="B321" s="30" t="s">
        <v>326</v>
      </c>
      <c r="C321" s="41"/>
      <c r="D321" s="41"/>
      <c r="E321" s="41"/>
      <c r="F321" s="15"/>
      <c r="G321" s="16"/>
      <c r="H321" s="17"/>
      <c r="I321" s="17"/>
      <c r="J321" s="15"/>
      <c r="K321" s="15"/>
      <c r="L321" s="18"/>
      <c r="M321" s="15"/>
      <c r="N321" s="314"/>
      <c r="O321" s="314"/>
      <c r="P321" s="37"/>
      <c r="Q321" s="37">
        <v>4615111.3566046972</v>
      </c>
      <c r="R321" s="354">
        <f>+Yhteenveto[[#This Row],[Kunnan  peruspalvelujen valtionosuus ]]+Yhteenveto[[#This Row],[Veroperustemuutoksista johtuvien veromenetysten korvaus]]+Yhteenveto[[#This Row],[Kotikuntakorvaus, netto, vuoden 2023 tieto]]</f>
        <v>4615111.3566046972</v>
      </c>
      <c r="S321" s="11"/>
      <c r="T321"/>
    </row>
    <row r="322" spans="1:20" ht="15">
      <c r="A322" s="40">
        <v>90008441</v>
      </c>
      <c r="B322" s="30" t="s">
        <v>327</v>
      </c>
      <c r="C322" s="41"/>
      <c r="D322" s="41"/>
      <c r="E322" s="41"/>
      <c r="F322" s="15"/>
      <c r="G322" s="16"/>
      <c r="H322" s="17"/>
      <c r="I322" s="17"/>
      <c r="J322" s="15"/>
      <c r="K322" s="15"/>
      <c r="L322" s="18"/>
      <c r="M322" s="15"/>
      <c r="N322" s="314"/>
      <c r="O322" s="314"/>
      <c r="P322" s="37"/>
      <c r="Q322" s="37">
        <v>3901259.281586688</v>
      </c>
      <c r="R322" s="354">
        <f>+Yhteenveto[[#This Row],[Kunnan  peruspalvelujen valtionosuus ]]+Yhteenveto[[#This Row],[Veroperustemuutoksista johtuvien veromenetysten korvaus]]+Yhteenveto[[#This Row],[Kotikuntakorvaus, netto, vuoden 2023 tieto]]</f>
        <v>3901259.281586688</v>
      </c>
      <c r="S322" s="11"/>
      <c r="T322"/>
    </row>
    <row r="323" spans="1:20" ht="15">
      <c r="A323" s="40">
        <v>90031161</v>
      </c>
      <c r="B323" s="30" t="s">
        <v>328</v>
      </c>
      <c r="C323" s="41"/>
      <c r="D323" s="41"/>
      <c r="E323" s="41"/>
      <c r="F323" s="15"/>
      <c r="G323" s="16"/>
      <c r="H323" s="17"/>
      <c r="I323" s="17"/>
      <c r="J323" s="15"/>
      <c r="K323" s="15"/>
      <c r="L323" s="18"/>
      <c r="M323" s="15"/>
      <c r="N323" s="314"/>
      <c r="O323" s="314"/>
      <c r="P323" s="37"/>
      <c r="Q323" s="37">
        <v>925170.28610395617</v>
      </c>
      <c r="R323" s="354">
        <f>+Yhteenveto[[#This Row],[Kunnan  peruspalvelujen valtionosuus ]]+Yhteenveto[[#This Row],[Veroperustemuutoksista johtuvien veromenetysten korvaus]]+Yhteenveto[[#This Row],[Kotikuntakorvaus, netto, vuoden 2023 tieto]]</f>
        <v>925170.28610395617</v>
      </c>
      <c r="S323" s="11"/>
      <c r="T323"/>
    </row>
    <row r="324" spans="1:20" ht="15">
      <c r="A324" s="40">
        <v>90032731</v>
      </c>
      <c r="B324" s="30" t="s">
        <v>329</v>
      </c>
      <c r="C324" s="41"/>
      <c r="D324" s="41"/>
      <c r="E324" s="41"/>
      <c r="F324" s="15"/>
      <c r="G324" s="16"/>
      <c r="H324" s="17"/>
      <c r="I324" s="17"/>
      <c r="J324" s="15"/>
      <c r="K324" s="15"/>
      <c r="L324" s="18"/>
      <c r="M324" s="15"/>
      <c r="N324" s="314"/>
      <c r="O324" s="314"/>
      <c r="P324" s="37"/>
      <c r="Q324" s="37">
        <v>461532.9060805678</v>
      </c>
      <c r="R324" s="354">
        <f>+Yhteenveto[[#This Row],[Kunnan  peruspalvelujen valtionosuus ]]+Yhteenveto[[#This Row],[Veroperustemuutoksista johtuvien veromenetysten korvaus]]+Yhteenveto[[#This Row],[Kotikuntakorvaus, netto, vuoden 2023 tieto]]</f>
        <v>461532.9060805678</v>
      </c>
      <c r="S324" s="11"/>
      <c r="T324"/>
    </row>
    <row r="325" spans="1:20" ht="15">
      <c r="A325" s="40">
        <v>90033141</v>
      </c>
      <c r="B325" s="30" t="s">
        <v>330</v>
      </c>
      <c r="C325" s="41"/>
      <c r="D325" s="41"/>
      <c r="E325" s="41"/>
      <c r="F325" s="15"/>
      <c r="G325" s="16"/>
      <c r="H325" s="17"/>
      <c r="I325" s="17"/>
      <c r="J325" s="15"/>
      <c r="K325" s="15"/>
      <c r="L325" s="18"/>
      <c r="M325" s="15"/>
      <c r="N325" s="314"/>
      <c r="O325" s="314"/>
      <c r="P325" s="37"/>
      <c r="Q325" s="37">
        <v>142233.41130784797</v>
      </c>
      <c r="R325" s="354">
        <f>+Yhteenveto[[#This Row],[Kunnan  peruspalvelujen valtionosuus ]]+Yhteenveto[[#This Row],[Veroperustemuutoksista johtuvien veromenetysten korvaus]]+Yhteenveto[[#This Row],[Kotikuntakorvaus, netto, vuoden 2023 tieto]]</f>
        <v>142233.41130784797</v>
      </c>
      <c r="S325" s="11"/>
      <c r="T325"/>
    </row>
    <row r="326" spans="1:20" ht="15">
      <c r="A326" s="40">
        <v>90034021</v>
      </c>
      <c r="B326" s="30" t="s">
        <v>719</v>
      </c>
      <c r="C326" s="41"/>
      <c r="D326" s="41"/>
      <c r="E326" s="41"/>
      <c r="F326" s="15"/>
      <c r="G326" s="16"/>
      <c r="H326" s="17"/>
      <c r="I326" s="17"/>
      <c r="J326" s="15"/>
      <c r="K326" s="15"/>
      <c r="L326" s="18"/>
      <c r="M326" s="15"/>
      <c r="N326" s="314"/>
      <c r="O326" s="314"/>
      <c r="P326" s="37"/>
      <c r="Q326" s="37">
        <v>5700947.3430329282</v>
      </c>
      <c r="R326" s="354">
        <f>+Yhteenveto[[#This Row],[Kunnan  peruspalvelujen valtionosuus ]]+Yhteenveto[[#This Row],[Veroperustemuutoksista johtuvien veromenetysten korvaus]]+Yhteenveto[[#This Row],[Kotikuntakorvaus, netto, vuoden 2023 tieto]]</f>
        <v>5700947.3430329282</v>
      </c>
      <c r="S326" s="11"/>
      <c r="T326"/>
    </row>
    <row r="327" spans="1:20" ht="15">
      <c r="A327" s="40">
        <v>90034091</v>
      </c>
      <c r="B327" s="30" t="s">
        <v>331</v>
      </c>
      <c r="C327" s="41"/>
      <c r="D327" s="41"/>
      <c r="E327" s="41"/>
      <c r="F327" s="15"/>
      <c r="G327" s="16"/>
      <c r="H327" s="17"/>
      <c r="I327" s="17"/>
      <c r="J327" s="15"/>
      <c r="K327" s="15"/>
      <c r="L327" s="18"/>
      <c r="M327" s="15"/>
      <c r="N327" s="314"/>
      <c r="O327" s="314"/>
      <c r="P327" s="37"/>
      <c r="Q327" s="37">
        <v>432578.24735004175</v>
      </c>
      <c r="R327" s="354">
        <f>+Yhteenveto[[#This Row],[Kunnan  peruspalvelujen valtionosuus ]]+Yhteenveto[[#This Row],[Veroperustemuutoksista johtuvien veromenetysten korvaus]]+Yhteenveto[[#This Row],[Kotikuntakorvaus, netto, vuoden 2023 tieto]]</f>
        <v>432578.24735004175</v>
      </c>
      <c r="S327" s="11"/>
      <c r="T327"/>
    </row>
    <row r="328" spans="1:20" ht="15">
      <c r="A328" s="40">
        <v>90034101</v>
      </c>
      <c r="B328" s="30" t="s">
        <v>332</v>
      </c>
      <c r="C328" s="41"/>
      <c r="D328" s="41"/>
      <c r="E328" s="41"/>
      <c r="F328" s="15"/>
      <c r="G328" s="16"/>
      <c r="H328" s="17"/>
      <c r="I328" s="17"/>
      <c r="J328" s="15"/>
      <c r="K328" s="15"/>
      <c r="L328" s="18"/>
      <c r="M328" s="15"/>
      <c r="N328" s="314"/>
      <c r="O328" s="314"/>
      <c r="P328" s="37"/>
      <c r="Q328" s="37">
        <v>653330.30714518146</v>
      </c>
      <c r="R328" s="354">
        <f>+Yhteenveto[[#This Row],[Kunnan  peruspalvelujen valtionosuus ]]+Yhteenveto[[#This Row],[Veroperustemuutoksista johtuvien veromenetysten korvaus]]+Yhteenveto[[#This Row],[Kotikuntakorvaus, netto, vuoden 2023 tieto]]</f>
        <v>653330.30714518146</v>
      </c>
      <c r="S328" s="11"/>
      <c r="T328"/>
    </row>
    <row r="329" spans="1:20" ht="15">
      <c r="A329" s="40">
        <v>90035101</v>
      </c>
      <c r="B329" s="30" t="s">
        <v>333</v>
      </c>
      <c r="C329" s="41"/>
      <c r="D329" s="41"/>
      <c r="E329" s="41"/>
      <c r="F329" s="15"/>
      <c r="G329" s="16"/>
      <c r="H329" s="17"/>
      <c r="I329" s="17"/>
      <c r="J329" s="15"/>
      <c r="K329" s="15"/>
      <c r="L329" s="18"/>
      <c r="M329" s="15"/>
      <c r="N329" s="314"/>
      <c r="O329" s="314"/>
      <c r="P329" s="37"/>
      <c r="Q329" s="37">
        <v>2761487.8050459865</v>
      </c>
      <c r="R329" s="354">
        <f>+Yhteenveto[[#This Row],[Kunnan  peruspalvelujen valtionosuus ]]+Yhteenveto[[#This Row],[Veroperustemuutoksista johtuvien veromenetysten korvaus]]+Yhteenveto[[#This Row],[Kotikuntakorvaus, netto, vuoden 2023 tieto]]</f>
        <v>2761487.8050459865</v>
      </c>
      <c r="S329" s="11"/>
      <c r="T329"/>
    </row>
    <row r="330" spans="1:20" ht="15">
      <c r="A330" s="40">
        <v>90035401</v>
      </c>
      <c r="B330" s="30" t="s">
        <v>334</v>
      </c>
      <c r="C330" s="41"/>
      <c r="D330" s="41"/>
      <c r="E330" s="41"/>
      <c r="F330" s="15"/>
      <c r="G330" s="16"/>
      <c r="H330" s="17"/>
      <c r="I330" s="17"/>
      <c r="J330" s="15"/>
      <c r="K330" s="15"/>
      <c r="L330" s="18"/>
      <c r="M330" s="15"/>
      <c r="N330" s="314"/>
      <c r="O330" s="314"/>
      <c r="P330" s="37"/>
      <c r="Q330" s="37">
        <v>1767758.1119689678</v>
      </c>
      <c r="R330" s="354">
        <f>+Yhteenveto[[#This Row],[Kunnan  peruspalvelujen valtionosuus ]]+Yhteenveto[[#This Row],[Veroperustemuutoksista johtuvien veromenetysten korvaus]]+Yhteenveto[[#This Row],[Kotikuntakorvaus, netto, vuoden 2023 tieto]]</f>
        <v>1767758.1119689678</v>
      </c>
      <c r="S330" s="11"/>
      <c r="T330"/>
    </row>
    <row r="331" spans="1:20" ht="15">
      <c r="A331" s="40">
        <v>90035411</v>
      </c>
      <c r="B331" s="30" t="s">
        <v>335</v>
      </c>
      <c r="C331" s="41"/>
      <c r="D331" s="41"/>
      <c r="E331" s="41"/>
      <c r="F331" s="15"/>
      <c r="G331" s="16"/>
      <c r="H331" s="17"/>
      <c r="I331" s="17"/>
      <c r="J331" s="15"/>
      <c r="K331" s="15"/>
      <c r="L331" s="18"/>
      <c r="M331" s="15"/>
      <c r="N331" s="314"/>
      <c r="O331" s="314"/>
      <c r="P331" s="37"/>
      <c r="Q331" s="37">
        <v>1429373.2155768785</v>
      </c>
      <c r="R331" s="354">
        <f>+Yhteenveto[[#This Row],[Kunnan  peruspalvelujen valtionosuus ]]+Yhteenveto[[#This Row],[Veroperustemuutoksista johtuvien veromenetysten korvaus]]+Yhteenveto[[#This Row],[Kotikuntakorvaus, netto, vuoden 2023 tieto]]</f>
        <v>1429373.2155768785</v>
      </c>
      <c r="S331" s="11"/>
      <c r="T331"/>
    </row>
    <row r="332" spans="1:20" ht="15">
      <c r="A332" s="40">
        <v>90035421</v>
      </c>
      <c r="B332" s="30" t="s">
        <v>336</v>
      </c>
      <c r="C332" s="41"/>
      <c r="D332" s="41"/>
      <c r="E332" s="41"/>
      <c r="F332" s="15"/>
      <c r="G332" s="16"/>
      <c r="H332" s="17"/>
      <c r="I332" s="17"/>
      <c r="J332" s="15"/>
      <c r="K332" s="15"/>
      <c r="L332" s="18"/>
      <c r="M332" s="15"/>
      <c r="N332" s="314"/>
      <c r="O332" s="314"/>
      <c r="P332" s="37"/>
      <c r="Q332" s="37">
        <v>835258.45109863812</v>
      </c>
      <c r="R332" s="354">
        <f>+Yhteenveto[[#This Row],[Kunnan  peruspalvelujen valtionosuus ]]+Yhteenveto[[#This Row],[Veroperustemuutoksista johtuvien veromenetysten korvaus]]+Yhteenveto[[#This Row],[Kotikuntakorvaus, netto, vuoden 2023 tieto]]</f>
        <v>835258.45109863812</v>
      </c>
      <c r="S332" s="11"/>
      <c r="T332"/>
    </row>
    <row r="333" spans="1:20" ht="15">
      <c r="A333" s="40">
        <v>90035431</v>
      </c>
      <c r="B333" s="30" t="s">
        <v>337</v>
      </c>
      <c r="C333" s="41"/>
      <c r="D333" s="41"/>
      <c r="E333" s="41"/>
      <c r="F333" s="15"/>
      <c r="G333" s="16"/>
      <c r="H333" s="17"/>
      <c r="I333" s="17"/>
      <c r="J333" s="15"/>
      <c r="K333" s="15"/>
      <c r="L333" s="18"/>
      <c r="M333" s="15"/>
      <c r="N333" s="314"/>
      <c r="O333" s="314"/>
      <c r="P333" s="37"/>
      <c r="Q333" s="37">
        <v>1082425.2872795209</v>
      </c>
      <c r="R333" s="354">
        <f>+Yhteenveto[[#This Row],[Kunnan  peruspalvelujen valtionosuus ]]+Yhteenveto[[#This Row],[Veroperustemuutoksista johtuvien veromenetysten korvaus]]+Yhteenveto[[#This Row],[Kotikuntakorvaus, netto, vuoden 2023 tieto]]</f>
        <v>1082425.2872795209</v>
      </c>
      <c r="S333" s="11"/>
      <c r="T333"/>
    </row>
    <row r="334" spans="1:20" ht="15">
      <c r="A334" s="40">
        <v>90035441</v>
      </c>
      <c r="B334" s="30" t="s">
        <v>338</v>
      </c>
      <c r="C334" s="41"/>
      <c r="D334" s="41"/>
      <c r="E334" s="41"/>
      <c r="F334" s="15"/>
      <c r="G334" s="16"/>
      <c r="H334" s="17"/>
      <c r="I334" s="17"/>
      <c r="J334" s="15"/>
      <c r="K334" s="15"/>
      <c r="L334" s="18"/>
      <c r="M334" s="15"/>
      <c r="N334" s="314"/>
      <c r="O334" s="314"/>
      <c r="P334" s="37"/>
      <c r="Q334" s="37">
        <v>1638006.4081840536</v>
      </c>
      <c r="R334" s="354">
        <f>+Yhteenveto[[#This Row],[Kunnan  peruspalvelujen valtionosuus ]]+Yhteenveto[[#This Row],[Veroperustemuutoksista johtuvien veromenetysten korvaus]]+Yhteenveto[[#This Row],[Kotikuntakorvaus, netto, vuoden 2023 tieto]]</f>
        <v>1638006.4081840536</v>
      </c>
      <c r="S334" s="11"/>
      <c r="T334"/>
    </row>
    <row r="335" spans="1:20" ht="15">
      <c r="A335" s="40">
        <v>90035451</v>
      </c>
      <c r="B335" s="30" t="s">
        <v>339</v>
      </c>
      <c r="C335" s="41"/>
      <c r="D335" s="41"/>
      <c r="E335" s="41"/>
      <c r="F335" s="15"/>
      <c r="G335" s="16"/>
      <c r="H335" s="17"/>
      <c r="I335" s="17"/>
      <c r="J335" s="15"/>
      <c r="K335" s="15"/>
      <c r="L335" s="18"/>
      <c r="M335" s="15"/>
      <c r="N335" s="314"/>
      <c r="O335" s="314"/>
      <c r="P335" s="37"/>
      <c r="Q335" s="37">
        <v>876622.24928510387</v>
      </c>
      <c r="R335" s="354">
        <f>+Yhteenveto[[#This Row],[Kunnan  peruspalvelujen valtionosuus ]]+Yhteenveto[[#This Row],[Veroperustemuutoksista johtuvien veromenetysten korvaus]]+Yhteenveto[[#This Row],[Kotikuntakorvaus, netto, vuoden 2023 tieto]]</f>
        <v>876622.24928510387</v>
      </c>
      <c r="S335" s="11"/>
      <c r="T335"/>
    </row>
    <row r="336" spans="1:20" ht="15">
      <c r="A336" s="40">
        <v>90035461</v>
      </c>
      <c r="B336" s="30" t="s">
        <v>751</v>
      </c>
      <c r="C336" s="41"/>
      <c r="D336" s="41"/>
      <c r="E336" s="41"/>
      <c r="F336" s="15"/>
      <c r="G336" s="16"/>
      <c r="H336" s="17"/>
      <c r="I336" s="17"/>
      <c r="J336" s="15"/>
      <c r="K336" s="15"/>
      <c r="L336" s="18"/>
      <c r="M336" s="15"/>
      <c r="N336" s="314"/>
      <c r="O336" s="314"/>
      <c r="P336" s="37"/>
      <c r="Q336" s="37">
        <v>1376906.5031403613</v>
      </c>
      <c r="R336" s="354">
        <f>+Yhteenveto[[#This Row],[Kunnan  peruspalvelujen valtionosuus ]]+Yhteenveto[[#This Row],[Veroperustemuutoksista johtuvien veromenetysten korvaus]]+Yhteenveto[[#This Row],[Kotikuntakorvaus, netto, vuoden 2023 tieto]]</f>
        <v>1376906.5031403613</v>
      </c>
      <c r="S336" s="11"/>
      <c r="T336"/>
    </row>
    <row r="337" spans="1:20" ht="15">
      <c r="A337" s="40">
        <v>90035471</v>
      </c>
      <c r="B337" s="30" t="s">
        <v>340</v>
      </c>
      <c r="C337" s="41"/>
      <c r="D337" s="41"/>
      <c r="E337" s="41"/>
      <c r="F337" s="15"/>
      <c r="G337" s="16"/>
      <c r="H337" s="17"/>
      <c r="I337" s="17"/>
      <c r="J337" s="15"/>
      <c r="K337" s="15"/>
      <c r="L337" s="18"/>
      <c r="M337" s="15"/>
      <c r="N337" s="314"/>
      <c r="O337" s="314"/>
      <c r="P337" s="37"/>
      <c r="Q337" s="37">
        <v>722777.94725824788</v>
      </c>
      <c r="R337" s="354">
        <f>+Yhteenveto[[#This Row],[Kunnan  peruspalvelujen valtionosuus ]]+Yhteenveto[[#This Row],[Veroperustemuutoksista johtuvien veromenetysten korvaus]]+Yhteenveto[[#This Row],[Kotikuntakorvaus, netto, vuoden 2023 tieto]]</f>
        <v>722777.94725824788</v>
      </c>
      <c r="S337" s="11"/>
      <c r="T337"/>
    </row>
    <row r="338" spans="1:20" ht="15">
      <c r="A338" s="40">
        <v>90035481</v>
      </c>
      <c r="B338" s="30" t="s">
        <v>341</v>
      </c>
      <c r="C338" s="41"/>
      <c r="D338" s="41"/>
      <c r="E338" s="41"/>
      <c r="F338" s="15"/>
      <c r="G338" s="16"/>
      <c r="H338" s="17"/>
      <c r="I338" s="17"/>
      <c r="J338" s="15"/>
      <c r="K338" s="15"/>
      <c r="L338" s="18"/>
      <c r="M338" s="15"/>
      <c r="N338" s="314"/>
      <c r="O338" s="314"/>
      <c r="P338" s="37"/>
      <c r="Q338" s="37">
        <v>1630749.6014846738</v>
      </c>
      <c r="R338" s="354">
        <f>+Yhteenveto[[#This Row],[Kunnan  peruspalvelujen valtionosuus ]]+Yhteenveto[[#This Row],[Veroperustemuutoksista johtuvien veromenetysten korvaus]]+Yhteenveto[[#This Row],[Kotikuntakorvaus, netto, vuoden 2023 tieto]]</f>
        <v>1630749.6014846738</v>
      </c>
      <c r="S338" s="11"/>
      <c r="T338"/>
    </row>
    <row r="339" spans="1:20" ht="15">
      <c r="A339" s="40">
        <v>90035491</v>
      </c>
      <c r="B339" s="30" t="s">
        <v>342</v>
      </c>
      <c r="C339" s="41"/>
      <c r="D339" s="41"/>
      <c r="E339" s="41"/>
      <c r="F339" s="15"/>
      <c r="G339" s="16"/>
      <c r="H339" s="17"/>
      <c r="I339" s="17"/>
      <c r="J339" s="15"/>
      <c r="K339" s="15"/>
      <c r="L339" s="18"/>
      <c r="M339" s="15"/>
      <c r="N339" s="314"/>
      <c r="O339" s="314"/>
      <c r="P339" s="37"/>
      <c r="Q339" s="37">
        <v>1589385.8032982072</v>
      </c>
      <c r="R339" s="354">
        <f>+Yhteenveto[[#This Row],[Kunnan  peruspalvelujen valtionosuus ]]+Yhteenveto[[#This Row],[Veroperustemuutoksista johtuvien veromenetysten korvaus]]+Yhteenveto[[#This Row],[Kotikuntakorvaus, netto, vuoden 2023 tieto]]</f>
        <v>1589385.8032982072</v>
      </c>
      <c r="S339" s="11"/>
      <c r="T339"/>
    </row>
    <row r="340" spans="1:20" ht="15">
      <c r="A340" s="40">
        <v>90035501</v>
      </c>
      <c r="B340" s="30" t="s">
        <v>343</v>
      </c>
      <c r="C340" s="41"/>
      <c r="D340" s="41"/>
      <c r="E340" s="41"/>
      <c r="F340" s="15"/>
      <c r="G340" s="16"/>
      <c r="H340" s="17"/>
      <c r="I340" s="17"/>
      <c r="J340" s="15"/>
      <c r="K340" s="15"/>
      <c r="L340" s="18"/>
      <c r="M340" s="15"/>
      <c r="N340" s="314"/>
      <c r="O340" s="314"/>
      <c r="P340" s="37"/>
      <c r="Q340" s="37">
        <v>840338.21578820399</v>
      </c>
      <c r="R340" s="354">
        <f>+Yhteenveto[[#This Row],[Kunnan  peruspalvelujen valtionosuus ]]+Yhteenveto[[#This Row],[Veroperustemuutoksista johtuvien veromenetysten korvaus]]+Yhteenveto[[#This Row],[Kotikuntakorvaus, netto, vuoden 2023 tieto]]</f>
        <v>840338.21578820399</v>
      </c>
      <c r="S340" s="11"/>
      <c r="T340"/>
    </row>
    <row r="341" spans="1:20" ht="15">
      <c r="A341" s="40">
        <v>90035521</v>
      </c>
      <c r="B341" s="30" t="s">
        <v>344</v>
      </c>
      <c r="C341" s="41"/>
      <c r="D341" s="41"/>
      <c r="E341" s="41"/>
      <c r="F341" s="15"/>
      <c r="G341" s="16"/>
      <c r="H341" s="17"/>
      <c r="I341" s="17"/>
      <c r="J341" s="15"/>
      <c r="K341" s="15"/>
      <c r="L341" s="18"/>
      <c r="M341" s="15"/>
      <c r="N341" s="314"/>
      <c r="O341" s="314"/>
      <c r="P341" s="37"/>
      <c r="Q341" s="37">
        <v>4077744.8205156107</v>
      </c>
      <c r="R341" s="354">
        <f>+Yhteenveto[[#This Row],[Kunnan  peruspalvelujen valtionosuus ]]+Yhteenveto[[#This Row],[Veroperustemuutoksista johtuvien veromenetysten korvaus]]+Yhteenveto[[#This Row],[Kotikuntakorvaus, netto, vuoden 2023 tieto]]</f>
        <v>4077744.8205156107</v>
      </c>
      <c r="S341" s="11"/>
      <c r="T341"/>
    </row>
    <row r="342" spans="1:20" ht="15">
      <c r="A342" s="40">
        <v>90035531</v>
      </c>
      <c r="B342" s="30" t="s">
        <v>345</v>
      </c>
      <c r="C342" s="41"/>
      <c r="D342" s="41"/>
      <c r="E342" s="41"/>
      <c r="F342" s="15"/>
      <c r="G342" s="16"/>
      <c r="H342" s="17"/>
      <c r="I342" s="17"/>
      <c r="J342" s="15"/>
      <c r="K342" s="15"/>
      <c r="L342" s="18"/>
      <c r="M342" s="15"/>
      <c r="N342" s="314"/>
      <c r="O342" s="314"/>
      <c r="P342" s="37"/>
      <c r="Q342" s="37">
        <v>910003.56010225206</v>
      </c>
      <c r="R342" s="354">
        <f>+Yhteenveto[[#This Row],[Kunnan  peruspalvelujen valtionosuus ]]+Yhteenveto[[#This Row],[Veroperustemuutoksista johtuvien veromenetysten korvaus]]+Yhteenveto[[#This Row],[Kotikuntakorvaus, netto, vuoden 2023 tieto]]</f>
        <v>910003.56010225206</v>
      </c>
      <c r="S342" s="11"/>
      <c r="T342"/>
    </row>
    <row r="343" spans="1:20" ht="15">
      <c r="A343" s="40">
        <v>90035541</v>
      </c>
      <c r="B343" s="30" t="s">
        <v>346</v>
      </c>
      <c r="C343" s="41"/>
      <c r="D343" s="41"/>
      <c r="E343" s="41"/>
      <c r="F343" s="15"/>
      <c r="G343" s="16"/>
      <c r="H343" s="17"/>
      <c r="I343" s="17"/>
      <c r="J343" s="15"/>
      <c r="K343" s="15"/>
      <c r="L343" s="18"/>
      <c r="M343" s="15"/>
      <c r="N343" s="314"/>
      <c r="O343" s="314"/>
      <c r="P343" s="37"/>
      <c r="Q343" s="37">
        <v>1902807.2846444296</v>
      </c>
      <c r="R343" s="354">
        <f>+Yhteenveto[[#This Row],[Kunnan  peruspalvelujen valtionosuus ]]+Yhteenveto[[#This Row],[Veroperustemuutoksista johtuvien veromenetysten korvaus]]+Yhteenveto[[#This Row],[Kotikuntakorvaus, netto, vuoden 2023 tieto]]</f>
        <v>1902807.2846444296</v>
      </c>
      <c r="S343" s="11"/>
      <c r="T343"/>
    </row>
    <row r="344" spans="1:20" ht="15">
      <c r="A344" s="40">
        <v>90035551</v>
      </c>
      <c r="B344" s="30" t="s">
        <v>347</v>
      </c>
      <c r="C344" s="41"/>
      <c r="D344" s="41"/>
      <c r="E344" s="41"/>
      <c r="F344" s="15"/>
      <c r="G344" s="16"/>
      <c r="H344" s="17"/>
      <c r="I344" s="17"/>
      <c r="J344" s="15"/>
      <c r="K344" s="15"/>
      <c r="L344" s="18"/>
      <c r="M344" s="15"/>
      <c r="N344" s="314"/>
      <c r="O344" s="314"/>
      <c r="P344" s="37"/>
      <c r="Q344" s="37">
        <v>1274948.3690140725</v>
      </c>
      <c r="R344" s="354">
        <f>+Yhteenveto[[#This Row],[Kunnan  peruspalvelujen valtionosuus ]]+Yhteenveto[[#This Row],[Veroperustemuutoksista johtuvien veromenetysten korvaus]]+Yhteenveto[[#This Row],[Kotikuntakorvaus, netto, vuoden 2023 tieto]]</f>
        <v>1274948.3690140725</v>
      </c>
      <c r="S344" s="11"/>
      <c r="T344"/>
    </row>
    <row r="345" spans="1:20" ht="15">
      <c r="A345" s="40">
        <v>90036381</v>
      </c>
      <c r="B345" s="30" t="s">
        <v>348</v>
      </c>
      <c r="C345" s="41"/>
      <c r="D345" s="41"/>
      <c r="E345" s="41"/>
      <c r="F345" s="15"/>
      <c r="G345" s="16"/>
      <c r="H345" s="17"/>
      <c r="I345" s="17"/>
      <c r="J345" s="15"/>
      <c r="K345" s="15"/>
      <c r="L345" s="18"/>
      <c r="M345" s="15"/>
      <c r="N345" s="314"/>
      <c r="O345" s="314"/>
      <c r="P345" s="37"/>
      <c r="Q345" s="37">
        <v>1364279.6594834402</v>
      </c>
      <c r="R345" s="354">
        <f>+Yhteenveto[[#This Row],[Kunnan  peruspalvelujen valtionosuus ]]+Yhteenveto[[#This Row],[Veroperustemuutoksista johtuvien veromenetysten korvaus]]+Yhteenveto[[#This Row],[Kotikuntakorvaus, netto, vuoden 2023 tieto]]</f>
        <v>1364279.6594834402</v>
      </c>
      <c r="S345" s="11"/>
      <c r="T345"/>
    </row>
    <row r="346" spans="1:20" ht="15">
      <c r="A346" s="40">
        <v>90036811</v>
      </c>
      <c r="B346" s="30" t="s">
        <v>349</v>
      </c>
      <c r="C346" s="41"/>
      <c r="D346" s="41"/>
      <c r="E346" s="41"/>
      <c r="F346" s="15"/>
      <c r="G346" s="16"/>
      <c r="H346" s="17"/>
      <c r="I346" s="17"/>
      <c r="J346" s="15"/>
      <c r="K346" s="15"/>
      <c r="L346" s="18"/>
      <c r="M346" s="15"/>
      <c r="N346" s="314"/>
      <c r="O346" s="314"/>
      <c r="P346" s="37"/>
      <c r="Q346" s="37">
        <v>4589449.1110736812</v>
      </c>
      <c r="R346" s="354">
        <f>+Yhteenveto[[#This Row],[Kunnan  peruspalvelujen valtionosuus ]]+Yhteenveto[[#This Row],[Veroperustemuutoksista johtuvien veromenetysten korvaus]]+Yhteenveto[[#This Row],[Kotikuntakorvaus, netto, vuoden 2023 tieto]]</f>
        <v>4589449.1110736812</v>
      </c>
      <c r="S346" s="11"/>
      <c r="T346"/>
    </row>
    <row r="347" spans="1:20" ht="15">
      <c r="A347" s="42">
        <v>90037111</v>
      </c>
      <c r="B347" s="43" t="s">
        <v>350</v>
      </c>
      <c r="C347" s="44"/>
      <c r="D347" s="44"/>
      <c r="E347" s="44"/>
      <c r="F347" s="15"/>
      <c r="G347" s="45"/>
      <c r="H347" s="46"/>
      <c r="I347" s="46"/>
      <c r="J347" s="15"/>
      <c r="K347" s="15"/>
      <c r="L347" s="47"/>
      <c r="M347" s="15"/>
      <c r="N347" s="314"/>
      <c r="O347" s="314"/>
      <c r="P347" s="37"/>
      <c r="Q347" s="37">
        <v>42234.614990391601</v>
      </c>
      <c r="R347" s="354">
        <f>+Yhteenveto[[#This Row],[Kunnan  peruspalvelujen valtionosuus ]]+Yhteenveto[[#This Row],[Veroperustemuutoksista johtuvien veromenetysten korvaus]]+Yhteenveto[[#This Row],[Kotikuntakorvaus, netto, vuoden 2023 tieto]]</f>
        <v>42234.614990391601</v>
      </c>
      <c r="S347" s="11"/>
      <c r="T347"/>
    </row>
    <row r="348" spans="1:20" ht="15">
      <c r="A348" s="40">
        <v>90037151</v>
      </c>
      <c r="B348" s="30" t="s">
        <v>351</v>
      </c>
      <c r="C348" s="41"/>
      <c r="D348" s="41"/>
      <c r="E348" s="41"/>
      <c r="F348" s="15"/>
      <c r="G348" s="16"/>
      <c r="H348" s="17"/>
      <c r="I348" s="17"/>
      <c r="J348" s="15"/>
      <c r="K348" s="15"/>
      <c r="L348" s="18"/>
      <c r="M348" s="15"/>
      <c r="N348" s="314"/>
      <c r="O348" s="314"/>
      <c r="P348" s="37"/>
      <c r="Q348" s="37">
        <v>1016823.7547171256</v>
      </c>
      <c r="R348" s="354">
        <f>+Yhteenveto[[#This Row],[Kunnan  peruspalvelujen valtionosuus ]]+Yhteenveto[[#This Row],[Veroperustemuutoksista johtuvien veromenetysten korvaus]]+Yhteenveto[[#This Row],[Kotikuntakorvaus, netto, vuoden 2023 tieto]]</f>
        <v>1016823.7547171256</v>
      </c>
      <c r="S348" s="11"/>
      <c r="T348"/>
    </row>
    <row r="349" spans="1:20" ht="15">
      <c r="A349" s="40">
        <v>90037171</v>
      </c>
      <c r="B349" s="30" t="s">
        <v>352</v>
      </c>
      <c r="C349" s="41"/>
      <c r="D349" s="41"/>
      <c r="E349" s="41"/>
      <c r="F349" s="15"/>
      <c r="G349" s="16"/>
      <c r="H349" s="17"/>
      <c r="I349" s="17"/>
      <c r="J349" s="15"/>
      <c r="K349" s="15"/>
      <c r="L349" s="18"/>
      <c r="M349" s="15"/>
      <c r="N349" s="314"/>
      <c r="O349" s="314"/>
      <c r="P349" s="37"/>
      <c r="Q349" s="37">
        <v>783589.98739905248</v>
      </c>
      <c r="R349" s="354">
        <f>+Yhteenveto[[#This Row],[Kunnan  peruspalvelujen valtionosuus ]]+Yhteenveto[[#This Row],[Veroperustemuutoksista johtuvien veromenetysten korvaus]]+Yhteenveto[[#This Row],[Kotikuntakorvaus, netto, vuoden 2023 tieto]]</f>
        <v>783589.98739905248</v>
      </c>
      <c r="S349" s="11"/>
      <c r="T349"/>
    </row>
    <row r="350" spans="1:20" ht="15">
      <c r="A350" s="40">
        <v>90037181</v>
      </c>
      <c r="B350" s="30" t="s">
        <v>353</v>
      </c>
      <c r="C350" s="41"/>
      <c r="D350" s="41"/>
      <c r="E350" s="41"/>
      <c r="F350" s="15"/>
      <c r="G350" s="16"/>
      <c r="H350" s="17"/>
      <c r="I350" s="17"/>
      <c r="J350" s="15"/>
      <c r="K350" s="15"/>
      <c r="L350" s="18"/>
      <c r="M350" s="15"/>
      <c r="N350" s="314"/>
      <c r="O350" s="314"/>
      <c r="P350" s="37"/>
      <c r="Q350" s="37">
        <v>2193152.1206866233</v>
      </c>
      <c r="R350" s="354">
        <f>+Yhteenveto[[#This Row],[Kunnan  peruspalvelujen valtionosuus ]]+Yhteenveto[[#This Row],[Veroperustemuutoksista johtuvien veromenetysten korvaus]]+Yhteenveto[[#This Row],[Kotikuntakorvaus, netto, vuoden 2023 tieto]]</f>
        <v>2193152.1206866233</v>
      </c>
      <c r="S350" s="11"/>
      <c r="T350"/>
    </row>
    <row r="351" spans="1:20" ht="15">
      <c r="A351" s="40">
        <v>90037191</v>
      </c>
      <c r="B351" s="30" t="s">
        <v>354</v>
      </c>
      <c r="C351" s="41"/>
      <c r="D351" s="41"/>
      <c r="E351" s="41"/>
      <c r="F351" s="15"/>
      <c r="G351" s="16"/>
      <c r="H351" s="17"/>
      <c r="I351" s="17"/>
      <c r="J351" s="15"/>
      <c r="K351" s="15"/>
      <c r="L351" s="18"/>
      <c r="M351" s="15"/>
      <c r="N351" s="314"/>
      <c r="O351" s="314"/>
      <c r="P351" s="37"/>
      <c r="Q351" s="37">
        <v>1290115.0950157763</v>
      </c>
      <c r="R351" s="354">
        <f>+Yhteenveto[[#This Row],[Kunnan  peruspalvelujen valtionosuus ]]+Yhteenveto[[#This Row],[Veroperustemuutoksista johtuvien veromenetysten korvaus]]+Yhteenveto[[#This Row],[Kotikuntakorvaus, netto, vuoden 2023 tieto]]</f>
        <v>1290115.0950157763</v>
      </c>
      <c r="S351" s="11"/>
      <c r="T351"/>
    </row>
    <row r="352" spans="1:20" ht="15">
      <c r="A352" s="40">
        <v>90037251</v>
      </c>
      <c r="B352" s="30" t="s">
        <v>355</v>
      </c>
      <c r="C352" s="41"/>
      <c r="D352" s="41"/>
      <c r="E352" s="41"/>
      <c r="F352" s="15"/>
      <c r="G352" s="16"/>
      <c r="H352" s="17"/>
      <c r="I352" s="17"/>
      <c r="J352" s="15"/>
      <c r="K352" s="15"/>
      <c r="L352" s="18"/>
      <c r="M352" s="15"/>
      <c r="N352" s="314"/>
      <c r="O352" s="314"/>
      <c r="P352" s="37"/>
      <c r="Q352" s="37">
        <v>2770213.3894213215</v>
      </c>
      <c r="R352" s="354">
        <f>+Yhteenveto[[#This Row],[Kunnan  peruspalvelujen valtionosuus ]]+Yhteenveto[[#This Row],[Veroperustemuutoksista johtuvien veromenetysten korvaus]]+Yhteenveto[[#This Row],[Kotikuntakorvaus, netto, vuoden 2023 tieto]]</f>
        <v>2770213.3894213215</v>
      </c>
      <c r="S352" s="11"/>
      <c r="T352"/>
    </row>
    <row r="353" spans="1:20" ht="15">
      <c r="A353" s="40">
        <v>90037591</v>
      </c>
      <c r="B353" s="30" t="s">
        <v>356</v>
      </c>
      <c r="C353" s="41"/>
      <c r="D353" s="41"/>
      <c r="E353" s="41"/>
      <c r="F353" s="15"/>
      <c r="G353" s="16"/>
      <c r="H353" s="17"/>
      <c r="I353" s="17"/>
      <c r="J353" s="15"/>
      <c r="K353" s="15"/>
      <c r="L353" s="18"/>
      <c r="M353" s="15"/>
      <c r="N353" s="314"/>
      <c r="O353" s="314"/>
      <c r="P353" s="37"/>
      <c r="Q353" s="37">
        <v>2458606.1097499444</v>
      </c>
      <c r="R353" s="354">
        <f>+Yhteenveto[[#This Row],[Kunnan  peruspalvelujen valtionosuus ]]+Yhteenveto[[#This Row],[Veroperustemuutoksista johtuvien veromenetysten korvaus]]+Yhteenveto[[#This Row],[Kotikuntakorvaus, netto, vuoden 2023 tieto]]</f>
        <v>2458606.1097499444</v>
      </c>
      <c r="S353" s="11"/>
      <c r="T353"/>
    </row>
    <row r="354" spans="1:20" ht="15">
      <c r="A354" s="42">
        <v>90037841</v>
      </c>
      <c r="B354" s="43" t="s">
        <v>357</v>
      </c>
      <c r="C354" s="44"/>
      <c r="D354" s="44"/>
      <c r="E354" s="44"/>
      <c r="F354" s="15"/>
      <c r="G354" s="45"/>
      <c r="H354" s="46"/>
      <c r="I354" s="46"/>
      <c r="J354" s="15"/>
      <c r="K354" s="15"/>
      <c r="L354" s="47"/>
      <c r="M354" s="15"/>
      <c r="N354" s="314"/>
      <c r="O354" s="314"/>
      <c r="P354" s="37"/>
      <c r="Q354" s="37">
        <v>647887.70212064625</v>
      </c>
      <c r="R354" s="354">
        <f>+Yhteenveto[[#This Row],[Kunnan  peruspalvelujen valtionosuus ]]+Yhteenveto[[#This Row],[Veroperustemuutoksista johtuvien veromenetysten korvaus]]+Yhteenveto[[#This Row],[Kotikuntakorvaus, netto, vuoden 2023 tieto]]</f>
        <v>647887.70212064625</v>
      </c>
      <c r="S354" s="11"/>
      <c r="T354"/>
    </row>
    <row r="355" spans="1:20" ht="15">
      <c r="A355" s="40">
        <v>90037851</v>
      </c>
      <c r="B355" s="30" t="s">
        <v>358</v>
      </c>
      <c r="C355" s="41"/>
      <c r="D355" s="41"/>
      <c r="E355" s="41"/>
      <c r="F355" s="15"/>
      <c r="G355" s="16"/>
      <c r="H355" s="17"/>
      <c r="I355" s="17"/>
      <c r="J355" s="15"/>
      <c r="K355" s="15"/>
      <c r="L355" s="18"/>
      <c r="M355" s="15"/>
      <c r="N355" s="314"/>
      <c r="O355" s="314"/>
      <c r="P355" s="37"/>
      <c r="Q355" s="37">
        <v>502171.02359709598</v>
      </c>
      <c r="R355" s="354">
        <f>+Yhteenveto[[#This Row],[Kunnan  peruspalvelujen valtionosuus ]]+Yhteenveto[[#This Row],[Veroperustemuutoksista johtuvien veromenetysten korvaus]]+Yhteenveto[[#This Row],[Kotikuntakorvaus, netto, vuoden 2023 tieto]]</f>
        <v>502171.02359709598</v>
      </c>
      <c r="S355" s="11"/>
      <c r="T355"/>
    </row>
    <row r="356" spans="1:20" ht="15">
      <c r="A356" s="40">
        <v>90037861</v>
      </c>
      <c r="B356" s="30" t="s">
        <v>359</v>
      </c>
      <c r="C356" s="41"/>
      <c r="D356" s="41"/>
      <c r="E356" s="41"/>
      <c r="F356" s="15"/>
      <c r="G356" s="16"/>
      <c r="H356" s="17"/>
      <c r="I356" s="17"/>
      <c r="J356" s="15"/>
      <c r="K356" s="15"/>
      <c r="L356" s="18"/>
      <c r="M356" s="15"/>
      <c r="N356" s="314"/>
      <c r="O356" s="314"/>
      <c r="P356" s="37"/>
      <c r="Q356" s="37">
        <v>1219941.7742327717</v>
      </c>
      <c r="R356" s="354">
        <f>+Yhteenveto[[#This Row],[Kunnan  peruspalvelujen valtionosuus ]]+Yhteenveto[[#This Row],[Veroperustemuutoksista johtuvien veromenetysten korvaus]]+Yhteenveto[[#This Row],[Kotikuntakorvaus, netto, vuoden 2023 tieto]]</f>
        <v>1219941.7742327717</v>
      </c>
      <c r="S356" s="11"/>
      <c r="T356"/>
    </row>
    <row r="357" spans="1:20" ht="15">
      <c r="A357" s="40">
        <v>90037981</v>
      </c>
      <c r="B357" s="30" t="s">
        <v>360</v>
      </c>
      <c r="C357" s="41"/>
      <c r="D357" s="41"/>
      <c r="E357" s="41"/>
      <c r="F357" s="15"/>
      <c r="G357" s="16"/>
      <c r="H357" s="17"/>
      <c r="I357" s="17"/>
      <c r="J357" s="15"/>
      <c r="K357" s="15"/>
      <c r="L357" s="18"/>
      <c r="M357" s="15"/>
      <c r="N357" s="314"/>
      <c r="O357" s="314"/>
      <c r="P357" s="37"/>
      <c r="Q357" s="37">
        <v>1661953.8702920077</v>
      </c>
      <c r="R357" s="354">
        <f>+Yhteenveto[[#This Row],[Kunnan  peruspalvelujen valtionosuus ]]+Yhteenveto[[#This Row],[Veroperustemuutoksista johtuvien veromenetysten korvaus]]+Yhteenveto[[#This Row],[Kotikuntakorvaus, netto, vuoden 2023 tieto]]</f>
        <v>1661953.8702920077</v>
      </c>
      <c r="S357" s="11"/>
      <c r="T357"/>
    </row>
    <row r="358" spans="1:20" ht="15">
      <c r="A358" s="40">
        <v>90037991</v>
      </c>
      <c r="B358" s="30" t="s">
        <v>361</v>
      </c>
      <c r="C358" s="41"/>
      <c r="D358" s="41"/>
      <c r="E358" s="41"/>
      <c r="F358" s="15"/>
      <c r="G358" s="16"/>
      <c r="H358" s="17"/>
      <c r="I358" s="17"/>
      <c r="J358" s="15"/>
      <c r="K358" s="15"/>
      <c r="L358" s="18"/>
      <c r="M358" s="15"/>
      <c r="N358" s="314"/>
      <c r="O358" s="314"/>
      <c r="P358" s="37"/>
      <c r="Q358" s="37">
        <v>1090407.7746488389</v>
      </c>
      <c r="R358" s="354">
        <f>+Yhteenveto[[#This Row],[Kunnan  peruspalvelujen valtionosuus ]]+Yhteenveto[[#This Row],[Veroperustemuutoksista johtuvien veromenetysten korvaus]]+Yhteenveto[[#This Row],[Kotikuntakorvaus, netto, vuoden 2023 tieto]]</f>
        <v>1090407.7746488389</v>
      </c>
      <c r="S358" s="11"/>
      <c r="T358"/>
    </row>
    <row r="359" spans="1:20" ht="15">
      <c r="A359" s="40">
        <v>90038081</v>
      </c>
      <c r="B359" s="30" t="s">
        <v>362</v>
      </c>
      <c r="C359" s="41"/>
      <c r="D359" s="41"/>
      <c r="E359" s="41"/>
      <c r="F359" s="15"/>
      <c r="G359" s="16"/>
      <c r="H359" s="17"/>
      <c r="I359" s="17"/>
      <c r="J359" s="15"/>
      <c r="K359" s="15"/>
      <c r="L359" s="18"/>
      <c r="M359" s="15"/>
      <c r="N359" s="314"/>
      <c r="O359" s="314"/>
      <c r="P359" s="37"/>
      <c r="Q359" s="37">
        <v>1058042.416769604</v>
      </c>
      <c r="R359" s="354">
        <f>+Yhteenveto[[#This Row],[Kunnan  peruspalvelujen valtionosuus ]]+Yhteenveto[[#This Row],[Veroperustemuutoksista johtuvien veromenetysten korvaus]]+Yhteenveto[[#This Row],[Kotikuntakorvaus, netto, vuoden 2023 tieto]]</f>
        <v>1058042.416769604</v>
      </c>
      <c r="S359" s="11"/>
      <c r="T359"/>
    </row>
    <row r="360" spans="1:20" ht="15">
      <c r="A360" s="40">
        <v>90038581</v>
      </c>
      <c r="B360" s="30" t="s">
        <v>363</v>
      </c>
      <c r="C360" s="41"/>
      <c r="D360" s="41"/>
      <c r="E360" s="41"/>
      <c r="F360" s="15"/>
      <c r="G360" s="16"/>
      <c r="H360" s="17"/>
      <c r="I360" s="17"/>
      <c r="J360" s="15"/>
      <c r="K360" s="15"/>
      <c r="L360" s="18"/>
      <c r="M360" s="15"/>
      <c r="N360" s="314"/>
      <c r="O360" s="314"/>
      <c r="P360" s="37"/>
      <c r="Q360" s="37">
        <v>280112.738596068</v>
      </c>
      <c r="R360" s="354">
        <f>+Yhteenveto[[#This Row],[Kunnan  peruspalvelujen valtionosuus ]]+Yhteenveto[[#This Row],[Veroperustemuutoksista johtuvien veromenetysten korvaus]]+Yhteenveto[[#This Row],[Kotikuntakorvaus, netto, vuoden 2023 tieto]]</f>
        <v>280112.738596068</v>
      </c>
      <c r="S360" s="11"/>
      <c r="T360"/>
    </row>
    <row r="361" spans="1:20" ht="15">
      <c r="A361" s="40">
        <v>90038611</v>
      </c>
      <c r="B361" s="30" t="s">
        <v>364</v>
      </c>
      <c r="C361" s="41"/>
      <c r="D361" s="41"/>
      <c r="E361" s="41"/>
      <c r="F361" s="15"/>
      <c r="G361" s="16"/>
      <c r="H361" s="17"/>
      <c r="I361" s="17"/>
      <c r="J361" s="15"/>
      <c r="K361" s="15"/>
      <c r="L361" s="18"/>
      <c r="M361" s="15"/>
      <c r="N361" s="314"/>
      <c r="O361" s="314"/>
      <c r="P361" s="37"/>
      <c r="Q361" s="37">
        <v>664723.49366320798</v>
      </c>
      <c r="R361" s="354">
        <f>+Yhteenveto[[#This Row],[Kunnan  peruspalvelujen valtionosuus ]]+Yhteenveto[[#This Row],[Veroperustemuutoksista johtuvien veromenetysten korvaus]]+Yhteenveto[[#This Row],[Kotikuntakorvaus, netto, vuoden 2023 tieto]]</f>
        <v>664723.49366320798</v>
      </c>
      <c r="S361" s="11"/>
      <c r="T361"/>
    </row>
    <row r="362" spans="1:20" ht="15">
      <c r="A362" s="40">
        <v>90038691</v>
      </c>
      <c r="B362" s="30" t="s">
        <v>365</v>
      </c>
      <c r="C362" s="41"/>
      <c r="D362" s="41"/>
      <c r="E362" s="41"/>
      <c r="F362" s="15"/>
      <c r="G362" s="16"/>
      <c r="H362" s="17"/>
      <c r="I362" s="17"/>
      <c r="J362" s="15"/>
      <c r="K362" s="15"/>
      <c r="L362" s="18"/>
      <c r="M362" s="15"/>
      <c r="N362" s="314"/>
      <c r="O362" s="314"/>
      <c r="P362" s="37"/>
      <c r="Q362" s="37">
        <v>391867.56176652003</v>
      </c>
      <c r="R362" s="354">
        <f>+Yhteenveto[[#This Row],[Kunnan  peruspalvelujen valtionosuus ]]+Yhteenveto[[#This Row],[Veroperustemuutoksista johtuvien veromenetysten korvaus]]+Yhteenveto[[#This Row],[Kotikuntakorvaus, netto, vuoden 2023 tieto]]</f>
        <v>391867.56176652003</v>
      </c>
      <c r="S362" s="11"/>
      <c r="T362"/>
    </row>
    <row r="363" spans="1:20" ht="15">
      <c r="A363" s="40">
        <v>90000842</v>
      </c>
      <c r="B363" s="30" t="s">
        <v>366</v>
      </c>
      <c r="C363" s="41"/>
      <c r="D363" s="41"/>
      <c r="E363" s="41"/>
      <c r="F363" s="15"/>
      <c r="G363" s="16"/>
      <c r="H363" s="17"/>
      <c r="I363" s="17"/>
      <c r="J363" s="15"/>
      <c r="K363" s="15"/>
      <c r="L363" s="18"/>
      <c r="M363" s="15"/>
      <c r="N363" s="314"/>
      <c r="O363" s="314"/>
      <c r="P363" s="37"/>
      <c r="Q363" s="37">
        <v>5372875.0882800007</v>
      </c>
      <c r="R363" s="354">
        <f>+Yhteenveto[[#This Row],[Kunnan  peruspalvelujen valtionosuus ]]+Yhteenveto[[#This Row],[Veroperustemuutoksista johtuvien veromenetysten korvaus]]+Yhteenveto[[#This Row],[Kotikuntakorvaus, netto, vuoden 2023 tieto]]</f>
        <v>5372875.0882800007</v>
      </c>
      <c r="S363" s="11"/>
      <c r="T363"/>
    </row>
    <row r="364" spans="1:20" ht="15">
      <c r="A364" s="40">
        <v>90000872</v>
      </c>
      <c r="B364" s="30" t="s">
        <v>367</v>
      </c>
      <c r="C364" s="41"/>
      <c r="D364" s="41"/>
      <c r="E364" s="41"/>
      <c r="F364" s="15"/>
      <c r="G364" s="16"/>
      <c r="H364" s="17"/>
      <c r="I364" s="17"/>
      <c r="J364" s="15"/>
      <c r="K364" s="15"/>
      <c r="L364" s="18"/>
      <c r="M364" s="15"/>
      <c r="N364" s="314"/>
      <c r="O364" s="314"/>
      <c r="P364" s="37"/>
      <c r="Q364" s="37">
        <v>4215057.5562455999</v>
      </c>
      <c r="R364" s="354">
        <f>+Yhteenveto[[#This Row],[Kunnan  peruspalvelujen valtionosuus ]]+Yhteenveto[[#This Row],[Veroperustemuutoksista johtuvien veromenetysten korvaus]]+Yhteenveto[[#This Row],[Kotikuntakorvaus, netto, vuoden 2023 tieto]]</f>
        <v>4215057.5562455999</v>
      </c>
      <c r="S364" s="11"/>
      <c r="T364"/>
    </row>
    <row r="365" spans="1:20" ht="15">
      <c r="A365" s="40">
        <v>90037822</v>
      </c>
      <c r="B365" s="30" t="s">
        <v>369</v>
      </c>
      <c r="C365" s="41"/>
      <c r="D365" s="41"/>
      <c r="E365" s="41"/>
      <c r="F365" s="15"/>
      <c r="G365" s="16"/>
      <c r="H365" s="17"/>
      <c r="I365" s="17"/>
      <c r="J365" s="15"/>
      <c r="K365" s="15"/>
      <c r="L365" s="18"/>
      <c r="M365" s="15"/>
      <c r="N365" s="314"/>
      <c r="O365" s="314"/>
      <c r="P365" s="37"/>
      <c r="Q365" s="37">
        <v>1612911.0969539997</v>
      </c>
      <c r="R365" s="354">
        <f>+Yhteenveto[[#This Row],[Kunnan  peruspalvelujen valtionosuus ]]+Yhteenveto[[#This Row],[Veroperustemuutoksista johtuvien veromenetysten korvaus]]+Yhteenveto[[#This Row],[Kotikuntakorvaus, netto, vuoden 2023 tieto]]</f>
        <v>1612911.0969539997</v>
      </c>
      <c r="S365" s="11"/>
      <c r="T365"/>
    </row>
    <row r="366" spans="1:20" ht="15">
      <c r="A366" s="40">
        <v>90038382</v>
      </c>
      <c r="B366" s="30" t="s">
        <v>370</v>
      </c>
      <c r="C366" s="41"/>
      <c r="D366" s="41"/>
      <c r="E366" s="41"/>
      <c r="F366" s="15"/>
      <c r="G366" s="16"/>
      <c r="H366" s="17"/>
      <c r="I366" s="17"/>
      <c r="J366" s="15"/>
      <c r="K366" s="15"/>
      <c r="L366" s="18"/>
      <c r="M366" s="15"/>
      <c r="N366" s="314"/>
      <c r="O366" s="314"/>
      <c r="P366" s="37"/>
      <c r="Q366" s="37">
        <v>2722158.8448179998</v>
      </c>
      <c r="R366" s="354">
        <f>+Yhteenveto[[#This Row],[Kunnan  peruspalvelujen valtionosuus ]]+Yhteenveto[[#This Row],[Veroperustemuutoksista johtuvien veromenetysten korvaus]]+Yhteenveto[[#This Row],[Kotikuntakorvaus, netto, vuoden 2023 tieto]]</f>
        <v>2722158.8448179998</v>
      </c>
      <c r="S366" s="11"/>
      <c r="T366"/>
    </row>
    <row r="367" spans="1:20" ht="15">
      <c r="A367" s="40">
        <v>90053342</v>
      </c>
      <c r="B367" s="30" t="s">
        <v>368</v>
      </c>
      <c r="C367" s="41"/>
      <c r="D367" s="41"/>
      <c r="E367" s="41"/>
      <c r="F367" s="15"/>
      <c r="G367" s="16"/>
      <c r="H367" s="17"/>
      <c r="I367" s="17"/>
      <c r="J367" s="15"/>
      <c r="K367" s="15"/>
      <c r="L367" s="18"/>
      <c r="M367" s="15"/>
      <c r="N367" s="314"/>
      <c r="O367" s="314"/>
      <c r="P367" s="37"/>
      <c r="Q367" s="37">
        <v>722814.57731999969</v>
      </c>
      <c r="R367" s="354">
        <f>+Yhteenveto[[#This Row],[Kunnan  peruspalvelujen valtionosuus ]]+Yhteenveto[[#This Row],[Veroperustemuutoksista johtuvien veromenetysten korvaus]]+Yhteenveto[[#This Row],[Kotikuntakorvaus, netto, vuoden 2023 tieto]]</f>
        <v>722814.57731999969</v>
      </c>
      <c r="S367" s="11"/>
      <c r="T367"/>
    </row>
    <row r="368" spans="1:20" ht="15">
      <c r="A368" s="40">
        <v>90053456</v>
      </c>
      <c r="B368" s="30" t="s">
        <v>768</v>
      </c>
      <c r="C368" s="41"/>
      <c r="D368" s="41"/>
      <c r="E368" s="41"/>
      <c r="F368" s="15"/>
      <c r="G368" s="16"/>
      <c r="H368" s="17"/>
      <c r="I368" s="17"/>
      <c r="J368" s="15"/>
      <c r="K368" s="15"/>
      <c r="L368" s="18"/>
      <c r="M368" s="15"/>
      <c r="N368" s="314"/>
      <c r="O368" s="314"/>
      <c r="P368" s="37"/>
      <c r="Q368" s="37">
        <v>594329.74239599984</v>
      </c>
      <c r="R368" s="354">
        <f>+Yhteenveto[[#This Row],[Kunnan  peruspalvelujen valtionosuus ]]+Yhteenveto[[#This Row],[Veroperustemuutoksista johtuvien veromenetysten korvaus]]+Yhteenveto[[#This Row],[Kotikuntakorvaus, netto, vuoden 2023 tieto]]</f>
        <v>594329.74239599984</v>
      </c>
      <c r="S368" s="11"/>
      <c r="T368"/>
    </row>
    <row r="369" spans="1:20" ht="15">
      <c r="A369" s="40">
        <v>90000837</v>
      </c>
      <c r="B369" s="30" t="s">
        <v>709</v>
      </c>
      <c r="C369" s="41"/>
      <c r="D369" s="41"/>
      <c r="E369" s="41"/>
      <c r="F369" s="15"/>
      <c r="G369" s="16"/>
      <c r="H369" s="17"/>
      <c r="I369" s="17"/>
      <c r="J369" s="15"/>
      <c r="K369" s="15"/>
      <c r="L369" s="18"/>
      <c r="M369" s="15"/>
      <c r="N369" s="314"/>
      <c r="O369" s="314"/>
      <c r="P369" s="37"/>
      <c r="Q369" s="37">
        <v>11306104.83763404</v>
      </c>
      <c r="R369" s="354">
        <f>+Yhteenveto[[#This Row],[Kunnan  peruspalvelujen valtionosuus ]]+Yhteenveto[[#This Row],[Veroperustemuutoksista johtuvien veromenetysten korvaus]]+Yhteenveto[[#This Row],[Kotikuntakorvaus, netto, vuoden 2023 tieto]]</f>
        <v>11306104.83763404</v>
      </c>
      <c r="S369" s="11"/>
      <c r="T369"/>
    </row>
    <row r="370" spans="1:20" s="50" customFormat="1" ht="15">
      <c r="A370" s="42">
        <v>90002047</v>
      </c>
      <c r="B370" s="43" t="s">
        <v>710</v>
      </c>
      <c r="C370" s="44"/>
      <c r="D370" s="44"/>
      <c r="E370" s="44"/>
      <c r="F370" s="15"/>
      <c r="G370" s="45"/>
      <c r="H370" s="46"/>
      <c r="I370" s="46"/>
      <c r="J370" s="15"/>
      <c r="K370" s="15"/>
      <c r="L370" s="47"/>
      <c r="M370" s="15"/>
      <c r="N370" s="314"/>
      <c r="O370" s="314"/>
      <c r="P370" s="37"/>
      <c r="Q370" s="37">
        <v>6674810.8020897238</v>
      </c>
      <c r="R370" s="354">
        <f>+Yhteenveto[[#This Row],[Kunnan  peruspalvelujen valtionosuus ]]+Yhteenveto[[#This Row],[Veroperustemuutoksista johtuvien veromenetysten korvaus]]+Yhteenveto[[#This Row],[Kotikuntakorvaus, netto, vuoden 2023 tieto]]</f>
        <v>6674810.8020897238</v>
      </c>
      <c r="S370" s="49"/>
    </row>
    <row r="371" spans="1:20" ht="15">
      <c r="A371" s="40">
        <v>90005997</v>
      </c>
      <c r="B371" s="30" t="s">
        <v>711</v>
      </c>
      <c r="C371" s="41"/>
      <c r="D371" s="41"/>
      <c r="E371" s="41"/>
      <c r="F371" s="15"/>
      <c r="G371" s="16"/>
      <c r="H371" s="17"/>
      <c r="I371" s="17"/>
      <c r="J371" s="15"/>
      <c r="K371" s="15"/>
      <c r="L371" s="18"/>
      <c r="M371" s="15"/>
      <c r="N371" s="314"/>
      <c r="O371" s="314"/>
      <c r="P371" s="37"/>
      <c r="Q371" s="37">
        <v>7325020.6823541718</v>
      </c>
      <c r="R371" s="354">
        <f>+Yhteenveto[[#This Row],[Kunnan  peruspalvelujen valtionosuus ]]+Yhteenveto[[#This Row],[Veroperustemuutoksista johtuvien veromenetysten korvaus]]+Yhteenveto[[#This Row],[Kotikuntakorvaus, netto, vuoden 2023 tieto]]</f>
        <v>7325020.6823541718</v>
      </c>
      <c r="S371" s="11"/>
      <c r="T371"/>
    </row>
    <row r="372" spans="1:20" ht="15">
      <c r="A372" s="40">
        <v>90008177</v>
      </c>
      <c r="B372" s="30" t="s">
        <v>720</v>
      </c>
      <c r="C372" s="41"/>
      <c r="D372" s="41"/>
      <c r="E372" s="41"/>
      <c r="F372" s="15"/>
      <c r="G372" s="16"/>
      <c r="H372" s="17"/>
      <c r="I372" s="17"/>
      <c r="J372" s="15"/>
      <c r="K372" s="15"/>
      <c r="L372" s="18"/>
      <c r="M372" s="15"/>
      <c r="N372" s="314"/>
      <c r="O372" s="314"/>
      <c r="P372" s="37"/>
      <c r="Q372" s="37">
        <v>5923005.6280339556</v>
      </c>
      <c r="R372" s="354">
        <f>+Yhteenveto[[#This Row],[Kunnan  peruspalvelujen valtionosuus ]]+Yhteenveto[[#This Row],[Veroperustemuutoksista johtuvien veromenetysten korvaus]]+Yhteenveto[[#This Row],[Kotikuntakorvaus, netto, vuoden 2023 tieto]]</f>
        <v>5923005.6280339556</v>
      </c>
      <c r="S372" s="11"/>
      <c r="T372"/>
    </row>
    <row r="373" spans="1:20" ht="15">
      <c r="A373" s="40">
        <v>90008367</v>
      </c>
      <c r="B373" s="30" t="s">
        <v>712</v>
      </c>
      <c r="C373" s="41"/>
      <c r="D373" s="41"/>
      <c r="E373" s="41"/>
      <c r="F373" s="15"/>
      <c r="G373" s="16"/>
      <c r="H373" s="17"/>
      <c r="I373" s="17"/>
      <c r="J373" s="15"/>
      <c r="K373" s="15"/>
      <c r="L373" s="18"/>
      <c r="M373" s="15"/>
      <c r="N373" s="314"/>
      <c r="O373" s="314"/>
      <c r="P373" s="37"/>
      <c r="Q373" s="37">
        <v>8629794.5269026943</v>
      </c>
      <c r="R373" s="354">
        <f>+Yhteenveto[[#This Row],[Kunnan  peruspalvelujen valtionosuus ]]+Yhteenveto[[#This Row],[Veroperustemuutoksista johtuvien veromenetysten korvaus]]+Yhteenveto[[#This Row],[Kotikuntakorvaus, netto, vuoden 2023 tieto]]</f>
        <v>8629794.5269026943</v>
      </c>
      <c r="S373" s="11"/>
      <c r="T373"/>
    </row>
    <row r="374" spans="1:20" ht="15">
      <c r="A374" s="40">
        <v>90008987</v>
      </c>
      <c r="B374" s="30" t="s">
        <v>713</v>
      </c>
      <c r="C374" s="41"/>
      <c r="D374" s="41"/>
      <c r="E374" s="41"/>
      <c r="F374" s="15"/>
      <c r="G374" s="16"/>
      <c r="H374" s="17"/>
      <c r="I374" s="17"/>
      <c r="J374" s="15"/>
      <c r="K374" s="15"/>
      <c r="L374" s="18"/>
      <c r="M374" s="15"/>
      <c r="N374" s="314"/>
      <c r="O374" s="314"/>
      <c r="P374" s="37"/>
      <c r="Q374" s="37">
        <v>4783686.9762312965</v>
      </c>
      <c r="R374" s="354">
        <f>+Yhteenveto[[#This Row],[Kunnan  peruspalvelujen valtionosuus ]]+Yhteenveto[[#This Row],[Veroperustemuutoksista johtuvien veromenetysten korvaus]]+Yhteenveto[[#This Row],[Kotikuntakorvaus, netto, vuoden 2023 tieto]]</f>
        <v>4783686.9762312965</v>
      </c>
      <c r="S374" s="11"/>
      <c r="T374"/>
    </row>
    <row r="375" spans="1:20" ht="15">
      <c r="A375" s="40">
        <v>90038737</v>
      </c>
      <c r="B375" s="30" t="s">
        <v>371</v>
      </c>
      <c r="C375" s="41"/>
      <c r="D375" s="41"/>
      <c r="E375" s="41"/>
      <c r="F375" s="15"/>
      <c r="G375" s="16"/>
      <c r="H375" s="17"/>
      <c r="I375" s="17"/>
      <c r="J375" s="15"/>
      <c r="K375" s="15"/>
      <c r="L375" s="18"/>
      <c r="M375" s="15"/>
      <c r="N375" s="314"/>
      <c r="O375" s="314"/>
      <c r="P375" s="37"/>
      <c r="Q375" s="37">
        <v>8989732.1391919423</v>
      </c>
      <c r="R375" s="354">
        <f>+Yhteenveto[[#This Row],[Kunnan  peruspalvelujen valtionosuus ]]+Yhteenveto[[#This Row],[Veroperustemuutoksista johtuvien veromenetysten korvaus]]+Yhteenveto[[#This Row],[Kotikuntakorvaus, netto, vuoden 2023 tieto]]</f>
        <v>8989732.1391919423</v>
      </c>
      <c r="S375" s="11"/>
      <c r="T375"/>
    </row>
    <row r="376" spans="1:20" ht="15">
      <c r="A376" s="40">
        <v>90042287</v>
      </c>
      <c r="B376" s="30" t="s">
        <v>714</v>
      </c>
      <c r="C376" s="41"/>
      <c r="D376" s="41"/>
      <c r="E376" s="41"/>
      <c r="F376" s="15"/>
      <c r="G376" s="16"/>
      <c r="H376" s="17"/>
      <c r="I376" s="17"/>
      <c r="J376" s="15"/>
      <c r="K376" s="15"/>
      <c r="L376" s="18"/>
      <c r="M376" s="15"/>
      <c r="N376" s="314"/>
      <c r="O376" s="314"/>
      <c r="P376" s="37"/>
      <c r="Q376" s="37">
        <v>4835935.9844668321</v>
      </c>
      <c r="R376" s="354">
        <f>+Yhteenveto[[#This Row],[Kunnan  peruspalvelujen valtionosuus ]]+Yhteenveto[[#This Row],[Veroperustemuutoksista johtuvien veromenetysten korvaus]]+Yhteenveto[[#This Row],[Kotikuntakorvaus, netto, vuoden 2023 tieto]]</f>
        <v>4835935.9844668321</v>
      </c>
      <c r="S376" s="11"/>
      <c r="T376"/>
    </row>
    <row r="377" spans="1:20">
      <c r="A377" s="52"/>
      <c r="B377" s="53"/>
      <c r="C377" s="54"/>
      <c r="D377" s="54"/>
      <c r="E377" s="54"/>
      <c r="N377" s="118"/>
      <c r="O377" s="118"/>
      <c r="P377" s="353"/>
      <c r="Q377" s="118"/>
      <c r="R377" s="75"/>
      <c r="S377" s="27"/>
    </row>
    <row r="378" spans="1:20">
      <c r="A378" s="52"/>
      <c r="B378" s="53"/>
      <c r="C378" s="54"/>
      <c r="D378" s="54"/>
      <c r="E378" s="54"/>
      <c r="N378" s="118"/>
      <c r="O378" s="118"/>
      <c r="P378" s="353"/>
      <c r="Q378" s="118"/>
      <c r="R378" s="75"/>
      <c r="S378" s="27"/>
    </row>
    <row r="379" spans="1:20">
      <c r="A379" s="57"/>
      <c r="N379" s="118"/>
      <c r="O379" s="118"/>
      <c r="P379" s="353"/>
      <c r="Q379" s="118"/>
      <c r="R379" s="75"/>
      <c r="S379" s="27"/>
    </row>
    <row r="380" spans="1:20">
      <c r="A380" s="57"/>
      <c r="P380" s="353"/>
      <c r="R380" s="75"/>
    </row>
    <row r="381" spans="1:20">
      <c r="A381" s="57"/>
      <c r="P381" s="353"/>
      <c r="R381" s="75"/>
    </row>
    <row r="382" spans="1:20">
      <c r="A382" s="57"/>
      <c r="P382" s="353"/>
      <c r="R382" s="75"/>
    </row>
    <row r="383" spans="1:20">
      <c r="A383" s="57"/>
      <c r="P383" s="353"/>
      <c r="R383" s="75"/>
    </row>
    <row r="384" spans="1:20">
      <c r="A384" s="57"/>
      <c r="R384" s="75"/>
    </row>
    <row r="385" spans="1:18">
      <c r="A385" s="57"/>
      <c r="R385" s="75"/>
    </row>
    <row r="386" spans="1:18">
      <c r="A386" s="57"/>
      <c r="R386" s="75"/>
    </row>
    <row r="387" spans="1:18">
      <c r="A387" s="57"/>
      <c r="R387" s="75"/>
    </row>
    <row r="388" spans="1:18">
      <c r="A388" s="57"/>
      <c r="R388" s="75"/>
    </row>
    <row r="389" spans="1:18">
      <c r="A389" s="58"/>
      <c r="R389" s="75"/>
    </row>
    <row r="390" spans="1:18">
      <c r="A390" s="58"/>
      <c r="B390" s="59"/>
      <c r="R390" s="75"/>
    </row>
    <row r="391" spans="1:18">
      <c r="A391" s="58"/>
      <c r="B391" s="60"/>
    </row>
    <row r="392" spans="1:18">
      <c r="A392" s="58"/>
    </row>
    <row r="393" spans="1:18">
      <c r="A393" s="58"/>
    </row>
    <row r="394" spans="1:18">
      <c r="A394" s="58"/>
      <c r="C394" s="7"/>
      <c r="D394" s="7"/>
      <c r="E394" s="7"/>
    </row>
    <row r="395" spans="1:18">
      <c r="A395" s="58"/>
      <c r="B395" s="59"/>
      <c r="C395" s="7"/>
      <c r="D395" s="7"/>
      <c r="E395" s="7"/>
    </row>
    <row r="396" spans="1:18">
      <c r="A396" s="58"/>
      <c r="B396" s="61"/>
      <c r="C396" s="7"/>
      <c r="D396" s="7"/>
      <c r="E396" s="7"/>
    </row>
    <row r="397" spans="1:18">
      <c r="A397" s="62"/>
      <c r="B397" s="61"/>
      <c r="C397" s="7"/>
      <c r="D397" s="7"/>
      <c r="E397" s="7"/>
    </row>
    <row r="398" spans="1:18">
      <c r="A398" s="58"/>
      <c r="B398" s="59"/>
      <c r="C398" s="7"/>
      <c r="D398" s="7"/>
      <c r="E398" s="7"/>
    </row>
    <row r="399" spans="1:18">
      <c r="A399" s="58"/>
      <c r="C399" s="7"/>
      <c r="D399" s="7"/>
      <c r="E399" s="7"/>
    </row>
    <row r="400" spans="1:18">
      <c r="A400" s="58"/>
      <c r="C400" s="7"/>
      <c r="D400" s="7"/>
      <c r="E400" s="7"/>
    </row>
    <row r="401" spans="1:2">
      <c r="A401" s="62"/>
    </row>
    <row r="402" spans="1:2">
      <c r="A402" s="58"/>
    </row>
    <row r="403" spans="1:2">
      <c r="A403" s="58"/>
    </row>
    <row r="404" spans="1:2">
      <c r="A404" s="58"/>
    </row>
    <row r="405" spans="1:2">
      <c r="A405" s="58"/>
      <c r="B405" s="60"/>
    </row>
  </sheetData>
  <pageMargins left="0.51181102362204722" right="0.51181102362204722" top="0.55118110236220474" bottom="0.55118110236220474" header="0.31496062992125984" footer="0.31496062992125984"/>
  <pageSetup paperSize="9" scale="65" orientation="landscape" r:id="rId1"/>
  <ignoredErrors>
    <ignoredError sqref="R7:R8 R9:R376" calculatedColumn="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6"/>
  <sheetViews>
    <sheetView zoomScale="80" zoomScaleNormal="80" workbookViewId="0">
      <pane xSplit="2" ySplit="6" topLeftCell="C7" activePane="bottomRight" state="frozen"/>
      <selection activeCell="G29" sqref="G29"/>
      <selection pane="topRight" activeCell="G29" sqref="G29"/>
      <selection pane="bottomLeft" activeCell="G29" sqref="G29"/>
      <selection pane="bottomRight" activeCell="Q10" sqref="Q10"/>
    </sheetView>
  </sheetViews>
  <sheetFormatPr defaultRowHeight="15"/>
  <cols>
    <col min="1" max="1" width="10.375" style="134" customWidth="1"/>
    <col min="2" max="2" width="17.625" style="130" bestFit="1" customWidth="1"/>
    <col min="3" max="3" width="10.625" style="146" customWidth="1"/>
    <col min="4" max="7" width="10.625" style="139" customWidth="1"/>
    <col min="8" max="8" width="11.625" style="39" bestFit="1" customWidth="1"/>
    <col min="9" max="9" width="22.5" style="145" customWidth="1"/>
    <col min="10" max="10" width="13.5" style="138" bestFit="1" customWidth="1"/>
    <col min="11" max="12" width="15.5" style="138" bestFit="1" customWidth="1"/>
    <col min="13" max="13" width="13.875" style="138" bestFit="1" customWidth="1"/>
    <col min="14" max="14" width="27.125" style="147" customWidth="1"/>
    <col min="15" max="15" width="4.125" style="67" customWidth="1"/>
    <col min="16" max="16" width="17.5" style="67" customWidth="1"/>
    <col min="17" max="17" width="9" style="67" customWidth="1"/>
    <col min="18" max="18" width="9.125" style="67" customWidth="1"/>
    <col min="19" max="19" width="10" style="67" customWidth="1"/>
    <col min="20" max="20" width="9.5" style="67" customWidth="1"/>
    <col min="21" max="21" width="10" style="67" customWidth="1"/>
    <col min="22" max="22" width="9.625" style="67" customWidth="1"/>
    <col min="23" max="23" width="8.875" style="67" customWidth="1"/>
    <col min="24" max="24" width="8.625" style="67" bestFit="1" customWidth="1"/>
    <col min="25" max="25" width="9.375" style="67" customWidth="1"/>
    <col min="26" max="26" width="11.125" style="67" bestFit="1" customWidth="1"/>
    <col min="27" max="27" width="10.625" style="67" bestFit="1" customWidth="1"/>
    <col min="28" max="28" width="9.625" style="67" bestFit="1" customWidth="1"/>
    <col min="29" max="41" width="8.625" style="67"/>
  </cols>
  <sheetData>
    <row r="1" spans="1:41" ht="23.25">
      <c r="A1" s="323" t="s">
        <v>773</v>
      </c>
      <c r="B1" s="131"/>
      <c r="C1" s="132"/>
      <c r="D1" s="133"/>
      <c r="E1" s="133"/>
      <c r="F1" s="133"/>
      <c r="G1" s="133"/>
      <c r="I1" s="153" t="s">
        <v>373</v>
      </c>
      <c r="J1" s="156"/>
      <c r="K1" s="157"/>
      <c r="L1" s="157"/>
      <c r="M1" s="157"/>
      <c r="N1" s="46"/>
      <c r="O1" s="48"/>
      <c r="P1" s="381"/>
      <c r="Q1" s="69"/>
      <c r="R1" s="69"/>
      <c r="S1" s="69"/>
      <c r="T1" s="69"/>
      <c r="U1" s="69"/>
      <c r="V1" s="69"/>
      <c r="W1" s="69"/>
      <c r="X1" s="69"/>
      <c r="Y1" s="69"/>
      <c r="Z1" s="70"/>
    </row>
    <row r="2" spans="1:41">
      <c r="A2" s="130" t="s">
        <v>372</v>
      </c>
      <c r="C2" s="135"/>
      <c r="D2" s="136"/>
      <c r="E2" s="136"/>
      <c r="F2" s="136"/>
      <c r="G2" s="136"/>
      <c r="H2" s="137"/>
      <c r="I2" s="222" t="s">
        <v>676</v>
      </c>
      <c r="J2" s="222" t="s">
        <v>375</v>
      </c>
      <c r="K2" s="222" t="s">
        <v>677</v>
      </c>
      <c r="L2" s="222" t="s">
        <v>678</v>
      </c>
      <c r="M2" s="212" t="s">
        <v>730</v>
      </c>
      <c r="N2" s="154"/>
    </row>
    <row r="3" spans="1:41">
      <c r="A3" s="134" t="s">
        <v>1</v>
      </c>
      <c r="B3" s="141">
        <v>293</v>
      </c>
      <c r="C3" s="345"/>
      <c r="D3" s="345"/>
      <c r="E3" s="345"/>
      <c r="F3" s="345"/>
      <c r="G3" s="345"/>
      <c r="H3" s="345"/>
      <c r="I3" s="331">
        <v>8250.4</v>
      </c>
      <c r="J3" s="331">
        <v>8754.5</v>
      </c>
      <c r="K3" s="331">
        <v>7287.91</v>
      </c>
      <c r="L3" s="331">
        <v>12531.62</v>
      </c>
      <c r="M3" s="331">
        <v>64.56</v>
      </c>
      <c r="N3" s="169"/>
      <c r="P3" s="48"/>
      <c r="Q3" s="72"/>
      <c r="R3" s="72"/>
      <c r="S3" s="72"/>
      <c r="T3" s="72"/>
      <c r="U3" s="72"/>
      <c r="V3" s="72"/>
      <c r="W3" s="66"/>
      <c r="X3" s="66"/>
      <c r="Y3" s="66"/>
      <c r="Z3" s="73"/>
    </row>
    <row r="4" spans="1:41">
      <c r="A4" s="151"/>
      <c r="B4" s="151"/>
      <c r="C4" s="148" t="s">
        <v>666</v>
      </c>
      <c r="D4" s="349"/>
      <c r="E4" s="149"/>
      <c r="F4" s="149"/>
      <c r="G4" s="149"/>
      <c r="H4" s="150"/>
      <c r="I4" s="330" t="s">
        <v>675</v>
      </c>
      <c r="J4" s="329"/>
      <c r="K4" s="329"/>
      <c r="L4" s="329"/>
      <c r="M4" s="329"/>
      <c r="N4" s="152"/>
      <c r="P4" s="74"/>
      <c r="Q4" s="73"/>
      <c r="R4" s="73"/>
      <c r="S4" s="73"/>
      <c r="T4" s="73"/>
      <c r="U4" s="73"/>
      <c r="V4" s="73"/>
      <c r="W4" s="73"/>
      <c r="X4" s="73"/>
      <c r="Y4" s="73"/>
      <c r="Z4" s="73"/>
      <c r="AA4" s="73"/>
      <c r="AB4" s="77"/>
      <c r="AC4" s="78"/>
      <c r="AD4" s="79"/>
      <c r="AF4" s="76"/>
      <c r="AG4" s="80"/>
      <c r="AH4" s="80"/>
    </row>
    <row r="5" spans="1:41" s="221" customFormat="1" ht="30">
      <c r="A5" s="207" t="s">
        <v>674</v>
      </c>
      <c r="B5" s="208" t="s">
        <v>3</v>
      </c>
      <c r="C5" s="209" t="s">
        <v>726</v>
      </c>
      <c r="D5" s="209" t="s">
        <v>727</v>
      </c>
      <c r="E5" s="209" t="s">
        <v>728</v>
      </c>
      <c r="F5" s="209" t="s">
        <v>729</v>
      </c>
      <c r="G5" s="209" t="s">
        <v>725</v>
      </c>
      <c r="H5" s="210" t="s">
        <v>380</v>
      </c>
      <c r="I5" s="211" t="s">
        <v>676</v>
      </c>
      <c r="J5" s="212" t="s">
        <v>375</v>
      </c>
      <c r="K5" s="212" t="s">
        <v>677</v>
      </c>
      <c r="L5" s="212" t="s">
        <v>678</v>
      </c>
      <c r="M5" s="212" t="s">
        <v>730</v>
      </c>
      <c r="N5" s="213" t="s">
        <v>673</v>
      </c>
      <c r="O5" s="214"/>
      <c r="P5" s="215"/>
      <c r="Q5" s="216"/>
      <c r="R5" s="216"/>
      <c r="S5" s="216"/>
      <c r="T5" s="216"/>
      <c r="U5" s="216"/>
      <c r="V5" s="216"/>
      <c r="W5" s="216"/>
      <c r="X5" s="216"/>
      <c r="Y5" s="216"/>
      <c r="Z5" s="216"/>
      <c r="AA5" s="216"/>
      <c r="AB5" s="217"/>
      <c r="AC5" s="218"/>
      <c r="AD5" s="219"/>
      <c r="AE5" s="214"/>
      <c r="AF5" s="214"/>
      <c r="AG5" s="220"/>
      <c r="AH5" s="220"/>
      <c r="AI5" s="214"/>
      <c r="AJ5" s="214"/>
      <c r="AK5" s="214"/>
      <c r="AL5" s="214"/>
      <c r="AM5" s="214"/>
      <c r="AN5" s="214"/>
      <c r="AO5" s="214"/>
    </row>
    <row r="6" spans="1:41">
      <c r="B6" s="130" t="s">
        <v>376</v>
      </c>
      <c r="C6" s="43">
        <f>SUM(C7:C299)</f>
        <v>288780</v>
      </c>
      <c r="D6" s="43">
        <f t="shared" ref="D6:H6" si="0">SUM(D7:D299)</f>
        <v>54718</v>
      </c>
      <c r="E6" s="43">
        <f t="shared" si="0"/>
        <v>365967</v>
      </c>
      <c r="F6" s="43">
        <f t="shared" si="0"/>
        <v>187852</v>
      </c>
      <c r="G6" s="43">
        <f t="shared" si="0"/>
        <v>4636294</v>
      </c>
      <c r="H6" s="43">
        <f t="shared" si="0"/>
        <v>5533611</v>
      </c>
      <c r="I6" s="43">
        <f t="shared" ref="I6" si="1">SUM(I7:I299)</f>
        <v>2382550512.000001</v>
      </c>
      <c r="J6" s="43">
        <f t="shared" ref="J6" si="2">SUM(J7:J299)</f>
        <v>479028731</v>
      </c>
      <c r="K6" s="43">
        <f t="shared" ref="K6" si="3">SUM(K7:K299)</f>
        <v>2667134558.9700003</v>
      </c>
      <c r="L6" s="43">
        <f t="shared" ref="L6" si="4">SUM(L7:L299)</f>
        <v>2354089880.2400007</v>
      </c>
      <c r="M6" s="43">
        <f t="shared" ref="M6" si="5">SUM(M7:M299)</f>
        <v>299319140.64000016</v>
      </c>
      <c r="N6" s="186">
        <f>SUM(N7:N299)</f>
        <v>8182122822.8499928</v>
      </c>
      <c r="P6" s="74"/>
      <c r="Q6" s="73"/>
      <c r="R6" s="73"/>
      <c r="S6" s="73"/>
      <c r="T6" s="73"/>
      <c r="U6" s="73"/>
      <c r="V6" s="73"/>
      <c r="W6" s="73"/>
      <c r="X6" s="73"/>
      <c r="Y6" s="73"/>
      <c r="Z6" s="73"/>
      <c r="AA6" s="73"/>
    </row>
    <row r="7" spans="1:41">
      <c r="A7" s="134">
        <v>5</v>
      </c>
      <c r="B7" s="130" t="s">
        <v>14</v>
      </c>
      <c r="C7" s="142">
        <v>473</v>
      </c>
      <c r="D7" s="46">
        <v>95</v>
      </c>
      <c r="E7" s="46">
        <v>692</v>
      </c>
      <c r="F7" s="46">
        <v>390</v>
      </c>
      <c r="G7" s="46">
        <v>7533</v>
      </c>
      <c r="H7" s="43">
        <f>SUM(Ikärakenne[[#This Row],[0–5-vuotiaat]:[16 vuotta täyttäneet]])</f>
        <v>9183</v>
      </c>
      <c r="I7" s="144">
        <v>3902439.1999999997</v>
      </c>
      <c r="J7" s="144">
        <v>831677.5</v>
      </c>
      <c r="K7" s="144">
        <v>5043233.72</v>
      </c>
      <c r="L7" s="144">
        <v>4887331.8000000007</v>
      </c>
      <c r="M7" s="144">
        <v>486330.48000000004</v>
      </c>
      <c r="N7" s="187">
        <f>SUM(Ikärakenne[[#This Row],[Ikä 0–5]:[Ikä 16+]])</f>
        <v>15151012.699999999</v>
      </c>
      <c r="P7" s="48"/>
      <c r="Q7" s="81"/>
      <c r="R7" s="81"/>
      <c r="S7" s="81"/>
      <c r="T7" s="81"/>
      <c r="U7" s="81"/>
      <c r="V7" s="81"/>
      <c r="W7" s="81"/>
      <c r="X7" s="81"/>
      <c r="Y7" s="81"/>
      <c r="Z7" s="81"/>
    </row>
    <row r="8" spans="1:41">
      <c r="A8" s="134">
        <v>9</v>
      </c>
      <c r="B8" s="130" t="s">
        <v>15</v>
      </c>
      <c r="C8" s="142">
        <v>140</v>
      </c>
      <c r="D8" s="46">
        <v>23</v>
      </c>
      <c r="E8" s="46">
        <v>222</v>
      </c>
      <c r="F8" s="46">
        <v>114</v>
      </c>
      <c r="G8" s="46">
        <v>1948</v>
      </c>
      <c r="H8" s="43">
        <f>SUM(Ikärakenne[[#This Row],[0–5-vuotiaat]:[16 vuotta täyttäneet]])</f>
        <v>2447</v>
      </c>
      <c r="I8" s="144">
        <v>1155056</v>
      </c>
      <c r="J8" s="144">
        <v>201353.5</v>
      </c>
      <c r="K8" s="144">
        <v>1617916.02</v>
      </c>
      <c r="L8" s="144">
        <v>1428604.6800000002</v>
      </c>
      <c r="M8" s="144">
        <v>125762.88</v>
      </c>
      <c r="N8" s="187">
        <f>SUM(Ikärakenne[[#This Row],[Ikä 0–5]:[Ikä 16+]])</f>
        <v>4528693.08</v>
      </c>
      <c r="Q8" s="82"/>
      <c r="R8" s="82"/>
      <c r="S8" s="82"/>
      <c r="T8" s="82"/>
      <c r="U8" s="82"/>
      <c r="V8" s="82"/>
      <c r="W8" s="82"/>
      <c r="X8" s="82"/>
      <c r="Y8" s="82"/>
      <c r="Z8" s="82"/>
      <c r="AC8" s="83"/>
      <c r="AD8" s="48"/>
      <c r="AE8" s="48"/>
      <c r="AF8" s="48"/>
      <c r="AG8" s="48"/>
    </row>
    <row r="9" spans="1:41">
      <c r="A9" s="134">
        <v>10</v>
      </c>
      <c r="B9" s="130" t="s">
        <v>16</v>
      </c>
      <c r="C9" s="142">
        <v>605</v>
      </c>
      <c r="D9" s="46">
        <v>124</v>
      </c>
      <c r="E9" s="46">
        <v>787</v>
      </c>
      <c r="F9" s="46">
        <v>411</v>
      </c>
      <c r="G9" s="46">
        <v>9175</v>
      </c>
      <c r="H9" s="43">
        <f>SUM(Ikärakenne[[#This Row],[0–5-vuotiaat]:[16 vuotta täyttäneet]])</f>
        <v>11102</v>
      </c>
      <c r="I9" s="144">
        <v>4991492</v>
      </c>
      <c r="J9" s="144">
        <v>1085558</v>
      </c>
      <c r="K9" s="144">
        <v>5735585.1699999999</v>
      </c>
      <c r="L9" s="144">
        <v>5150495.82</v>
      </c>
      <c r="M9" s="144">
        <v>592338</v>
      </c>
      <c r="N9" s="187">
        <f>SUM(Ikärakenne[[#This Row],[Ikä 0–5]:[Ikä 16+]])</f>
        <v>17555468.990000002</v>
      </c>
      <c r="AC9" s="84"/>
      <c r="AD9" s="83"/>
      <c r="AE9" s="48"/>
      <c r="AF9" s="48"/>
      <c r="AG9" s="84"/>
      <c r="AH9" s="68"/>
    </row>
    <row r="10" spans="1:41">
      <c r="A10" s="134">
        <v>16</v>
      </c>
      <c r="B10" s="130" t="s">
        <v>17</v>
      </c>
      <c r="C10" s="142">
        <v>315</v>
      </c>
      <c r="D10" s="46">
        <v>63</v>
      </c>
      <c r="E10" s="46">
        <v>458</v>
      </c>
      <c r="F10" s="46">
        <v>291</v>
      </c>
      <c r="G10" s="46">
        <v>6887</v>
      </c>
      <c r="H10" s="43">
        <f>SUM(Ikärakenne[[#This Row],[0–5-vuotiaat]:[16 vuotta täyttäneet]])</f>
        <v>8014</v>
      </c>
      <c r="I10" s="144">
        <v>2598876</v>
      </c>
      <c r="J10" s="144">
        <v>551533.5</v>
      </c>
      <c r="K10" s="144">
        <v>3337862.78</v>
      </c>
      <c r="L10" s="144">
        <v>3646701.4200000004</v>
      </c>
      <c r="M10" s="144">
        <v>444624.72000000003</v>
      </c>
      <c r="N10" s="187">
        <f>SUM(Ikärakenne[[#This Row],[Ikä 0–5]:[Ikä 16+]])</f>
        <v>10579598.42</v>
      </c>
      <c r="P10" s="85"/>
      <c r="Q10" s="72"/>
      <c r="R10" s="72"/>
      <c r="S10" s="72"/>
      <c r="T10" s="72"/>
      <c r="U10" s="72"/>
      <c r="V10" s="72"/>
      <c r="W10" s="66"/>
      <c r="X10" s="66"/>
      <c r="Y10" s="86"/>
      <c r="Z10" s="86"/>
      <c r="AA10" s="82"/>
      <c r="AB10" s="82"/>
      <c r="AC10" s="84"/>
      <c r="AD10" s="87"/>
    </row>
    <row r="11" spans="1:41">
      <c r="A11" s="134">
        <v>18</v>
      </c>
      <c r="B11" s="130" t="s">
        <v>18</v>
      </c>
      <c r="C11" s="142">
        <v>244</v>
      </c>
      <c r="D11" s="46">
        <v>58</v>
      </c>
      <c r="E11" s="46">
        <v>401</v>
      </c>
      <c r="F11" s="46">
        <v>208</v>
      </c>
      <c r="G11" s="46">
        <v>3852</v>
      </c>
      <c r="H11" s="43">
        <f>SUM(Ikärakenne[[#This Row],[0–5-vuotiaat]:[16 vuotta täyttäneet]])</f>
        <v>4763</v>
      </c>
      <c r="I11" s="144">
        <v>2013097.5999999999</v>
      </c>
      <c r="J11" s="144">
        <v>507761</v>
      </c>
      <c r="K11" s="144">
        <v>2922451.91</v>
      </c>
      <c r="L11" s="144">
        <v>2606576.96</v>
      </c>
      <c r="M11" s="144">
        <v>248685.12</v>
      </c>
      <c r="N11" s="187">
        <f>SUM(Ikärakenne[[#This Row],[Ikä 0–5]:[Ikä 16+]])</f>
        <v>8298572.5899999999</v>
      </c>
      <c r="P11" s="88"/>
      <c r="Q11" s="82"/>
      <c r="R11" s="82"/>
      <c r="S11" s="82"/>
      <c r="T11" s="82"/>
      <c r="U11" s="82"/>
      <c r="V11" s="82"/>
      <c r="W11" s="82"/>
      <c r="X11" s="82"/>
      <c r="Y11" s="82"/>
      <c r="Z11" s="82"/>
      <c r="AA11" s="82"/>
      <c r="AB11" s="89"/>
      <c r="AC11" s="87"/>
      <c r="AD11" s="87"/>
    </row>
    <row r="12" spans="1:41">
      <c r="A12" s="134">
        <v>19</v>
      </c>
      <c r="B12" s="130" t="s">
        <v>19</v>
      </c>
      <c r="C12" s="142">
        <v>280</v>
      </c>
      <c r="D12" s="46">
        <v>42</v>
      </c>
      <c r="E12" s="46">
        <v>324</v>
      </c>
      <c r="F12" s="46">
        <v>146</v>
      </c>
      <c r="G12" s="46">
        <v>3173</v>
      </c>
      <c r="H12" s="43">
        <f>SUM(Ikärakenne[[#This Row],[0–5-vuotiaat]:[16 vuotta täyttäneet]])</f>
        <v>3965</v>
      </c>
      <c r="I12" s="144">
        <v>2310112</v>
      </c>
      <c r="J12" s="144">
        <v>367689</v>
      </c>
      <c r="K12" s="144">
        <v>2361282.84</v>
      </c>
      <c r="L12" s="144">
        <v>1829616.52</v>
      </c>
      <c r="M12" s="144">
        <v>204848.88</v>
      </c>
      <c r="N12" s="187">
        <f>SUM(Ikärakenne[[#This Row],[Ikä 0–5]:[Ikä 16+]])</f>
        <v>7073549.2399999993</v>
      </c>
      <c r="P12" s="88"/>
      <c r="Q12" s="82"/>
      <c r="R12" s="82"/>
      <c r="S12" s="82"/>
      <c r="T12" s="82"/>
      <c r="U12" s="82"/>
      <c r="V12" s="82"/>
      <c r="W12" s="82"/>
      <c r="X12" s="82"/>
      <c r="Y12" s="82"/>
      <c r="Z12" s="82"/>
      <c r="AA12" s="82"/>
      <c r="AB12" s="89"/>
      <c r="AC12" s="90"/>
      <c r="AD12" s="87"/>
    </row>
    <row r="13" spans="1:41">
      <c r="A13" s="134">
        <v>20</v>
      </c>
      <c r="B13" s="130" t="s">
        <v>20</v>
      </c>
      <c r="C13" s="142">
        <v>782</v>
      </c>
      <c r="D13" s="46">
        <v>154</v>
      </c>
      <c r="E13" s="46">
        <v>1222</v>
      </c>
      <c r="F13" s="46">
        <v>664</v>
      </c>
      <c r="G13" s="46">
        <v>13651</v>
      </c>
      <c r="H13" s="43">
        <f>SUM(Ikärakenne[[#This Row],[0–5-vuotiaat]:[16 vuotta täyttäneet]])</f>
        <v>16473</v>
      </c>
      <c r="I13" s="144">
        <v>6451812.7999999998</v>
      </c>
      <c r="J13" s="144">
        <v>1348193</v>
      </c>
      <c r="K13" s="144">
        <v>8905826.0199999996</v>
      </c>
      <c r="L13" s="144">
        <v>8320995.6800000006</v>
      </c>
      <c r="M13" s="144">
        <v>881308.56</v>
      </c>
      <c r="N13" s="187">
        <f>SUM(Ikärakenne[[#This Row],[Ikä 0–5]:[Ikä 16+]])</f>
        <v>25908136.059999999</v>
      </c>
      <c r="P13" s="91"/>
      <c r="Q13" s="82"/>
      <c r="R13" s="82"/>
      <c r="S13" s="82"/>
      <c r="T13" s="82"/>
      <c r="U13" s="82"/>
      <c r="V13" s="82"/>
      <c r="W13" s="82"/>
      <c r="X13" s="82"/>
      <c r="Y13" s="82"/>
      <c r="Z13" s="82"/>
      <c r="AA13" s="82"/>
      <c r="AB13" s="89"/>
      <c r="AC13" s="90"/>
      <c r="AD13" s="87"/>
    </row>
    <row r="14" spans="1:41">
      <c r="A14" s="134">
        <v>46</v>
      </c>
      <c r="B14" s="130" t="s">
        <v>21</v>
      </c>
      <c r="C14" s="142">
        <v>56</v>
      </c>
      <c r="D14" s="46">
        <v>13</v>
      </c>
      <c r="E14" s="46">
        <v>84</v>
      </c>
      <c r="F14" s="46">
        <v>27</v>
      </c>
      <c r="G14" s="46">
        <v>1161</v>
      </c>
      <c r="H14" s="43">
        <f>SUM(Ikärakenne[[#This Row],[0–5-vuotiaat]:[16 vuotta täyttäneet]])</f>
        <v>1341</v>
      </c>
      <c r="I14" s="144">
        <v>462022.39999999997</v>
      </c>
      <c r="J14" s="144">
        <v>113808.5</v>
      </c>
      <c r="K14" s="144">
        <v>612184.43999999994</v>
      </c>
      <c r="L14" s="144">
        <v>338353.74000000005</v>
      </c>
      <c r="M14" s="144">
        <v>74954.16</v>
      </c>
      <c r="N14" s="187">
        <f>SUM(Ikärakenne[[#This Row],[Ikä 0–5]:[Ikä 16+]])</f>
        <v>1601323.2399999998</v>
      </c>
      <c r="P14" s="88"/>
      <c r="Q14" s="82"/>
      <c r="R14" s="82"/>
      <c r="S14" s="82"/>
      <c r="T14" s="82"/>
      <c r="U14" s="82"/>
      <c r="V14" s="82"/>
      <c r="W14" s="82"/>
      <c r="X14" s="82"/>
      <c r="Y14" s="82"/>
      <c r="Z14" s="92"/>
      <c r="AA14" s="82"/>
      <c r="AB14" s="89"/>
      <c r="AC14" s="90"/>
      <c r="AD14" s="87"/>
    </row>
    <row r="15" spans="1:41">
      <c r="A15" s="134">
        <v>47</v>
      </c>
      <c r="B15" s="130" t="s">
        <v>22</v>
      </c>
      <c r="C15" s="142">
        <v>57</v>
      </c>
      <c r="D15" s="46">
        <v>15</v>
      </c>
      <c r="E15" s="46">
        <v>102</v>
      </c>
      <c r="F15" s="46">
        <v>57</v>
      </c>
      <c r="G15" s="46">
        <v>1580</v>
      </c>
      <c r="H15" s="43">
        <f>SUM(Ikärakenne[[#This Row],[0–5-vuotiaat]:[16 vuotta täyttäneet]])</f>
        <v>1811</v>
      </c>
      <c r="I15" s="144">
        <v>470272.8</v>
      </c>
      <c r="J15" s="144">
        <v>131317.5</v>
      </c>
      <c r="K15" s="144">
        <v>743366.82</v>
      </c>
      <c r="L15" s="144">
        <v>714302.34000000008</v>
      </c>
      <c r="M15" s="144">
        <v>102004.8</v>
      </c>
      <c r="N15" s="187">
        <f>SUM(Ikärakenne[[#This Row],[Ikä 0–5]:[Ikä 16+]])</f>
        <v>2161264.2600000002</v>
      </c>
      <c r="P15" s="88"/>
      <c r="Q15" s="82"/>
      <c r="R15" s="82"/>
      <c r="S15" s="82"/>
      <c r="T15" s="82"/>
      <c r="U15" s="82"/>
      <c r="V15" s="82"/>
      <c r="W15" s="82"/>
      <c r="X15" s="82"/>
      <c r="Y15" s="82"/>
      <c r="Z15" s="82"/>
      <c r="AA15" s="82"/>
      <c r="AB15" s="89"/>
      <c r="AC15" s="93"/>
      <c r="AF15" s="83"/>
    </row>
    <row r="16" spans="1:41">
      <c r="A16" s="134">
        <v>49</v>
      </c>
      <c r="B16" s="130" t="s">
        <v>23</v>
      </c>
      <c r="C16" s="142">
        <v>20225</v>
      </c>
      <c r="D16" s="46">
        <v>3656</v>
      </c>
      <c r="E16" s="46">
        <v>23651</v>
      </c>
      <c r="F16" s="46">
        <v>11565</v>
      </c>
      <c r="G16" s="46">
        <v>246177</v>
      </c>
      <c r="H16" s="43">
        <f>SUM(Ikärakenne[[#This Row],[0–5-vuotiaat]:[16 vuotta täyttäneet]])</f>
        <v>305274</v>
      </c>
      <c r="I16" s="144">
        <v>166864340</v>
      </c>
      <c r="J16" s="144">
        <v>32006452</v>
      </c>
      <c r="K16" s="144">
        <v>172366359.41</v>
      </c>
      <c r="L16" s="144">
        <v>144928185.30000001</v>
      </c>
      <c r="M16" s="144">
        <v>15893187.120000001</v>
      </c>
      <c r="N16" s="187">
        <f>SUM(Ikärakenne[[#This Row],[Ikä 0–5]:[Ikä 16+]])</f>
        <v>532058523.82999998</v>
      </c>
      <c r="P16" s="88"/>
      <c r="Q16" s="82"/>
      <c r="R16" s="82"/>
      <c r="S16" s="82"/>
      <c r="T16" s="82"/>
      <c r="U16" s="82"/>
      <c r="V16" s="82"/>
      <c r="W16" s="82"/>
      <c r="X16" s="82"/>
      <c r="Y16" s="82"/>
      <c r="Z16" s="82"/>
      <c r="AA16" s="82"/>
      <c r="AB16" s="89"/>
    </row>
    <row r="17" spans="1:29">
      <c r="A17" s="134">
        <v>50</v>
      </c>
      <c r="B17" s="130" t="s">
        <v>24</v>
      </c>
      <c r="C17" s="142">
        <v>497</v>
      </c>
      <c r="D17" s="46">
        <v>136</v>
      </c>
      <c r="E17" s="46">
        <v>748</v>
      </c>
      <c r="F17" s="46">
        <v>390</v>
      </c>
      <c r="G17" s="46">
        <v>9505</v>
      </c>
      <c r="H17" s="43">
        <f>SUM(Ikärakenne[[#This Row],[0–5-vuotiaat]:[16 vuotta täyttäneet]])</f>
        <v>11276</v>
      </c>
      <c r="I17" s="144">
        <v>4100448.8</v>
      </c>
      <c r="J17" s="144">
        <v>1190612</v>
      </c>
      <c r="K17" s="144">
        <v>5451356.6799999997</v>
      </c>
      <c r="L17" s="144">
        <v>4887331.8000000007</v>
      </c>
      <c r="M17" s="144">
        <v>613642.80000000005</v>
      </c>
      <c r="N17" s="187">
        <f>SUM(Ikärakenne[[#This Row],[Ikä 0–5]:[Ikä 16+]])</f>
        <v>16243392.080000002</v>
      </c>
      <c r="P17" s="88"/>
      <c r="Q17" s="82"/>
      <c r="R17" s="82"/>
      <c r="S17" s="82"/>
      <c r="T17" s="82"/>
      <c r="U17" s="82"/>
      <c r="V17" s="82"/>
      <c r="W17" s="82"/>
      <c r="X17" s="82"/>
      <c r="Y17" s="82"/>
      <c r="Z17" s="82"/>
      <c r="AA17" s="82"/>
      <c r="AB17" s="89"/>
      <c r="AC17" s="61"/>
    </row>
    <row r="18" spans="1:29">
      <c r="A18" s="134">
        <v>51</v>
      </c>
      <c r="B18" s="130" t="s">
        <v>25</v>
      </c>
      <c r="C18" s="142">
        <v>459</v>
      </c>
      <c r="D18" s="46">
        <v>102</v>
      </c>
      <c r="E18" s="46">
        <v>662</v>
      </c>
      <c r="F18" s="46">
        <v>394</v>
      </c>
      <c r="G18" s="46">
        <v>7594</v>
      </c>
      <c r="H18" s="43">
        <f>SUM(Ikärakenne[[#This Row],[0–5-vuotiaat]:[16 vuotta täyttäneet]])</f>
        <v>9211</v>
      </c>
      <c r="I18" s="144">
        <v>3786933.5999999996</v>
      </c>
      <c r="J18" s="144">
        <v>892959</v>
      </c>
      <c r="K18" s="144">
        <v>4824596.42</v>
      </c>
      <c r="L18" s="144">
        <v>4937458.28</v>
      </c>
      <c r="M18" s="144">
        <v>490268.64</v>
      </c>
      <c r="N18" s="187">
        <f>SUM(Ikärakenne[[#This Row],[Ikä 0–5]:[Ikä 16+]])</f>
        <v>14932215.940000001</v>
      </c>
      <c r="P18" s="88"/>
      <c r="Q18" s="82"/>
      <c r="R18" s="82"/>
      <c r="S18" s="82"/>
      <c r="T18" s="82"/>
      <c r="U18" s="82"/>
      <c r="V18" s="82"/>
      <c r="W18" s="82"/>
      <c r="X18" s="82"/>
      <c r="Y18" s="82"/>
      <c r="Z18" s="82"/>
      <c r="AA18" s="82"/>
      <c r="AB18" s="89"/>
      <c r="AC18" s="83"/>
    </row>
    <row r="19" spans="1:29">
      <c r="A19" s="134">
        <v>52</v>
      </c>
      <c r="B19" s="130" t="s">
        <v>26</v>
      </c>
      <c r="C19" s="142">
        <v>122</v>
      </c>
      <c r="D19" s="46">
        <v>23</v>
      </c>
      <c r="E19" s="46">
        <v>174</v>
      </c>
      <c r="F19" s="46">
        <v>88</v>
      </c>
      <c r="G19" s="46">
        <v>1939</v>
      </c>
      <c r="H19" s="43">
        <f>SUM(Ikärakenne[[#This Row],[0–5-vuotiaat]:[16 vuotta täyttäneet]])</f>
        <v>2346</v>
      </c>
      <c r="I19" s="144">
        <v>1006548.7999999999</v>
      </c>
      <c r="J19" s="144">
        <v>201353.5</v>
      </c>
      <c r="K19" s="144">
        <v>1268096.3400000001</v>
      </c>
      <c r="L19" s="144">
        <v>1102782.56</v>
      </c>
      <c r="M19" s="144">
        <v>125181.84000000001</v>
      </c>
      <c r="N19" s="187">
        <f>SUM(Ikärakenne[[#This Row],[Ikä 0–5]:[Ikä 16+]])</f>
        <v>3703963.0399999996</v>
      </c>
      <c r="P19" s="48"/>
      <c r="Q19" s="82"/>
      <c r="R19" s="82"/>
      <c r="S19" s="82"/>
      <c r="T19" s="82"/>
      <c r="U19" s="82"/>
      <c r="V19" s="82"/>
      <c r="W19" s="82"/>
      <c r="X19" s="82"/>
      <c r="Y19" s="82"/>
      <c r="Z19" s="82"/>
      <c r="AA19" s="82"/>
      <c r="AB19" s="89"/>
      <c r="AC19" s="83"/>
    </row>
    <row r="20" spans="1:29">
      <c r="A20" s="134">
        <v>61</v>
      </c>
      <c r="B20" s="130" t="s">
        <v>27</v>
      </c>
      <c r="C20" s="142">
        <v>620</v>
      </c>
      <c r="D20" s="46">
        <v>124</v>
      </c>
      <c r="E20" s="46">
        <v>793</v>
      </c>
      <c r="F20" s="46">
        <v>504</v>
      </c>
      <c r="G20" s="46">
        <v>14418</v>
      </c>
      <c r="H20" s="43">
        <f>SUM(Ikärakenne[[#This Row],[0–5-vuotiaat]:[16 vuotta täyttäneet]])</f>
        <v>16459</v>
      </c>
      <c r="I20" s="144">
        <v>5115248</v>
      </c>
      <c r="J20" s="144">
        <v>1085558</v>
      </c>
      <c r="K20" s="144">
        <v>5779312.6299999999</v>
      </c>
      <c r="L20" s="144">
        <v>6315936.4800000004</v>
      </c>
      <c r="M20" s="144">
        <v>930826.08000000007</v>
      </c>
      <c r="N20" s="187">
        <f>SUM(Ikärakenne[[#This Row],[Ikä 0–5]:[Ikä 16+]])</f>
        <v>19226881.189999998</v>
      </c>
      <c r="P20" s="83"/>
      <c r="Q20" s="82"/>
      <c r="R20" s="82"/>
      <c r="S20" s="82"/>
      <c r="T20" s="82"/>
      <c r="U20" s="82"/>
      <c r="V20" s="82"/>
      <c r="W20" s="82"/>
      <c r="X20" s="82"/>
      <c r="Y20" s="82"/>
      <c r="Z20" s="94"/>
      <c r="AA20" s="82"/>
      <c r="AB20" s="89"/>
    </row>
    <row r="21" spans="1:29">
      <c r="A21" s="134">
        <v>69</v>
      </c>
      <c r="B21" s="130" t="s">
        <v>28</v>
      </c>
      <c r="C21" s="142">
        <v>381</v>
      </c>
      <c r="D21" s="46">
        <v>78</v>
      </c>
      <c r="E21" s="46">
        <v>500</v>
      </c>
      <c r="F21" s="46">
        <v>287</v>
      </c>
      <c r="G21" s="46">
        <v>5441</v>
      </c>
      <c r="H21" s="43">
        <f>SUM(Ikärakenne[[#This Row],[0–5-vuotiaat]:[16 vuotta täyttäneet]])</f>
        <v>6687</v>
      </c>
      <c r="I21" s="144">
        <v>3143402.4</v>
      </c>
      <c r="J21" s="144">
        <v>682851</v>
      </c>
      <c r="K21" s="144">
        <v>3643955</v>
      </c>
      <c r="L21" s="144">
        <v>3596574.9400000004</v>
      </c>
      <c r="M21" s="144">
        <v>351270.96</v>
      </c>
      <c r="N21" s="187">
        <f>SUM(Ikärakenne[[#This Row],[Ikä 0–5]:[Ikä 16+]])</f>
        <v>11418054.300000001</v>
      </c>
      <c r="P21" s="83"/>
      <c r="Q21" s="82"/>
      <c r="R21" s="82"/>
      <c r="S21" s="82"/>
      <c r="T21" s="82"/>
      <c r="U21" s="82"/>
      <c r="V21" s="82"/>
      <c r="W21" s="82"/>
      <c r="X21" s="82"/>
      <c r="Y21" s="82"/>
      <c r="Z21" s="82"/>
      <c r="AA21" s="82"/>
      <c r="AB21" s="89"/>
    </row>
    <row r="22" spans="1:29">
      <c r="A22" s="134">
        <v>71</v>
      </c>
      <c r="B22" s="130" t="s">
        <v>29</v>
      </c>
      <c r="C22" s="142">
        <v>400</v>
      </c>
      <c r="D22" s="46">
        <v>87</v>
      </c>
      <c r="E22" s="46">
        <v>587</v>
      </c>
      <c r="F22" s="46">
        <v>291</v>
      </c>
      <c r="G22" s="46">
        <v>5226</v>
      </c>
      <c r="H22" s="43">
        <f>SUM(Ikärakenne[[#This Row],[0–5-vuotiaat]:[16 vuotta täyttäneet]])</f>
        <v>6591</v>
      </c>
      <c r="I22" s="144">
        <v>3300160</v>
      </c>
      <c r="J22" s="144">
        <v>761641.5</v>
      </c>
      <c r="K22" s="144">
        <v>4278003.17</v>
      </c>
      <c r="L22" s="144">
        <v>3646701.4200000004</v>
      </c>
      <c r="M22" s="144">
        <v>337390.56</v>
      </c>
      <c r="N22" s="187">
        <f>SUM(Ikärakenne[[#This Row],[Ikä 0–5]:[Ikä 16+]])</f>
        <v>12323896.65</v>
      </c>
      <c r="P22" s="83"/>
      <c r="Q22" s="82"/>
      <c r="R22" s="82"/>
      <c r="S22" s="82"/>
      <c r="T22" s="82"/>
      <c r="U22" s="82"/>
      <c r="V22" s="82"/>
      <c r="W22" s="82"/>
      <c r="X22" s="82"/>
      <c r="Y22" s="82"/>
      <c r="Z22" s="82"/>
      <c r="AA22" s="82"/>
      <c r="AB22" s="89"/>
    </row>
    <row r="23" spans="1:29">
      <c r="A23" s="134">
        <v>72</v>
      </c>
      <c r="B23" s="130" t="s">
        <v>30</v>
      </c>
      <c r="C23" s="142">
        <v>36</v>
      </c>
      <c r="D23" s="46">
        <v>6</v>
      </c>
      <c r="E23" s="46">
        <v>57</v>
      </c>
      <c r="F23" s="46">
        <v>28</v>
      </c>
      <c r="G23" s="46">
        <v>833</v>
      </c>
      <c r="H23" s="43">
        <f>SUM(Ikärakenne[[#This Row],[0–5-vuotiaat]:[16 vuotta täyttäneet]])</f>
        <v>960</v>
      </c>
      <c r="I23" s="144">
        <v>297014.39999999997</v>
      </c>
      <c r="J23" s="144">
        <v>52527</v>
      </c>
      <c r="K23" s="144">
        <v>415410.87</v>
      </c>
      <c r="L23" s="144">
        <v>350885.36000000004</v>
      </c>
      <c r="M23" s="144">
        <v>53778.48</v>
      </c>
      <c r="N23" s="187">
        <f>SUM(Ikärakenne[[#This Row],[Ikä 0–5]:[Ikä 16+]])</f>
        <v>1169616.1100000001</v>
      </c>
      <c r="P23" s="95"/>
      <c r="Q23" s="82"/>
      <c r="R23" s="82"/>
      <c r="S23" s="82"/>
      <c r="T23" s="82"/>
      <c r="U23" s="82"/>
      <c r="V23" s="82"/>
      <c r="W23" s="82"/>
      <c r="X23" s="82"/>
      <c r="Y23" s="82"/>
      <c r="Z23" s="82"/>
      <c r="AA23" s="82"/>
      <c r="AB23" s="89"/>
    </row>
    <row r="24" spans="1:29">
      <c r="A24" s="134">
        <v>74</v>
      </c>
      <c r="B24" s="130" t="s">
        <v>31</v>
      </c>
      <c r="C24" s="142">
        <v>49</v>
      </c>
      <c r="D24" s="46">
        <v>4</v>
      </c>
      <c r="E24" s="46">
        <v>71</v>
      </c>
      <c r="F24" s="46">
        <v>30</v>
      </c>
      <c r="G24" s="46">
        <v>898</v>
      </c>
      <c r="H24" s="43">
        <f>SUM(Ikärakenne[[#This Row],[0–5-vuotiaat]:[16 vuotta täyttäneet]])</f>
        <v>1052</v>
      </c>
      <c r="I24" s="144">
        <v>404269.6</v>
      </c>
      <c r="J24" s="144">
        <v>35018</v>
      </c>
      <c r="K24" s="144">
        <v>517441.61</v>
      </c>
      <c r="L24" s="144">
        <v>375948.60000000003</v>
      </c>
      <c r="M24" s="144">
        <v>57974.880000000005</v>
      </c>
      <c r="N24" s="187">
        <f>SUM(Ikärakenne[[#This Row],[Ikä 0–5]:[Ikä 16+]])</f>
        <v>1390652.69</v>
      </c>
      <c r="Q24" s="92"/>
      <c r="R24" s="92"/>
      <c r="S24" s="92"/>
      <c r="T24" s="92"/>
      <c r="U24" s="92"/>
      <c r="V24" s="92"/>
      <c r="W24" s="92"/>
      <c r="X24" s="92"/>
      <c r="Y24" s="92"/>
      <c r="Z24" s="92"/>
      <c r="AA24" s="92"/>
      <c r="AB24" s="92"/>
    </row>
    <row r="25" spans="1:29">
      <c r="A25" s="134">
        <v>75</v>
      </c>
      <c r="B25" s="130" t="s">
        <v>32</v>
      </c>
      <c r="C25" s="142">
        <v>740</v>
      </c>
      <c r="D25" s="46">
        <v>161</v>
      </c>
      <c r="E25" s="46">
        <v>1127</v>
      </c>
      <c r="F25" s="46">
        <v>640</v>
      </c>
      <c r="G25" s="46">
        <v>16881</v>
      </c>
      <c r="H25" s="43">
        <f>SUM(Ikärakenne[[#This Row],[0–5-vuotiaat]:[16 vuotta täyttäneet]])</f>
        <v>19549</v>
      </c>
      <c r="I25" s="144">
        <v>6105296</v>
      </c>
      <c r="J25" s="144">
        <v>1409474.5</v>
      </c>
      <c r="K25" s="144">
        <v>8213474.5700000003</v>
      </c>
      <c r="L25" s="144">
        <v>8020236.8000000007</v>
      </c>
      <c r="M25" s="144">
        <v>1089837.3600000001</v>
      </c>
      <c r="N25" s="187">
        <f>SUM(Ikärakenne[[#This Row],[Ikä 0–5]:[Ikä 16+]])</f>
        <v>24838319.23</v>
      </c>
      <c r="Q25" s="96"/>
      <c r="R25" s="96"/>
      <c r="S25" s="96"/>
      <c r="T25" s="96"/>
      <c r="U25" s="96"/>
      <c r="V25" s="96"/>
      <c r="W25" s="96"/>
      <c r="X25" s="96"/>
      <c r="Y25" s="96"/>
      <c r="Z25" s="96"/>
      <c r="AA25" s="82"/>
      <c r="AB25" s="82"/>
    </row>
    <row r="26" spans="1:29">
      <c r="A26" s="134">
        <v>77</v>
      </c>
      <c r="B26" s="130" t="s">
        <v>33</v>
      </c>
      <c r="C26" s="142">
        <v>152</v>
      </c>
      <c r="D26" s="46">
        <v>40</v>
      </c>
      <c r="E26" s="46">
        <v>303</v>
      </c>
      <c r="F26" s="46">
        <v>176</v>
      </c>
      <c r="G26" s="46">
        <v>3930</v>
      </c>
      <c r="H26" s="43">
        <f>SUM(Ikärakenne[[#This Row],[0–5-vuotiaat]:[16 vuotta täyttäneet]])</f>
        <v>4601</v>
      </c>
      <c r="I26" s="144">
        <v>1254060.8</v>
      </c>
      <c r="J26" s="144">
        <v>350180</v>
      </c>
      <c r="K26" s="144">
        <v>2208236.73</v>
      </c>
      <c r="L26" s="144">
        <v>2205565.12</v>
      </c>
      <c r="M26" s="144">
        <v>253720.80000000002</v>
      </c>
      <c r="N26" s="187">
        <f>SUM(Ikärakenne[[#This Row],[Ikä 0–5]:[Ikä 16+]])</f>
        <v>6271763.4500000002</v>
      </c>
      <c r="P26" s="97"/>
      <c r="Q26" s="98"/>
      <c r="R26" s="98"/>
      <c r="S26" s="98"/>
      <c r="T26" s="98"/>
      <c r="U26" s="98"/>
      <c r="V26" s="98"/>
      <c r="W26" s="98"/>
      <c r="X26" s="98"/>
      <c r="Y26" s="98"/>
      <c r="Z26" s="99"/>
      <c r="AA26" s="82"/>
      <c r="AB26" s="82"/>
    </row>
    <row r="27" spans="1:29">
      <c r="A27" s="134">
        <v>78</v>
      </c>
      <c r="B27" s="130" t="s">
        <v>34</v>
      </c>
      <c r="C27" s="142">
        <v>261</v>
      </c>
      <c r="D27" s="46">
        <v>63</v>
      </c>
      <c r="E27" s="46">
        <v>396</v>
      </c>
      <c r="F27" s="46">
        <v>257</v>
      </c>
      <c r="G27" s="46">
        <v>6855</v>
      </c>
      <c r="H27" s="43">
        <f>SUM(Ikärakenne[[#This Row],[0–5-vuotiaat]:[16 vuotta täyttäneet]])</f>
        <v>7832</v>
      </c>
      <c r="I27" s="144">
        <v>2153354.4</v>
      </c>
      <c r="J27" s="144">
        <v>551533.5</v>
      </c>
      <c r="K27" s="144">
        <v>2886012.36</v>
      </c>
      <c r="L27" s="144">
        <v>3220626.3400000003</v>
      </c>
      <c r="M27" s="144">
        <v>442558.8</v>
      </c>
      <c r="N27" s="187">
        <f>SUM(Ikärakenne[[#This Row],[Ikä 0–5]:[Ikä 16+]])</f>
        <v>9254085.4000000004</v>
      </c>
      <c r="Q27" s="100"/>
      <c r="R27" s="100"/>
      <c r="S27" s="100"/>
      <c r="T27" s="100"/>
      <c r="U27" s="100"/>
      <c r="V27" s="100"/>
      <c r="W27" s="100"/>
      <c r="X27" s="100"/>
      <c r="Y27" s="100"/>
    </row>
    <row r="28" spans="1:29">
      <c r="A28" s="134">
        <v>79</v>
      </c>
      <c r="B28" s="130" t="s">
        <v>35</v>
      </c>
      <c r="C28" s="142">
        <v>303</v>
      </c>
      <c r="D28" s="46">
        <v>53</v>
      </c>
      <c r="E28" s="46">
        <v>434</v>
      </c>
      <c r="F28" s="46">
        <v>184</v>
      </c>
      <c r="G28" s="46">
        <v>5779</v>
      </c>
      <c r="H28" s="43">
        <f>SUM(Ikärakenne[[#This Row],[0–5-vuotiaat]:[16 vuotta täyttäneet]])</f>
        <v>6753</v>
      </c>
      <c r="I28" s="144">
        <v>2499871.1999999997</v>
      </c>
      <c r="J28" s="144">
        <v>463988.5</v>
      </c>
      <c r="K28" s="144">
        <v>3162952.94</v>
      </c>
      <c r="L28" s="144">
        <v>2305818.08</v>
      </c>
      <c r="M28" s="144">
        <v>373092.24</v>
      </c>
      <c r="N28" s="187">
        <f>SUM(Ikärakenne[[#This Row],[Ikä 0–5]:[Ikä 16+]])</f>
        <v>8805722.959999999</v>
      </c>
      <c r="Q28" s="101"/>
      <c r="R28" s="101"/>
      <c r="S28" s="48"/>
      <c r="T28" s="48"/>
      <c r="U28" s="48"/>
      <c r="V28" s="48"/>
      <c r="W28" s="48"/>
      <c r="X28" s="48"/>
      <c r="Y28" s="48"/>
      <c r="Z28" s="48"/>
    </row>
    <row r="29" spans="1:29">
      <c r="A29" s="134">
        <v>81</v>
      </c>
      <c r="B29" s="130" t="s">
        <v>36</v>
      </c>
      <c r="C29" s="142">
        <v>77</v>
      </c>
      <c r="D29" s="46">
        <v>13</v>
      </c>
      <c r="E29" s="46">
        <v>108</v>
      </c>
      <c r="F29" s="46">
        <v>45</v>
      </c>
      <c r="G29" s="46">
        <v>2331</v>
      </c>
      <c r="H29" s="43">
        <f>SUM(Ikärakenne[[#This Row],[0–5-vuotiaat]:[16 vuotta täyttäneet]])</f>
        <v>2574</v>
      </c>
      <c r="I29" s="144">
        <v>635280.79999999993</v>
      </c>
      <c r="J29" s="144">
        <v>113808.5</v>
      </c>
      <c r="K29" s="144">
        <v>787094.28</v>
      </c>
      <c r="L29" s="144">
        <v>563922.9</v>
      </c>
      <c r="M29" s="144">
        <v>150489.36000000002</v>
      </c>
      <c r="N29" s="187">
        <f>SUM(Ikärakenne[[#This Row],[Ikä 0–5]:[Ikä 16+]])</f>
        <v>2250595.84</v>
      </c>
      <c r="Q29" s="69"/>
      <c r="R29" s="69"/>
      <c r="S29" s="69"/>
      <c r="T29" s="69"/>
      <c r="U29" s="69"/>
      <c r="V29" s="69"/>
      <c r="W29" s="69"/>
      <c r="X29" s="69"/>
      <c r="Y29" s="69"/>
      <c r="Z29" s="69"/>
      <c r="AA29" s="102"/>
    </row>
    <row r="30" spans="1:29">
      <c r="A30" s="134">
        <v>82</v>
      </c>
      <c r="B30" s="130" t="s">
        <v>37</v>
      </c>
      <c r="C30" s="142">
        <v>500</v>
      </c>
      <c r="D30" s="46">
        <v>98</v>
      </c>
      <c r="E30" s="46">
        <v>703</v>
      </c>
      <c r="F30" s="46">
        <v>361</v>
      </c>
      <c r="G30" s="46">
        <v>7697</v>
      </c>
      <c r="H30" s="43">
        <f>SUM(Ikärakenne[[#This Row],[0–5-vuotiaat]:[16 vuotta täyttäneet]])</f>
        <v>9359</v>
      </c>
      <c r="I30" s="144">
        <v>4125200</v>
      </c>
      <c r="J30" s="144">
        <v>857941</v>
      </c>
      <c r="K30" s="144">
        <v>5123400.7299999995</v>
      </c>
      <c r="L30" s="144">
        <v>4523914.82</v>
      </c>
      <c r="M30" s="144">
        <v>496918.32</v>
      </c>
      <c r="N30" s="187">
        <f>SUM(Ikärakenne[[#This Row],[Ikä 0–5]:[Ikä 16+]])</f>
        <v>15127374.870000001</v>
      </c>
      <c r="Q30" s="103"/>
      <c r="R30" s="103"/>
      <c r="S30" s="103"/>
      <c r="T30" s="103"/>
      <c r="U30" s="103"/>
      <c r="V30" s="103"/>
      <c r="W30" s="103"/>
      <c r="X30" s="103"/>
      <c r="Y30" s="103"/>
      <c r="Z30" s="48"/>
    </row>
    <row r="31" spans="1:29">
      <c r="A31" s="134">
        <v>86</v>
      </c>
      <c r="B31" s="130" t="s">
        <v>38</v>
      </c>
      <c r="C31" s="142">
        <v>386</v>
      </c>
      <c r="D31" s="46">
        <v>72</v>
      </c>
      <c r="E31" s="46">
        <v>641</v>
      </c>
      <c r="F31" s="46">
        <v>309</v>
      </c>
      <c r="G31" s="46">
        <v>6623</v>
      </c>
      <c r="H31" s="43">
        <f>SUM(Ikärakenne[[#This Row],[0–5-vuotiaat]:[16 vuotta täyttäneet]])</f>
        <v>8031</v>
      </c>
      <c r="I31" s="144">
        <v>3184654.4</v>
      </c>
      <c r="J31" s="144">
        <v>630324</v>
      </c>
      <c r="K31" s="144">
        <v>4671550.3099999996</v>
      </c>
      <c r="L31" s="144">
        <v>3872270.58</v>
      </c>
      <c r="M31" s="144">
        <v>427580.88</v>
      </c>
      <c r="N31" s="187">
        <f>SUM(Ikärakenne[[#This Row],[Ikä 0–5]:[Ikä 16+]])</f>
        <v>12786380.17</v>
      </c>
      <c r="Q31" s="48"/>
      <c r="R31" s="48"/>
      <c r="S31" s="84"/>
      <c r="T31" s="84"/>
      <c r="U31" s="84"/>
      <c r="V31" s="73"/>
      <c r="W31" s="48"/>
      <c r="X31" s="48"/>
      <c r="Y31" s="48"/>
      <c r="Z31" s="84"/>
      <c r="AA31" s="83"/>
    </row>
    <row r="32" spans="1:29">
      <c r="A32" s="134">
        <v>90</v>
      </c>
      <c r="B32" s="130" t="s">
        <v>39</v>
      </c>
      <c r="C32" s="142">
        <v>68</v>
      </c>
      <c r="D32" s="46">
        <v>18</v>
      </c>
      <c r="E32" s="46">
        <v>141</v>
      </c>
      <c r="F32" s="46">
        <v>88</v>
      </c>
      <c r="G32" s="46">
        <v>2746</v>
      </c>
      <c r="H32" s="43">
        <f>SUM(Ikärakenne[[#This Row],[0–5-vuotiaat]:[16 vuotta täyttäneet]])</f>
        <v>3061</v>
      </c>
      <c r="I32" s="144">
        <v>561027.19999999995</v>
      </c>
      <c r="J32" s="144">
        <v>157581</v>
      </c>
      <c r="K32" s="144">
        <v>1027595.3099999999</v>
      </c>
      <c r="L32" s="144">
        <v>1102782.56</v>
      </c>
      <c r="M32" s="144">
        <v>177281.76</v>
      </c>
      <c r="N32" s="187">
        <f>SUM(Ikärakenne[[#This Row],[Ikä 0–5]:[Ikä 16+]])</f>
        <v>3026267.83</v>
      </c>
      <c r="Q32" s="48"/>
      <c r="R32" s="104"/>
      <c r="S32" s="48"/>
      <c r="T32" s="48"/>
      <c r="U32" s="48"/>
      <c r="V32" s="48"/>
      <c r="W32" s="48"/>
      <c r="X32" s="48"/>
      <c r="Y32" s="48"/>
      <c r="Z32" s="48"/>
    </row>
    <row r="33" spans="1:28">
      <c r="A33" s="134">
        <v>91</v>
      </c>
      <c r="B33" s="130" t="s">
        <v>40</v>
      </c>
      <c r="C33" s="142">
        <v>36837</v>
      </c>
      <c r="D33" s="46">
        <v>6350</v>
      </c>
      <c r="E33" s="46">
        <v>38998</v>
      </c>
      <c r="F33" s="46">
        <v>18220</v>
      </c>
      <c r="G33" s="46">
        <v>563623</v>
      </c>
      <c r="H33" s="43">
        <f>SUM(Ikärakenne[[#This Row],[0–5-vuotiaat]:[16 vuotta täyttäneet]])</f>
        <v>664028</v>
      </c>
      <c r="I33" s="144">
        <v>303919984.80000001</v>
      </c>
      <c r="J33" s="144">
        <v>55591075</v>
      </c>
      <c r="K33" s="144">
        <v>284213914.18000001</v>
      </c>
      <c r="L33" s="144">
        <v>228326116.40000001</v>
      </c>
      <c r="M33" s="144">
        <v>36387500.880000003</v>
      </c>
      <c r="N33" s="187">
        <f>SUM(Ikärakenne[[#This Row],[Ikä 0–5]:[Ikä 16+]])</f>
        <v>908438591.25999999</v>
      </c>
      <c r="Q33" s="82"/>
      <c r="R33" s="82"/>
      <c r="S33" s="82"/>
      <c r="T33" s="82"/>
      <c r="U33" s="82"/>
      <c r="V33" s="82"/>
      <c r="W33" s="82"/>
      <c r="X33" s="82"/>
      <c r="Y33" s="82"/>
      <c r="Z33" s="82"/>
      <c r="AA33" s="82"/>
    </row>
    <row r="34" spans="1:28">
      <c r="A34" s="134">
        <v>92</v>
      </c>
      <c r="B34" s="130" t="s">
        <v>41</v>
      </c>
      <c r="C34" s="142">
        <v>15334</v>
      </c>
      <c r="D34" s="46">
        <v>2669</v>
      </c>
      <c r="E34" s="46">
        <v>16734</v>
      </c>
      <c r="F34" s="46">
        <v>8425</v>
      </c>
      <c r="G34" s="46">
        <v>199657</v>
      </c>
      <c r="H34" s="43">
        <f>SUM(Ikärakenne[[#This Row],[0–5-vuotiaat]:[16 vuotta täyttäneet]])</f>
        <v>242819</v>
      </c>
      <c r="I34" s="144">
        <v>126511633.59999999</v>
      </c>
      <c r="J34" s="144">
        <v>23365760.5</v>
      </c>
      <c r="K34" s="144">
        <v>121955885.94</v>
      </c>
      <c r="L34" s="144">
        <v>105578898.5</v>
      </c>
      <c r="M34" s="144">
        <v>12889855.92</v>
      </c>
      <c r="N34" s="187">
        <f>SUM(Ikärakenne[[#This Row],[Ikä 0–5]:[Ikä 16+]])</f>
        <v>390302034.45999998</v>
      </c>
      <c r="Q34" s="82"/>
      <c r="R34" s="82"/>
      <c r="S34" s="82"/>
      <c r="T34" s="82"/>
      <c r="U34" s="82"/>
      <c r="V34" s="82"/>
      <c r="W34" s="82"/>
      <c r="X34" s="82"/>
      <c r="Y34" s="82"/>
      <c r="Z34" s="82"/>
      <c r="AA34" s="82"/>
      <c r="AB34" s="105"/>
    </row>
    <row r="35" spans="1:28">
      <c r="A35" s="134">
        <v>97</v>
      </c>
      <c r="B35" s="130" t="s">
        <v>42</v>
      </c>
      <c r="C35" s="142">
        <v>69</v>
      </c>
      <c r="D35" s="46">
        <v>16</v>
      </c>
      <c r="E35" s="46">
        <v>93</v>
      </c>
      <c r="F35" s="46">
        <v>42</v>
      </c>
      <c r="G35" s="46">
        <v>1871</v>
      </c>
      <c r="H35" s="43">
        <f>SUM(Ikärakenne[[#This Row],[0–5-vuotiaat]:[16 vuotta täyttäneet]])</f>
        <v>2091</v>
      </c>
      <c r="I35" s="144">
        <v>569277.6</v>
      </c>
      <c r="J35" s="144">
        <v>140072</v>
      </c>
      <c r="K35" s="144">
        <v>677775.63</v>
      </c>
      <c r="L35" s="144">
        <v>526328.04</v>
      </c>
      <c r="M35" s="144">
        <v>120791.76000000001</v>
      </c>
      <c r="N35" s="187">
        <f>SUM(Ikärakenne[[#This Row],[Ikä 0–5]:[Ikä 16+]])</f>
        <v>2034245.03</v>
      </c>
      <c r="Q35" s="68"/>
      <c r="R35" s="68"/>
      <c r="S35" s="68"/>
      <c r="T35" s="68"/>
      <c r="U35" s="68"/>
      <c r="V35" s="68"/>
      <c r="W35" s="68"/>
      <c r="X35" s="68"/>
      <c r="Y35" s="68"/>
    </row>
    <row r="36" spans="1:28">
      <c r="A36" s="134">
        <v>98</v>
      </c>
      <c r="B36" s="130" t="s">
        <v>43</v>
      </c>
      <c r="C36" s="46">
        <v>1173</v>
      </c>
      <c r="D36" s="46">
        <v>247</v>
      </c>
      <c r="E36" s="46">
        <v>1745</v>
      </c>
      <c r="F36" s="46">
        <v>894</v>
      </c>
      <c r="G36" s="46">
        <v>18884</v>
      </c>
      <c r="H36" s="43">
        <f>SUM(Ikärakenne[[#This Row],[0–5-vuotiaat]:[16 vuotta täyttäneet]])</f>
        <v>22943</v>
      </c>
      <c r="I36" s="144">
        <v>9677719.1999999993</v>
      </c>
      <c r="J36" s="144">
        <v>2162361.5</v>
      </c>
      <c r="K36" s="144">
        <v>12717402.949999999</v>
      </c>
      <c r="L36" s="144">
        <v>11203268.280000001</v>
      </c>
      <c r="M36" s="144">
        <v>1219151.04</v>
      </c>
      <c r="N36" s="187">
        <f>SUM(Ikärakenne[[#This Row],[Ikä 0–5]:[Ikä 16+]])</f>
        <v>36979902.969999999</v>
      </c>
      <c r="Q36" s="106"/>
      <c r="R36" s="106"/>
      <c r="S36" s="106"/>
      <c r="T36" s="106"/>
      <c r="U36" s="106"/>
      <c r="V36" s="106"/>
      <c r="W36" s="106"/>
      <c r="X36" s="106"/>
      <c r="Y36" s="106"/>
      <c r="Z36" s="73"/>
    </row>
    <row r="37" spans="1:28">
      <c r="A37" s="134">
        <v>102</v>
      </c>
      <c r="B37" s="130" t="s">
        <v>44</v>
      </c>
      <c r="C37" s="142">
        <v>438</v>
      </c>
      <c r="D37" s="46">
        <v>100</v>
      </c>
      <c r="E37" s="46">
        <v>595</v>
      </c>
      <c r="F37" s="46">
        <v>305</v>
      </c>
      <c r="G37" s="46">
        <v>8307</v>
      </c>
      <c r="H37" s="43">
        <f>SUM(Ikärakenne[[#This Row],[0–5-vuotiaat]:[16 vuotta täyttäneet]])</f>
        <v>9745</v>
      </c>
      <c r="I37" s="144">
        <v>3613675.1999999997</v>
      </c>
      <c r="J37" s="144">
        <v>875450</v>
      </c>
      <c r="K37" s="144">
        <v>4336306.45</v>
      </c>
      <c r="L37" s="144">
        <v>3822144.1</v>
      </c>
      <c r="M37" s="144">
        <v>536299.92000000004</v>
      </c>
      <c r="N37" s="187">
        <f>SUM(Ikärakenne[[#This Row],[Ikä 0–5]:[Ikä 16+]])</f>
        <v>13183875.669999998</v>
      </c>
    </row>
    <row r="38" spans="1:28">
      <c r="A38" s="134">
        <v>103</v>
      </c>
      <c r="B38" s="130" t="s">
        <v>45</v>
      </c>
      <c r="C38" s="142">
        <v>95</v>
      </c>
      <c r="D38" s="46">
        <v>13</v>
      </c>
      <c r="E38" s="46">
        <v>125</v>
      </c>
      <c r="F38" s="46">
        <v>76</v>
      </c>
      <c r="G38" s="46">
        <v>1852</v>
      </c>
      <c r="H38" s="43">
        <f>SUM(Ikärakenne[[#This Row],[0–5-vuotiaat]:[16 vuotta täyttäneet]])</f>
        <v>2161</v>
      </c>
      <c r="I38" s="144">
        <v>783788</v>
      </c>
      <c r="J38" s="144">
        <v>113808.5</v>
      </c>
      <c r="K38" s="144">
        <v>910988.75</v>
      </c>
      <c r="L38" s="144">
        <v>952403.12000000011</v>
      </c>
      <c r="M38" s="144">
        <v>119565.12000000001</v>
      </c>
      <c r="N38" s="187">
        <f>SUM(Ikärakenne[[#This Row],[Ikä 0–5]:[Ikä 16+]])</f>
        <v>2880553.49</v>
      </c>
    </row>
    <row r="39" spans="1:28">
      <c r="A39" s="134">
        <v>105</v>
      </c>
      <c r="B39" s="130" t="s">
        <v>46</v>
      </c>
      <c r="C39" s="142">
        <v>75</v>
      </c>
      <c r="D39" s="46">
        <v>15</v>
      </c>
      <c r="E39" s="46">
        <v>75</v>
      </c>
      <c r="F39" s="46">
        <v>46</v>
      </c>
      <c r="G39" s="46">
        <v>1883</v>
      </c>
      <c r="H39" s="43">
        <f>SUM(Ikärakenne[[#This Row],[0–5-vuotiaat]:[16 vuotta täyttäneet]])</f>
        <v>2094</v>
      </c>
      <c r="I39" s="144">
        <v>618780</v>
      </c>
      <c r="J39" s="144">
        <v>131317.5</v>
      </c>
      <c r="K39" s="144">
        <v>546593.25</v>
      </c>
      <c r="L39" s="144">
        <v>576454.52</v>
      </c>
      <c r="M39" s="144">
        <v>121566.48000000001</v>
      </c>
      <c r="N39" s="187">
        <f>SUM(Ikärakenne[[#This Row],[Ikä 0–5]:[Ikä 16+]])</f>
        <v>1994711.75</v>
      </c>
    </row>
    <row r="40" spans="1:28">
      <c r="A40" s="134">
        <v>106</v>
      </c>
      <c r="B40" s="130" t="s">
        <v>47</v>
      </c>
      <c r="C40" s="142">
        <v>2316</v>
      </c>
      <c r="D40" s="46">
        <v>428</v>
      </c>
      <c r="E40" s="46">
        <v>2981</v>
      </c>
      <c r="F40" s="46">
        <v>1671</v>
      </c>
      <c r="G40" s="46">
        <v>39401</v>
      </c>
      <c r="H40" s="43">
        <f>SUM(Ikärakenne[[#This Row],[0–5-vuotiaat]:[16 vuotta täyttäneet]])</f>
        <v>46797</v>
      </c>
      <c r="I40" s="144">
        <v>19107926.399999999</v>
      </c>
      <c r="J40" s="144">
        <v>3746926</v>
      </c>
      <c r="K40" s="144">
        <v>21725259.710000001</v>
      </c>
      <c r="L40" s="144">
        <v>20940337.02</v>
      </c>
      <c r="M40" s="144">
        <v>2543728.56</v>
      </c>
      <c r="N40" s="187">
        <f>SUM(Ikärakenne[[#This Row],[Ikä 0–5]:[Ikä 16+]])</f>
        <v>68064177.689999998</v>
      </c>
    </row>
    <row r="41" spans="1:28">
      <c r="A41" s="134">
        <v>108</v>
      </c>
      <c r="B41" s="130" t="s">
        <v>48</v>
      </c>
      <c r="C41" s="142">
        <v>550</v>
      </c>
      <c r="D41" s="46">
        <v>120</v>
      </c>
      <c r="E41" s="46">
        <v>768</v>
      </c>
      <c r="F41" s="46">
        <v>379</v>
      </c>
      <c r="G41" s="46">
        <v>8440</v>
      </c>
      <c r="H41" s="43">
        <f>SUM(Ikärakenne[[#This Row],[0–5-vuotiaat]:[16 vuotta täyttäneet]])</f>
        <v>10257</v>
      </c>
      <c r="I41" s="144">
        <v>4537720</v>
      </c>
      <c r="J41" s="144">
        <v>1050540</v>
      </c>
      <c r="K41" s="144">
        <v>5597114.8799999999</v>
      </c>
      <c r="L41" s="144">
        <v>4749483.9800000004</v>
      </c>
      <c r="M41" s="144">
        <v>544886.4</v>
      </c>
      <c r="N41" s="187">
        <f>SUM(Ikärakenne[[#This Row],[Ikä 0–5]:[Ikä 16+]])</f>
        <v>16479745.26</v>
      </c>
    </row>
    <row r="42" spans="1:28">
      <c r="A42" s="134">
        <v>109</v>
      </c>
      <c r="B42" s="130" t="s">
        <v>49</v>
      </c>
      <c r="C42" s="142">
        <v>3197</v>
      </c>
      <c r="D42" s="46">
        <v>614</v>
      </c>
      <c r="E42" s="46">
        <v>4175</v>
      </c>
      <c r="F42" s="46">
        <v>2263</v>
      </c>
      <c r="G42" s="46">
        <v>57794</v>
      </c>
      <c r="H42" s="43">
        <f>SUM(Ikärakenne[[#This Row],[0–5-vuotiaat]:[16 vuotta täyttäneet]])</f>
        <v>68043</v>
      </c>
      <c r="I42" s="144">
        <v>26376528.799999997</v>
      </c>
      <c r="J42" s="144">
        <v>5375263</v>
      </c>
      <c r="K42" s="144">
        <v>30427024.25</v>
      </c>
      <c r="L42" s="144">
        <v>28359056.060000002</v>
      </c>
      <c r="M42" s="144">
        <v>3731180.64</v>
      </c>
      <c r="N42" s="187">
        <f>SUM(Ikärakenne[[#This Row],[Ikä 0–5]:[Ikä 16+]])</f>
        <v>94269052.75</v>
      </c>
    </row>
    <row r="43" spans="1:28">
      <c r="A43" s="134">
        <v>111</v>
      </c>
      <c r="B43" s="130" t="s">
        <v>50</v>
      </c>
      <c r="C43" s="142">
        <v>561</v>
      </c>
      <c r="D43" s="46">
        <v>126</v>
      </c>
      <c r="E43" s="46">
        <v>856</v>
      </c>
      <c r="F43" s="46">
        <v>499</v>
      </c>
      <c r="G43" s="46">
        <v>16089</v>
      </c>
      <c r="H43" s="43">
        <f>SUM(Ikärakenne[[#This Row],[0–5-vuotiaat]:[16 vuotta täyttäneet]])</f>
        <v>18131</v>
      </c>
      <c r="I43" s="144">
        <v>4628474.3999999994</v>
      </c>
      <c r="J43" s="144">
        <v>1103067</v>
      </c>
      <c r="K43" s="144">
        <v>6238450.96</v>
      </c>
      <c r="L43" s="144">
        <v>6253278.3800000008</v>
      </c>
      <c r="M43" s="144">
        <v>1038705.8400000001</v>
      </c>
      <c r="N43" s="187">
        <f>SUM(Ikärakenne[[#This Row],[Ikä 0–5]:[Ikä 16+]])</f>
        <v>19261976.580000002</v>
      </c>
    </row>
    <row r="44" spans="1:28">
      <c r="A44" s="134">
        <v>139</v>
      </c>
      <c r="B44" s="130" t="s">
        <v>51</v>
      </c>
      <c r="C44" s="142">
        <v>693</v>
      </c>
      <c r="D44" s="46">
        <v>146</v>
      </c>
      <c r="E44" s="46">
        <v>930</v>
      </c>
      <c r="F44" s="46">
        <v>499</v>
      </c>
      <c r="G44" s="46">
        <v>7585</v>
      </c>
      <c r="H44" s="43">
        <f>SUM(Ikärakenne[[#This Row],[0–5-vuotiaat]:[16 vuotta täyttäneet]])</f>
        <v>9853</v>
      </c>
      <c r="I44" s="144">
        <v>5717527.2000000002</v>
      </c>
      <c r="J44" s="144">
        <v>1278157</v>
      </c>
      <c r="K44" s="144">
        <v>6777756.2999999998</v>
      </c>
      <c r="L44" s="144">
        <v>6253278.3800000008</v>
      </c>
      <c r="M44" s="144">
        <v>489687.60000000003</v>
      </c>
      <c r="N44" s="187">
        <f>SUM(Ikärakenne[[#This Row],[Ikä 0–5]:[Ikä 16+]])</f>
        <v>20516406.480000004</v>
      </c>
    </row>
    <row r="45" spans="1:28">
      <c r="A45" s="134">
        <v>140</v>
      </c>
      <c r="B45" s="130" t="s">
        <v>52</v>
      </c>
      <c r="C45" s="142">
        <v>949</v>
      </c>
      <c r="D45" s="46">
        <v>212</v>
      </c>
      <c r="E45" s="46">
        <v>1381</v>
      </c>
      <c r="F45" s="46">
        <v>725</v>
      </c>
      <c r="G45" s="46">
        <v>17534</v>
      </c>
      <c r="H45" s="43">
        <f>SUM(Ikärakenne[[#This Row],[0–5-vuotiaat]:[16 vuotta täyttäneet]])</f>
        <v>20801</v>
      </c>
      <c r="I45" s="144">
        <v>7829629.5999999996</v>
      </c>
      <c r="J45" s="144">
        <v>1855954</v>
      </c>
      <c r="K45" s="144">
        <v>10064603.709999999</v>
      </c>
      <c r="L45" s="144">
        <v>9085424.5</v>
      </c>
      <c r="M45" s="144">
        <v>1131995.04</v>
      </c>
      <c r="N45" s="187">
        <f>SUM(Ikärakenne[[#This Row],[Ikä 0–5]:[Ikä 16+]])</f>
        <v>29967606.849999998</v>
      </c>
    </row>
    <row r="46" spans="1:28">
      <c r="A46" s="134">
        <v>142</v>
      </c>
      <c r="B46" s="130" t="s">
        <v>53</v>
      </c>
      <c r="C46" s="142">
        <v>302</v>
      </c>
      <c r="D46" s="46">
        <v>58</v>
      </c>
      <c r="E46" s="46">
        <v>393</v>
      </c>
      <c r="F46" s="46">
        <v>206</v>
      </c>
      <c r="G46" s="46">
        <v>5545</v>
      </c>
      <c r="H46" s="43">
        <f>SUM(Ikärakenne[[#This Row],[0–5-vuotiaat]:[16 vuotta täyttäneet]])</f>
        <v>6504</v>
      </c>
      <c r="I46" s="144">
        <v>2491620.7999999998</v>
      </c>
      <c r="J46" s="144">
        <v>507761</v>
      </c>
      <c r="K46" s="144">
        <v>2864148.63</v>
      </c>
      <c r="L46" s="144">
        <v>2581513.7200000002</v>
      </c>
      <c r="M46" s="144">
        <v>357985.2</v>
      </c>
      <c r="N46" s="187">
        <f>SUM(Ikärakenne[[#This Row],[Ikä 0–5]:[Ikä 16+]])</f>
        <v>8803029.3499999996</v>
      </c>
    </row>
    <row r="47" spans="1:28">
      <c r="A47" s="134">
        <v>143</v>
      </c>
      <c r="B47" s="130" t="s">
        <v>54</v>
      </c>
      <c r="C47" s="142">
        <v>258</v>
      </c>
      <c r="D47" s="46">
        <v>68</v>
      </c>
      <c r="E47" s="46">
        <v>445</v>
      </c>
      <c r="F47" s="46">
        <v>203</v>
      </c>
      <c r="G47" s="46">
        <v>5830</v>
      </c>
      <c r="H47" s="43">
        <f>SUM(Ikärakenne[[#This Row],[0–5-vuotiaat]:[16 vuotta täyttäneet]])</f>
        <v>6804</v>
      </c>
      <c r="I47" s="144">
        <v>2128603.1999999997</v>
      </c>
      <c r="J47" s="144">
        <v>595306</v>
      </c>
      <c r="K47" s="144">
        <v>3243119.9499999997</v>
      </c>
      <c r="L47" s="144">
        <v>2543918.8600000003</v>
      </c>
      <c r="M47" s="144">
        <v>376384.8</v>
      </c>
      <c r="N47" s="187">
        <f>SUM(Ikärakenne[[#This Row],[Ikä 0–5]:[Ikä 16+]])</f>
        <v>8887332.8100000005</v>
      </c>
    </row>
    <row r="48" spans="1:28">
      <c r="A48" s="134">
        <v>145</v>
      </c>
      <c r="B48" s="130" t="s">
        <v>55</v>
      </c>
      <c r="C48" s="142">
        <v>860</v>
      </c>
      <c r="D48" s="46">
        <v>159</v>
      </c>
      <c r="E48" s="46">
        <v>1001</v>
      </c>
      <c r="F48" s="46">
        <v>517</v>
      </c>
      <c r="G48" s="46">
        <v>9832</v>
      </c>
      <c r="H48" s="43">
        <f>SUM(Ikärakenne[[#This Row],[0–5-vuotiaat]:[16 vuotta täyttäneet]])</f>
        <v>12369</v>
      </c>
      <c r="I48" s="144">
        <v>7095344</v>
      </c>
      <c r="J48" s="144">
        <v>1391965.5</v>
      </c>
      <c r="K48" s="144">
        <v>7295197.9100000001</v>
      </c>
      <c r="L48" s="144">
        <v>6478847.54</v>
      </c>
      <c r="M48" s="144">
        <v>634753.92000000004</v>
      </c>
      <c r="N48" s="187">
        <f>SUM(Ikärakenne[[#This Row],[Ikä 0–5]:[Ikä 16+]])</f>
        <v>22896108.870000001</v>
      </c>
    </row>
    <row r="49" spans="1:14">
      <c r="A49" s="134">
        <v>146</v>
      </c>
      <c r="B49" s="130" t="s">
        <v>56</v>
      </c>
      <c r="C49" s="142">
        <v>110</v>
      </c>
      <c r="D49" s="46">
        <v>31</v>
      </c>
      <c r="E49" s="46">
        <v>169</v>
      </c>
      <c r="F49" s="46">
        <v>101</v>
      </c>
      <c r="G49" s="46">
        <v>4081</v>
      </c>
      <c r="H49" s="43">
        <f>SUM(Ikärakenne[[#This Row],[0–5-vuotiaat]:[16 vuotta täyttäneet]])</f>
        <v>4492</v>
      </c>
      <c r="I49" s="144">
        <v>907544</v>
      </c>
      <c r="J49" s="144">
        <v>271389.5</v>
      </c>
      <c r="K49" s="144">
        <v>1231656.79</v>
      </c>
      <c r="L49" s="144">
        <v>1265693.6200000001</v>
      </c>
      <c r="M49" s="144">
        <v>263469.36</v>
      </c>
      <c r="N49" s="187">
        <f>SUM(Ikärakenne[[#This Row],[Ikä 0–5]:[Ikä 16+]])</f>
        <v>3939753.27</v>
      </c>
    </row>
    <row r="50" spans="1:14">
      <c r="A50" s="134">
        <v>148</v>
      </c>
      <c r="B50" s="130" t="s">
        <v>57</v>
      </c>
      <c r="C50" s="142">
        <v>285</v>
      </c>
      <c r="D50" s="46">
        <v>58</v>
      </c>
      <c r="E50" s="46">
        <v>362</v>
      </c>
      <c r="F50" s="46">
        <v>201</v>
      </c>
      <c r="G50" s="46">
        <v>6141</v>
      </c>
      <c r="H50" s="43">
        <f>SUM(Ikärakenne[[#This Row],[0–5-vuotiaat]:[16 vuotta täyttäneet]])</f>
        <v>7047</v>
      </c>
      <c r="I50" s="144">
        <v>2351364</v>
      </c>
      <c r="J50" s="144">
        <v>507761</v>
      </c>
      <c r="K50" s="144">
        <v>2638223.42</v>
      </c>
      <c r="L50" s="144">
        <v>2518855.62</v>
      </c>
      <c r="M50" s="144">
        <v>396462.96</v>
      </c>
      <c r="N50" s="187">
        <f>SUM(Ikärakenne[[#This Row],[Ikä 0–5]:[Ikä 16+]])</f>
        <v>8412667</v>
      </c>
    </row>
    <row r="51" spans="1:14">
      <c r="A51" s="134">
        <v>149</v>
      </c>
      <c r="B51" s="130" t="s">
        <v>58</v>
      </c>
      <c r="C51" s="142">
        <v>252</v>
      </c>
      <c r="D51" s="46">
        <v>48</v>
      </c>
      <c r="E51" s="46">
        <v>349</v>
      </c>
      <c r="F51" s="46">
        <v>194</v>
      </c>
      <c r="G51" s="46">
        <v>4541</v>
      </c>
      <c r="H51" s="43">
        <f>SUM(Ikärakenne[[#This Row],[0–5-vuotiaat]:[16 vuotta täyttäneet]])</f>
        <v>5384</v>
      </c>
      <c r="I51" s="144">
        <v>2079100.7999999998</v>
      </c>
      <c r="J51" s="144">
        <v>420216</v>
      </c>
      <c r="K51" s="144">
        <v>2543480.59</v>
      </c>
      <c r="L51" s="144">
        <v>2431134.2800000003</v>
      </c>
      <c r="M51" s="144">
        <v>293166.96000000002</v>
      </c>
      <c r="N51" s="187">
        <f>SUM(Ikärakenne[[#This Row],[Ikä 0–5]:[Ikä 16+]])</f>
        <v>7767098.6299999999</v>
      </c>
    </row>
    <row r="52" spans="1:14">
      <c r="A52" s="134">
        <v>151</v>
      </c>
      <c r="B52" s="130" t="s">
        <v>59</v>
      </c>
      <c r="C52" s="142">
        <v>58</v>
      </c>
      <c r="D52" s="46">
        <v>9</v>
      </c>
      <c r="E52" s="46">
        <v>102</v>
      </c>
      <c r="F52" s="46">
        <v>46</v>
      </c>
      <c r="G52" s="46">
        <v>1637</v>
      </c>
      <c r="H52" s="43">
        <f>SUM(Ikärakenne[[#This Row],[0–5-vuotiaat]:[16 vuotta täyttäneet]])</f>
        <v>1852</v>
      </c>
      <c r="I52" s="144">
        <v>478523.19999999995</v>
      </c>
      <c r="J52" s="144">
        <v>78790.5</v>
      </c>
      <c r="K52" s="144">
        <v>743366.82</v>
      </c>
      <c r="L52" s="144">
        <v>576454.52</v>
      </c>
      <c r="M52" s="144">
        <v>105684.72</v>
      </c>
      <c r="N52" s="187">
        <f>SUM(Ikärakenne[[#This Row],[Ikä 0–5]:[Ikä 16+]])</f>
        <v>1982819.76</v>
      </c>
    </row>
    <row r="53" spans="1:14">
      <c r="A53" s="134">
        <v>152</v>
      </c>
      <c r="B53" s="130" t="s">
        <v>60</v>
      </c>
      <c r="C53" s="142">
        <v>178</v>
      </c>
      <c r="D53" s="46">
        <v>49</v>
      </c>
      <c r="E53" s="46">
        <v>330</v>
      </c>
      <c r="F53" s="46">
        <v>180</v>
      </c>
      <c r="G53" s="46">
        <v>3669</v>
      </c>
      <c r="H53" s="43">
        <f>SUM(Ikärakenne[[#This Row],[0–5-vuotiaat]:[16 vuotta täyttäneet]])</f>
        <v>4406</v>
      </c>
      <c r="I53" s="144">
        <v>1468571.2</v>
      </c>
      <c r="J53" s="144">
        <v>428970.5</v>
      </c>
      <c r="K53" s="144">
        <v>2405010.2999999998</v>
      </c>
      <c r="L53" s="144">
        <v>2255691.6</v>
      </c>
      <c r="M53" s="144">
        <v>236870.64</v>
      </c>
      <c r="N53" s="187">
        <f>SUM(Ikärakenne[[#This Row],[Ikä 0–5]:[Ikä 16+]])</f>
        <v>6795114.2399999993</v>
      </c>
    </row>
    <row r="54" spans="1:14">
      <c r="A54" s="134">
        <v>153</v>
      </c>
      <c r="B54" s="130" t="s">
        <v>61</v>
      </c>
      <c r="C54" s="142">
        <v>878</v>
      </c>
      <c r="D54" s="46">
        <v>191</v>
      </c>
      <c r="E54" s="46">
        <v>1344</v>
      </c>
      <c r="F54" s="46">
        <v>725</v>
      </c>
      <c r="G54" s="46">
        <v>22070</v>
      </c>
      <c r="H54" s="43">
        <f>SUM(Ikärakenne[[#This Row],[0–5-vuotiaat]:[16 vuotta täyttäneet]])</f>
        <v>25208</v>
      </c>
      <c r="I54" s="144">
        <v>7243851.1999999993</v>
      </c>
      <c r="J54" s="144">
        <v>1672109.5</v>
      </c>
      <c r="K54" s="144">
        <v>9794951.0399999991</v>
      </c>
      <c r="L54" s="144">
        <v>9085424.5</v>
      </c>
      <c r="M54" s="144">
        <v>1424839.2</v>
      </c>
      <c r="N54" s="187">
        <f>SUM(Ikärakenne[[#This Row],[Ikä 0–5]:[Ikä 16+]])</f>
        <v>29221175.439999998</v>
      </c>
    </row>
    <row r="55" spans="1:14">
      <c r="A55" s="134">
        <v>165</v>
      </c>
      <c r="B55" s="130" t="s">
        <v>62</v>
      </c>
      <c r="C55" s="142">
        <v>856</v>
      </c>
      <c r="D55" s="46">
        <v>164</v>
      </c>
      <c r="E55" s="46">
        <v>1093</v>
      </c>
      <c r="F55" s="46">
        <v>667</v>
      </c>
      <c r="G55" s="46">
        <v>13500</v>
      </c>
      <c r="H55" s="43">
        <f>SUM(Ikärakenne[[#This Row],[0–5-vuotiaat]:[16 vuotta täyttäneet]])</f>
        <v>16280</v>
      </c>
      <c r="I55" s="144">
        <v>7062342.3999999994</v>
      </c>
      <c r="J55" s="144">
        <v>1435738</v>
      </c>
      <c r="K55" s="144">
        <v>7965685.6299999999</v>
      </c>
      <c r="L55" s="144">
        <v>8358590.540000001</v>
      </c>
      <c r="M55" s="144">
        <v>871560</v>
      </c>
      <c r="N55" s="187">
        <f>SUM(Ikärakenne[[#This Row],[Ikä 0–5]:[Ikä 16+]])</f>
        <v>25693916.57</v>
      </c>
    </row>
    <row r="56" spans="1:14">
      <c r="A56" s="134">
        <v>167</v>
      </c>
      <c r="B56" s="130" t="s">
        <v>63</v>
      </c>
      <c r="C56" s="142">
        <v>3522</v>
      </c>
      <c r="D56" s="46">
        <v>648</v>
      </c>
      <c r="E56" s="46">
        <v>4439</v>
      </c>
      <c r="F56" s="46">
        <v>2173</v>
      </c>
      <c r="G56" s="46">
        <v>66731</v>
      </c>
      <c r="H56" s="43">
        <f>SUM(Ikärakenne[[#This Row],[0–5-vuotiaat]:[16 vuotta täyttäneet]])</f>
        <v>77513</v>
      </c>
      <c r="I56" s="144">
        <v>29057908.799999997</v>
      </c>
      <c r="J56" s="144">
        <v>5672916</v>
      </c>
      <c r="K56" s="144">
        <v>32351032.489999998</v>
      </c>
      <c r="L56" s="144">
        <v>27231210.260000002</v>
      </c>
      <c r="M56" s="144">
        <v>4308153.3600000003</v>
      </c>
      <c r="N56" s="187">
        <f>SUM(Ikärakenne[[#This Row],[Ikä 0–5]:[Ikä 16+]])</f>
        <v>98621220.909999996</v>
      </c>
    </row>
    <row r="57" spans="1:14">
      <c r="A57" s="134">
        <v>169</v>
      </c>
      <c r="B57" s="130" t="s">
        <v>64</v>
      </c>
      <c r="C57" s="142">
        <v>207</v>
      </c>
      <c r="D57" s="46">
        <v>39</v>
      </c>
      <c r="E57" s="46">
        <v>344</v>
      </c>
      <c r="F57" s="46">
        <v>179</v>
      </c>
      <c r="G57" s="46">
        <v>4221</v>
      </c>
      <c r="H57" s="43">
        <f>SUM(Ikärakenne[[#This Row],[0–5-vuotiaat]:[16 vuotta täyttäneet]])</f>
        <v>4990</v>
      </c>
      <c r="I57" s="144">
        <v>1707832.7999999998</v>
      </c>
      <c r="J57" s="144">
        <v>341425.5</v>
      </c>
      <c r="K57" s="144">
        <v>2507041.04</v>
      </c>
      <c r="L57" s="144">
        <v>2243159.98</v>
      </c>
      <c r="M57" s="144">
        <v>272507.76</v>
      </c>
      <c r="N57" s="187">
        <f>SUM(Ikärakenne[[#This Row],[Ikä 0–5]:[Ikä 16+]])</f>
        <v>7071967.0800000001</v>
      </c>
    </row>
    <row r="58" spans="1:14">
      <c r="A58" s="134">
        <v>171</v>
      </c>
      <c r="B58" s="130" t="s">
        <v>65</v>
      </c>
      <c r="C58" s="142">
        <v>186</v>
      </c>
      <c r="D58" s="46">
        <v>45</v>
      </c>
      <c r="E58" s="46">
        <v>261</v>
      </c>
      <c r="F58" s="46">
        <v>139</v>
      </c>
      <c r="G58" s="46">
        <v>3909</v>
      </c>
      <c r="H58" s="43">
        <f>SUM(Ikärakenne[[#This Row],[0–5-vuotiaat]:[16 vuotta täyttäneet]])</f>
        <v>4540</v>
      </c>
      <c r="I58" s="144">
        <v>1534574.4</v>
      </c>
      <c r="J58" s="144">
        <v>393952.5</v>
      </c>
      <c r="K58" s="144">
        <v>1902144.51</v>
      </c>
      <c r="L58" s="144">
        <v>1741895.1800000002</v>
      </c>
      <c r="M58" s="144">
        <v>252365.04</v>
      </c>
      <c r="N58" s="187">
        <f>SUM(Ikärakenne[[#This Row],[Ikä 0–5]:[Ikä 16+]])</f>
        <v>5824931.6299999999</v>
      </c>
    </row>
    <row r="59" spans="1:14">
      <c r="A59" s="134">
        <v>172</v>
      </c>
      <c r="B59" s="130" t="s">
        <v>66</v>
      </c>
      <c r="C59" s="142">
        <v>126</v>
      </c>
      <c r="D59" s="46">
        <v>19</v>
      </c>
      <c r="E59" s="46">
        <v>207</v>
      </c>
      <c r="F59" s="46">
        <v>116</v>
      </c>
      <c r="G59" s="46">
        <v>3703</v>
      </c>
      <c r="H59" s="43">
        <f>SUM(Ikärakenne[[#This Row],[0–5-vuotiaat]:[16 vuotta täyttäneet]])</f>
        <v>4171</v>
      </c>
      <c r="I59" s="144">
        <v>1039550.3999999999</v>
      </c>
      <c r="J59" s="144">
        <v>166335.5</v>
      </c>
      <c r="K59" s="144">
        <v>1508597.3699999999</v>
      </c>
      <c r="L59" s="144">
        <v>1453667.9200000002</v>
      </c>
      <c r="M59" s="144">
        <v>239065.68000000002</v>
      </c>
      <c r="N59" s="187">
        <f>SUM(Ikärakenne[[#This Row],[Ikä 0–5]:[Ikä 16+]])</f>
        <v>4407216.8699999992</v>
      </c>
    </row>
    <row r="60" spans="1:14">
      <c r="A60" s="134">
        <v>176</v>
      </c>
      <c r="B60" s="130" t="s">
        <v>67</v>
      </c>
      <c r="C60" s="142">
        <v>121</v>
      </c>
      <c r="D60" s="46">
        <v>27</v>
      </c>
      <c r="E60" s="46">
        <v>173</v>
      </c>
      <c r="F60" s="46">
        <v>126</v>
      </c>
      <c r="G60" s="46">
        <v>3905</v>
      </c>
      <c r="H60" s="43">
        <f>SUM(Ikärakenne[[#This Row],[0–5-vuotiaat]:[16 vuotta täyttäneet]])</f>
        <v>4352</v>
      </c>
      <c r="I60" s="144">
        <v>998298.39999999991</v>
      </c>
      <c r="J60" s="144">
        <v>236371.5</v>
      </c>
      <c r="K60" s="144">
        <v>1260808.43</v>
      </c>
      <c r="L60" s="144">
        <v>1578984.12</v>
      </c>
      <c r="M60" s="144">
        <v>252106.80000000002</v>
      </c>
      <c r="N60" s="187">
        <f>SUM(Ikärakenne[[#This Row],[Ikä 0–5]:[Ikä 16+]])</f>
        <v>4326569.25</v>
      </c>
    </row>
    <row r="61" spans="1:14">
      <c r="A61" s="134">
        <v>177</v>
      </c>
      <c r="B61" s="130" t="s">
        <v>68</v>
      </c>
      <c r="C61" s="142">
        <v>66</v>
      </c>
      <c r="D61" s="46">
        <v>14</v>
      </c>
      <c r="E61" s="46">
        <v>119</v>
      </c>
      <c r="F61" s="46">
        <v>63</v>
      </c>
      <c r="G61" s="46">
        <v>1506</v>
      </c>
      <c r="H61" s="43">
        <f>SUM(Ikärakenne[[#This Row],[0–5-vuotiaat]:[16 vuotta täyttäneet]])</f>
        <v>1768</v>
      </c>
      <c r="I61" s="144">
        <v>544526.4</v>
      </c>
      <c r="J61" s="144">
        <v>122563</v>
      </c>
      <c r="K61" s="144">
        <v>867261.29</v>
      </c>
      <c r="L61" s="144">
        <v>789492.06</v>
      </c>
      <c r="M61" s="144">
        <v>97227.36</v>
      </c>
      <c r="N61" s="187">
        <f>SUM(Ikärakenne[[#This Row],[Ikä 0–5]:[Ikä 16+]])</f>
        <v>2421070.11</v>
      </c>
    </row>
    <row r="62" spans="1:14">
      <c r="A62" s="134">
        <v>178</v>
      </c>
      <c r="B62" s="130" t="s">
        <v>69</v>
      </c>
      <c r="C62" s="142">
        <v>217</v>
      </c>
      <c r="D62" s="46">
        <v>37</v>
      </c>
      <c r="E62" s="46">
        <v>282</v>
      </c>
      <c r="F62" s="46">
        <v>164</v>
      </c>
      <c r="G62" s="46">
        <v>5069</v>
      </c>
      <c r="H62" s="43">
        <f>SUM(Ikärakenne[[#This Row],[0–5-vuotiaat]:[16 vuotta täyttäneet]])</f>
        <v>5769</v>
      </c>
      <c r="I62" s="144">
        <v>1790336.7999999998</v>
      </c>
      <c r="J62" s="144">
        <v>323916.5</v>
      </c>
      <c r="K62" s="144">
        <v>2055190.6199999999</v>
      </c>
      <c r="L62" s="144">
        <v>2055185.6800000002</v>
      </c>
      <c r="M62" s="144">
        <v>327254.64</v>
      </c>
      <c r="N62" s="187">
        <f>SUM(Ikärakenne[[#This Row],[Ikä 0–5]:[Ikä 16+]])</f>
        <v>6551884.2399999993</v>
      </c>
    </row>
    <row r="63" spans="1:14">
      <c r="A63" s="134">
        <v>179</v>
      </c>
      <c r="B63" s="130" t="s">
        <v>70</v>
      </c>
      <c r="C63" s="142">
        <v>7448</v>
      </c>
      <c r="D63" s="46">
        <v>1396</v>
      </c>
      <c r="E63" s="46">
        <v>9153</v>
      </c>
      <c r="F63" s="46">
        <v>4729</v>
      </c>
      <c r="G63" s="46">
        <v>123161</v>
      </c>
      <c r="H63" s="43">
        <f>SUM(Ikärakenne[[#This Row],[0–5-vuotiaat]:[16 vuotta täyttäneet]])</f>
        <v>145887</v>
      </c>
      <c r="I63" s="144">
        <v>61448979.199999996</v>
      </c>
      <c r="J63" s="144">
        <v>12221282</v>
      </c>
      <c r="K63" s="144">
        <v>66706240.229999997</v>
      </c>
      <c r="L63" s="144">
        <v>59262030.980000004</v>
      </c>
      <c r="M63" s="144">
        <v>7951274.1600000001</v>
      </c>
      <c r="N63" s="187">
        <f>SUM(Ikärakenne[[#This Row],[Ikä 0–5]:[Ikä 16+]])</f>
        <v>207589806.56999996</v>
      </c>
    </row>
    <row r="64" spans="1:14">
      <c r="A64" s="134">
        <v>181</v>
      </c>
      <c r="B64" s="130" t="s">
        <v>71</v>
      </c>
      <c r="C64" s="142">
        <v>68</v>
      </c>
      <c r="D64" s="46">
        <v>9</v>
      </c>
      <c r="E64" s="46">
        <v>126</v>
      </c>
      <c r="F64" s="46">
        <v>51</v>
      </c>
      <c r="G64" s="46">
        <v>1429</v>
      </c>
      <c r="H64" s="43">
        <f>SUM(Ikärakenne[[#This Row],[0–5-vuotiaat]:[16 vuotta täyttäneet]])</f>
        <v>1683</v>
      </c>
      <c r="I64" s="144">
        <v>561027.19999999995</v>
      </c>
      <c r="J64" s="144">
        <v>78790.5</v>
      </c>
      <c r="K64" s="144">
        <v>918276.66</v>
      </c>
      <c r="L64" s="144">
        <v>639112.62</v>
      </c>
      <c r="M64" s="144">
        <v>92256.24</v>
      </c>
      <c r="N64" s="187">
        <f>SUM(Ikärakenne[[#This Row],[Ikä 0–5]:[Ikä 16+]])</f>
        <v>2289463.2200000002</v>
      </c>
    </row>
    <row r="65" spans="1:14">
      <c r="A65" s="134">
        <v>182</v>
      </c>
      <c r="B65" s="130" t="s">
        <v>72</v>
      </c>
      <c r="C65" s="142">
        <v>613</v>
      </c>
      <c r="D65" s="46">
        <v>139</v>
      </c>
      <c r="E65" s="46">
        <v>1117</v>
      </c>
      <c r="F65" s="46">
        <v>635</v>
      </c>
      <c r="G65" s="46">
        <v>16843</v>
      </c>
      <c r="H65" s="43">
        <f>SUM(Ikärakenne[[#This Row],[0–5-vuotiaat]:[16 vuotta täyttäneet]])</f>
        <v>19347</v>
      </c>
      <c r="I65" s="144">
        <v>5057495.2</v>
      </c>
      <c r="J65" s="144">
        <v>1216875.5</v>
      </c>
      <c r="K65" s="144">
        <v>8140595.4699999997</v>
      </c>
      <c r="L65" s="144">
        <v>7957578.7000000002</v>
      </c>
      <c r="M65" s="144">
        <v>1087384.08</v>
      </c>
      <c r="N65" s="187">
        <f>SUM(Ikärakenne[[#This Row],[Ikä 0–5]:[Ikä 16+]])</f>
        <v>23459928.950000003</v>
      </c>
    </row>
    <row r="66" spans="1:14">
      <c r="A66" s="134">
        <v>186</v>
      </c>
      <c r="B66" s="130" t="s">
        <v>73</v>
      </c>
      <c r="C66" s="142">
        <v>2709</v>
      </c>
      <c r="D66" s="46">
        <v>525</v>
      </c>
      <c r="E66" s="46">
        <v>3180</v>
      </c>
      <c r="F66" s="46">
        <v>1618</v>
      </c>
      <c r="G66" s="46">
        <v>37598</v>
      </c>
      <c r="H66" s="43">
        <f>SUM(Ikärakenne[[#This Row],[0–5-vuotiaat]:[16 vuotta täyttäneet]])</f>
        <v>45630</v>
      </c>
      <c r="I66" s="144">
        <v>22350333.599999998</v>
      </c>
      <c r="J66" s="144">
        <v>4596112.5</v>
      </c>
      <c r="K66" s="144">
        <v>23175553.800000001</v>
      </c>
      <c r="L66" s="144">
        <v>20276161.16</v>
      </c>
      <c r="M66" s="144">
        <v>2427326.88</v>
      </c>
      <c r="N66" s="187">
        <f>SUM(Ikärakenne[[#This Row],[Ikä 0–5]:[Ikä 16+]])</f>
        <v>72825487.939999998</v>
      </c>
    </row>
    <row r="67" spans="1:14">
      <c r="A67" s="134">
        <v>202</v>
      </c>
      <c r="B67" s="130" t="s">
        <v>74</v>
      </c>
      <c r="C67" s="142">
        <v>2419</v>
      </c>
      <c r="D67" s="46">
        <v>455</v>
      </c>
      <c r="E67" s="46">
        <v>2778</v>
      </c>
      <c r="F67" s="46">
        <v>1384</v>
      </c>
      <c r="G67" s="46">
        <v>28812</v>
      </c>
      <c r="H67" s="43">
        <f>SUM(Ikärakenne[[#This Row],[0–5-vuotiaat]:[16 vuotta täyttäneet]])</f>
        <v>35848</v>
      </c>
      <c r="I67" s="144">
        <v>19957717.599999998</v>
      </c>
      <c r="J67" s="144">
        <v>3983297.5</v>
      </c>
      <c r="K67" s="144">
        <v>20245813.98</v>
      </c>
      <c r="L67" s="144">
        <v>17343762.080000002</v>
      </c>
      <c r="M67" s="144">
        <v>1860102.72</v>
      </c>
      <c r="N67" s="187">
        <f>SUM(Ikärakenne[[#This Row],[Ikä 0–5]:[Ikä 16+]])</f>
        <v>63390693.879999995</v>
      </c>
    </row>
    <row r="68" spans="1:14">
      <c r="A68" s="134">
        <v>204</v>
      </c>
      <c r="B68" s="130" t="s">
        <v>75</v>
      </c>
      <c r="C68" s="142">
        <v>78</v>
      </c>
      <c r="D68" s="46">
        <v>15</v>
      </c>
      <c r="E68" s="46">
        <v>142</v>
      </c>
      <c r="F68" s="46">
        <v>69</v>
      </c>
      <c r="G68" s="46">
        <v>2385</v>
      </c>
      <c r="H68" s="43">
        <f>SUM(Ikärakenne[[#This Row],[0–5-vuotiaat]:[16 vuotta täyttäneet]])</f>
        <v>2689</v>
      </c>
      <c r="I68" s="144">
        <v>643531.19999999995</v>
      </c>
      <c r="J68" s="144">
        <v>131317.5</v>
      </c>
      <c r="K68" s="144">
        <v>1034883.22</v>
      </c>
      <c r="L68" s="144">
        <v>864681.78</v>
      </c>
      <c r="M68" s="144">
        <v>153975.6</v>
      </c>
      <c r="N68" s="187">
        <f>SUM(Ikärakenne[[#This Row],[Ikä 0–5]:[Ikä 16+]])</f>
        <v>2828389.3000000003</v>
      </c>
    </row>
    <row r="69" spans="1:14">
      <c r="A69" s="134">
        <v>205</v>
      </c>
      <c r="B69" s="130" t="s">
        <v>76</v>
      </c>
      <c r="C69" s="142">
        <v>1759</v>
      </c>
      <c r="D69" s="46">
        <v>382</v>
      </c>
      <c r="E69" s="46">
        <v>2452</v>
      </c>
      <c r="F69" s="46">
        <v>1285</v>
      </c>
      <c r="G69" s="46">
        <v>30419</v>
      </c>
      <c r="H69" s="43">
        <f>SUM(Ikärakenne[[#This Row],[0–5-vuotiaat]:[16 vuotta täyttäneet]])</f>
        <v>36297</v>
      </c>
      <c r="I69" s="144">
        <v>14512453.6</v>
      </c>
      <c r="J69" s="144">
        <v>3344219</v>
      </c>
      <c r="K69" s="144">
        <v>17869955.32</v>
      </c>
      <c r="L69" s="144">
        <v>16103131.700000001</v>
      </c>
      <c r="M69" s="144">
        <v>1963850.6400000001</v>
      </c>
      <c r="N69" s="187">
        <f>SUM(Ikärakenne[[#This Row],[Ikä 0–5]:[Ikä 16+]])</f>
        <v>53793610.260000005</v>
      </c>
    </row>
    <row r="70" spans="1:14">
      <c r="A70" s="134">
        <v>208</v>
      </c>
      <c r="B70" s="130" t="s">
        <v>77</v>
      </c>
      <c r="C70" s="142">
        <v>739</v>
      </c>
      <c r="D70" s="46">
        <v>136</v>
      </c>
      <c r="E70" s="46">
        <v>965</v>
      </c>
      <c r="F70" s="46">
        <v>517</v>
      </c>
      <c r="G70" s="46">
        <v>9978</v>
      </c>
      <c r="H70" s="43">
        <f>SUM(Ikärakenne[[#This Row],[0–5-vuotiaat]:[16 vuotta täyttäneet]])</f>
        <v>12335</v>
      </c>
      <c r="I70" s="144">
        <v>6097045.5999999996</v>
      </c>
      <c r="J70" s="144">
        <v>1190612</v>
      </c>
      <c r="K70" s="144">
        <v>7032833.1499999994</v>
      </c>
      <c r="L70" s="144">
        <v>6478847.54</v>
      </c>
      <c r="M70" s="144">
        <v>644179.68000000005</v>
      </c>
      <c r="N70" s="187">
        <f>SUM(Ikärakenne[[#This Row],[Ikä 0–5]:[Ikä 16+]])</f>
        <v>21443517.969999999</v>
      </c>
    </row>
    <row r="71" spans="1:14">
      <c r="A71" s="134">
        <v>211</v>
      </c>
      <c r="B71" s="130" t="s">
        <v>78</v>
      </c>
      <c r="C71" s="142">
        <v>2045</v>
      </c>
      <c r="D71" s="46">
        <v>443</v>
      </c>
      <c r="E71" s="46">
        <v>2613</v>
      </c>
      <c r="F71" s="46">
        <v>1374</v>
      </c>
      <c r="G71" s="46">
        <v>26484</v>
      </c>
      <c r="H71" s="43">
        <f>SUM(Ikärakenne[[#This Row],[0–5-vuotiaat]:[16 vuotta täyttäneet]])</f>
        <v>32959</v>
      </c>
      <c r="I71" s="144">
        <v>16872068</v>
      </c>
      <c r="J71" s="144">
        <v>3878243.5</v>
      </c>
      <c r="K71" s="144">
        <v>19043308.829999998</v>
      </c>
      <c r="L71" s="144">
        <v>17218445.880000003</v>
      </c>
      <c r="M71" s="144">
        <v>1709807.04</v>
      </c>
      <c r="N71" s="187">
        <f>SUM(Ikärakenne[[#This Row],[Ikä 0–5]:[Ikä 16+]])</f>
        <v>58721873.25</v>
      </c>
    </row>
    <row r="72" spans="1:14">
      <c r="A72" s="134">
        <v>213</v>
      </c>
      <c r="B72" s="130" t="s">
        <v>79</v>
      </c>
      <c r="C72" s="142">
        <v>167</v>
      </c>
      <c r="D72" s="46">
        <v>32</v>
      </c>
      <c r="E72" s="46">
        <v>267</v>
      </c>
      <c r="F72" s="46">
        <v>156</v>
      </c>
      <c r="G72" s="46">
        <v>4532</v>
      </c>
      <c r="H72" s="43">
        <f>SUM(Ikärakenne[[#This Row],[0–5-vuotiaat]:[16 vuotta täyttäneet]])</f>
        <v>5154</v>
      </c>
      <c r="I72" s="144">
        <v>1377816.8</v>
      </c>
      <c r="J72" s="144">
        <v>280144</v>
      </c>
      <c r="K72" s="144">
        <v>1945871.97</v>
      </c>
      <c r="L72" s="144">
        <v>1954932.7200000002</v>
      </c>
      <c r="M72" s="144">
        <v>292585.92</v>
      </c>
      <c r="N72" s="187">
        <f>SUM(Ikärakenne[[#This Row],[Ikä 0–5]:[Ikä 16+]])</f>
        <v>5851351.4100000001</v>
      </c>
    </row>
    <row r="73" spans="1:14">
      <c r="A73" s="134">
        <v>214</v>
      </c>
      <c r="B73" s="130" t="s">
        <v>80</v>
      </c>
      <c r="C73" s="142">
        <v>583</v>
      </c>
      <c r="D73" s="46">
        <v>116</v>
      </c>
      <c r="E73" s="46">
        <v>789</v>
      </c>
      <c r="F73" s="46">
        <v>383</v>
      </c>
      <c r="G73" s="46">
        <v>10657</v>
      </c>
      <c r="H73" s="43">
        <f>SUM(Ikärakenne[[#This Row],[0–5-vuotiaat]:[16 vuotta täyttäneet]])</f>
        <v>12528</v>
      </c>
      <c r="I73" s="144">
        <v>4809983.2</v>
      </c>
      <c r="J73" s="144">
        <v>1015522</v>
      </c>
      <c r="K73" s="144">
        <v>5750160.9900000002</v>
      </c>
      <c r="L73" s="144">
        <v>4799610.46</v>
      </c>
      <c r="M73" s="144">
        <v>688015.92</v>
      </c>
      <c r="N73" s="187">
        <f>SUM(Ikärakenne[[#This Row],[Ikä 0–5]:[Ikä 16+]])</f>
        <v>17063292.570000004</v>
      </c>
    </row>
    <row r="74" spans="1:14">
      <c r="A74" s="134">
        <v>216</v>
      </c>
      <c r="B74" s="130" t="s">
        <v>81</v>
      </c>
      <c r="C74" s="142">
        <v>46</v>
      </c>
      <c r="D74" s="46">
        <v>8</v>
      </c>
      <c r="E74" s="46">
        <v>61</v>
      </c>
      <c r="F74" s="46">
        <v>40</v>
      </c>
      <c r="G74" s="46">
        <v>1114</v>
      </c>
      <c r="H74" s="43">
        <f>SUM(Ikärakenne[[#This Row],[0–5-vuotiaat]:[16 vuotta täyttäneet]])</f>
        <v>1269</v>
      </c>
      <c r="I74" s="144">
        <v>379518.39999999997</v>
      </c>
      <c r="J74" s="144">
        <v>70036</v>
      </c>
      <c r="K74" s="144">
        <v>444562.51</v>
      </c>
      <c r="L74" s="144">
        <v>501264.80000000005</v>
      </c>
      <c r="M74" s="144">
        <v>71919.839999999997</v>
      </c>
      <c r="N74" s="187">
        <f>SUM(Ikärakenne[[#This Row],[Ikä 0–5]:[Ikä 16+]])</f>
        <v>1467301.55</v>
      </c>
    </row>
    <row r="75" spans="1:14">
      <c r="A75" s="134">
        <v>217</v>
      </c>
      <c r="B75" s="130" t="s">
        <v>82</v>
      </c>
      <c r="C75" s="142">
        <v>309</v>
      </c>
      <c r="D75" s="46">
        <v>67</v>
      </c>
      <c r="E75" s="46">
        <v>447</v>
      </c>
      <c r="F75" s="46">
        <v>191</v>
      </c>
      <c r="G75" s="46">
        <v>4338</v>
      </c>
      <c r="H75" s="43">
        <f>SUM(Ikärakenne[[#This Row],[0–5-vuotiaat]:[16 vuotta täyttäneet]])</f>
        <v>5352</v>
      </c>
      <c r="I75" s="144">
        <v>2549373.6</v>
      </c>
      <c r="J75" s="144">
        <v>586551.5</v>
      </c>
      <c r="K75" s="144">
        <v>3257695.77</v>
      </c>
      <c r="L75" s="144">
        <v>2393539.42</v>
      </c>
      <c r="M75" s="144">
        <v>280061.28000000003</v>
      </c>
      <c r="N75" s="187">
        <f>SUM(Ikärakenne[[#This Row],[Ikä 0–5]:[Ikä 16+]])</f>
        <v>9067221.5699999984</v>
      </c>
    </row>
    <row r="76" spans="1:14">
      <c r="A76" s="134">
        <v>218</v>
      </c>
      <c r="B76" s="130" t="s">
        <v>83</v>
      </c>
      <c r="C76" s="142">
        <v>37</v>
      </c>
      <c r="D76" s="46">
        <v>11</v>
      </c>
      <c r="E76" s="46">
        <v>62</v>
      </c>
      <c r="F76" s="46">
        <v>27</v>
      </c>
      <c r="G76" s="46">
        <v>1063</v>
      </c>
      <c r="H76" s="43">
        <f>SUM(Ikärakenne[[#This Row],[0–5-vuotiaat]:[16 vuotta täyttäneet]])</f>
        <v>1200</v>
      </c>
      <c r="I76" s="144">
        <v>305264.8</v>
      </c>
      <c r="J76" s="144">
        <v>96299.5</v>
      </c>
      <c r="K76" s="144">
        <v>451850.42</v>
      </c>
      <c r="L76" s="144">
        <v>338353.74000000005</v>
      </c>
      <c r="M76" s="144">
        <v>68627.28</v>
      </c>
      <c r="N76" s="187">
        <f>SUM(Ikärakenne[[#This Row],[Ikä 0–5]:[Ikä 16+]])</f>
        <v>1260395.74</v>
      </c>
    </row>
    <row r="77" spans="1:14">
      <c r="A77" s="134">
        <v>224</v>
      </c>
      <c r="B77" s="130" t="s">
        <v>84</v>
      </c>
      <c r="C77" s="142">
        <v>344</v>
      </c>
      <c r="D77" s="46">
        <v>76</v>
      </c>
      <c r="E77" s="46">
        <v>573</v>
      </c>
      <c r="F77" s="46">
        <v>343</v>
      </c>
      <c r="G77" s="46">
        <v>7267</v>
      </c>
      <c r="H77" s="43">
        <f>SUM(Ikärakenne[[#This Row],[0–5-vuotiaat]:[16 vuotta täyttäneet]])</f>
        <v>8603</v>
      </c>
      <c r="I77" s="144">
        <v>2838137.6</v>
      </c>
      <c r="J77" s="144">
        <v>665342</v>
      </c>
      <c r="K77" s="144">
        <v>4175972.4299999997</v>
      </c>
      <c r="L77" s="144">
        <v>4298345.66</v>
      </c>
      <c r="M77" s="144">
        <v>469157.52</v>
      </c>
      <c r="N77" s="187">
        <f>SUM(Ikärakenne[[#This Row],[Ikä 0–5]:[Ikä 16+]])</f>
        <v>12446955.209999999</v>
      </c>
    </row>
    <row r="78" spans="1:14">
      <c r="A78" s="134">
        <v>226</v>
      </c>
      <c r="B78" s="130" t="s">
        <v>85</v>
      </c>
      <c r="C78" s="142">
        <v>118</v>
      </c>
      <c r="D78" s="46">
        <v>34</v>
      </c>
      <c r="E78" s="46">
        <v>190</v>
      </c>
      <c r="F78" s="46">
        <v>124</v>
      </c>
      <c r="G78" s="46">
        <v>3199</v>
      </c>
      <c r="H78" s="43">
        <f>SUM(Ikärakenne[[#This Row],[0–5-vuotiaat]:[16 vuotta täyttäneet]])</f>
        <v>3665</v>
      </c>
      <c r="I78" s="144">
        <v>973547.2</v>
      </c>
      <c r="J78" s="144">
        <v>297653</v>
      </c>
      <c r="K78" s="144">
        <v>1384702.9</v>
      </c>
      <c r="L78" s="144">
        <v>1553920.8800000001</v>
      </c>
      <c r="M78" s="144">
        <v>206527.44</v>
      </c>
      <c r="N78" s="187">
        <f>SUM(Ikärakenne[[#This Row],[Ikä 0–5]:[Ikä 16+]])</f>
        <v>4416351.42</v>
      </c>
    </row>
    <row r="79" spans="1:14">
      <c r="A79" s="134">
        <v>230</v>
      </c>
      <c r="B79" s="130" t="s">
        <v>86</v>
      </c>
      <c r="C79" s="142">
        <v>98</v>
      </c>
      <c r="D79" s="46">
        <v>17</v>
      </c>
      <c r="E79" s="46">
        <v>128</v>
      </c>
      <c r="F79" s="46">
        <v>58</v>
      </c>
      <c r="G79" s="46">
        <v>1939</v>
      </c>
      <c r="H79" s="43">
        <f>SUM(Ikärakenne[[#This Row],[0–5-vuotiaat]:[16 vuotta täyttäneet]])</f>
        <v>2240</v>
      </c>
      <c r="I79" s="144">
        <v>808539.2</v>
      </c>
      <c r="J79" s="144">
        <v>148826.5</v>
      </c>
      <c r="K79" s="144">
        <v>932852.48</v>
      </c>
      <c r="L79" s="144">
        <v>726833.96000000008</v>
      </c>
      <c r="M79" s="144">
        <v>125181.84000000001</v>
      </c>
      <c r="N79" s="187">
        <f>SUM(Ikärakenne[[#This Row],[Ikä 0–5]:[Ikä 16+]])</f>
        <v>2742233.98</v>
      </c>
    </row>
    <row r="80" spans="1:14">
      <c r="A80" s="134">
        <v>231</v>
      </c>
      <c r="B80" s="130" t="s">
        <v>87</v>
      </c>
      <c r="C80" s="142">
        <v>51</v>
      </c>
      <c r="D80" s="46">
        <v>16</v>
      </c>
      <c r="E80" s="46">
        <v>66</v>
      </c>
      <c r="F80" s="46">
        <v>28</v>
      </c>
      <c r="G80" s="46">
        <v>1095</v>
      </c>
      <c r="H80" s="43">
        <f>SUM(Ikärakenne[[#This Row],[0–5-vuotiaat]:[16 vuotta täyttäneet]])</f>
        <v>1256</v>
      </c>
      <c r="I80" s="144">
        <v>420770.39999999997</v>
      </c>
      <c r="J80" s="144">
        <v>140072</v>
      </c>
      <c r="K80" s="144">
        <v>481002.06</v>
      </c>
      <c r="L80" s="144">
        <v>350885.36000000004</v>
      </c>
      <c r="M80" s="144">
        <v>70693.2</v>
      </c>
      <c r="N80" s="187">
        <f>SUM(Ikärakenne[[#This Row],[Ikä 0–5]:[Ikä 16+]])</f>
        <v>1463423.02</v>
      </c>
    </row>
    <row r="81" spans="1:14">
      <c r="A81" s="134">
        <v>232</v>
      </c>
      <c r="B81" s="130" t="s">
        <v>88</v>
      </c>
      <c r="C81" s="142">
        <v>580</v>
      </c>
      <c r="D81" s="46">
        <v>123</v>
      </c>
      <c r="E81" s="46">
        <v>849</v>
      </c>
      <c r="F81" s="46">
        <v>461</v>
      </c>
      <c r="G81" s="46">
        <v>10737</v>
      </c>
      <c r="H81" s="43">
        <f>SUM(Ikärakenne[[#This Row],[0–5-vuotiaat]:[16 vuotta täyttäneet]])</f>
        <v>12750</v>
      </c>
      <c r="I81" s="144">
        <v>4785232</v>
      </c>
      <c r="J81" s="144">
        <v>1076803.5</v>
      </c>
      <c r="K81" s="144">
        <v>6187435.5899999999</v>
      </c>
      <c r="L81" s="144">
        <v>5777076.8200000003</v>
      </c>
      <c r="M81" s="144">
        <v>693180.72</v>
      </c>
      <c r="N81" s="187">
        <f>SUM(Ikärakenne[[#This Row],[Ikä 0–5]:[Ikä 16+]])</f>
        <v>18519728.629999999</v>
      </c>
    </row>
    <row r="82" spans="1:14">
      <c r="A82" s="134">
        <v>233</v>
      </c>
      <c r="B82" s="130" t="s">
        <v>89</v>
      </c>
      <c r="C82" s="142">
        <v>656</v>
      </c>
      <c r="D82" s="46">
        <v>133</v>
      </c>
      <c r="E82" s="46">
        <v>993</v>
      </c>
      <c r="F82" s="46">
        <v>577</v>
      </c>
      <c r="G82" s="46">
        <v>12757</v>
      </c>
      <c r="H82" s="43">
        <f>SUM(Ikärakenne[[#This Row],[0–5-vuotiaat]:[16 vuotta täyttäneet]])</f>
        <v>15116</v>
      </c>
      <c r="I82" s="144">
        <v>5412262.3999999994</v>
      </c>
      <c r="J82" s="144">
        <v>1164348.5</v>
      </c>
      <c r="K82" s="144">
        <v>7236894.6299999999</v>
      </c>
      <c r="L82" s="144">
        <v>7230744.7400000002</v>
      </c>
      <c r="M82" s="144">
        <v>823591.92</v>
      </c>
      <c r="N82" s="187">
        <f>SUM(Ikärakenne[[#This Row],[Ikä 0–5]:[Ikä 16+]])</f>
        <v>21867842.190000001</v>
      </c>
    </row>
    <row r="83" spans="1:14">
      <c r="A83" s="134">
        <v>235</v>
      </c>
      <c r="B83" s="130" t="s">
        <v>90</v>
      </c>
      <c r="C83" s="142">
        <v>557</v>
      </c>
      <c r="D83" s="46">
        <v>131</v>
      </c>
      <c r="E83" s="46">
        <v>833</v>
      </c>
      <c r="F83" s="46">
        <v>479</v>
      </c>
      <c r="G83" s="46">
        <v>8284</v>
      </c>
      <c r="H83" s="43">
        <f>SUM(Ikärakenne[[#This Row],[0–5-vuotiaat]:[16 vuotta täyttäneet]])</f>
        <v>10284</v>
      </c>
      <c r="I83" s="144">
        <v>4595472.8</v>
      </c>
      <c r="J83" s="144">
        <v>1146839.5</v>
      </c>
      <c r="K83" s="144">
        <v>6070829.0300000003</v>
      </c>
      <c r="L83" s="144">
        <v>6002645.9800000004</v>
      </c>
      <c r="M83" s="144">
        <v>534815.04</v>
      </c>
      <c r="N83" s="187">
        <f>SUM(Ikärakenne[[#This Row],[Ikä 0–5]:[Ikä 16+]])</f>
        <v>18350602.350000001</v>
      </c>
    </row>
    <row r="84" spans="1:14">
      <c r="A84" s="134">
        <v>236</v>
      </c>
      <c r="B84" s="130" t="s">
        <v>91</v>
      </c>
      <c r="C84" s="142">
        <v>227</v>
      </c>
      <c r="D84" s="46">
        <v>52</v>
      </c>
      <c r="E84" s="46">
        <v>360</v>
      </c>
      <c r="F84" s="46">
        <v>163</v>
      </c>
      <c r="G84" s="46">
        <v>3396</v>
      </c>
      <c r="H84" s="43">
        <f>SUM(Ikärakenne[[#This Row],[0–5-vuotiaat]:[16 vuotta täyttäneet]])</f>
        <v>4198</v>
      </c>
      <c r="I84" s="144">
        <v>1872840.7999999998</v>
      </c>
      <c r="J84" s="144">
        <v>455234</v>
      </c>
      <c r="K84" s="144">
        <v>2623647.6</v>
      </c>
      <c r="L84" s="144">
        <v>2042654.06</v>
      </c>
      <c r="M84" s="144">
        <v>219245.76</v>
      </c>
      <c r="N84" s="187">
        <f>SUM(Ikärakenne[[#This Row],[Ikä 0–5]:[Ikä 16+]])</f>
        <v>7213622.2200000007</v>
      </c>
    </row>
    <row r="85" spans="1:14">
      <c r="A85" s="134">
        <v>239</v>
      </c>
      <c r="B85" s="130" t="s">
        <v>92</v>
      </c>
      <c r="C85" s="142">
        <v>76</v>
      </c>
      <c r="D85" s="46">
        <v>14</v>
      </c>
      <c r="E85" s="46">
        <v>92</v>
      </c>
      <c r="F85" s="46">
        <v>47</v>
      </c>
      <c r="G85" s="46">
        <v>1800</v>
      </c>
      <c r="H85" s="43">
        <f>SUM(Ikärakenne[[#This Row],[0–5-vuotiaat]:[16 vuotta täyttäneet]])</f>
        <v>2029</v>
      </c>
      <c r="I85" s="144">
        <v>627030.4</v>
      </c>
      <c r="J85" s="144">
        <v>122563</v>
      </c>
      <c r="K85" s="144">
        <v>670487.72</v>
      </c>
      <c r="L85" s="144">
        <v>588986.14</v>
      </c>
      <c r="M85" s="144">
        <v>116208</v>
      </c>
      <c r="N85" s="187">
        <f>SUM(Ikärakenne[[#This Row],[Ikä 0–5]:[Ikä 16+]])</f>
        <v>2125275.2600000002</v>
      </c>
    </row>
    <row r="86" spans="1:14">
      <c r="A86" s="134">
        <v>240</v>
      </c>
      <c r="B86" s="130" t="s">
        <v>93</v>
      </c>
      <c r="C86" s="142">
        <v>831</v>
      </c>
      <c r="D86" s="46">
        <v>162</v>
      </c>
      <c r="E86" s="46">
        <v>1221</v>
      </c>
      <c r="F86" s="46">
        <v>666</v>
      </c>
      <c r="G86" s="46">
        <v>16619</v>
      </c>
      <c r="H86" s="43">
        <f>SUM(Ikärakenne[[#This Row],[0–5-vuotiaat]:[16 vuotta täyttäneet]])</f>
        <v>19499</v>
      </c>
      <c r="I86" s="144">
        <v>6856082.3999999994</v>
      </c>
      <c r="J86" s="144">
        <v>1418229</v>
      </c>
      <c r="K86" s="144">
        <v>8898538.1099999994</v>
      </c>
      <c r="L86" s="144">
        <v>8346058.9200000009</v>
      </c>
      <c r="M86" s="144">
        <v>1072922.6400000001</v>
      </c>
      <c r="N86" s="187">
        <f>SUM(Ikärakenne[[#This Row],[Ikä 0–5]:[Ikä 16+]])</f>
        <v>26591831.07</v>
      </c>
    </row>
    <row r="87" spans="1:14">
      <c r="A87" s="134">
        <v>241</v>
      </c>
      <c r="B87" s="130" t="s">
        <v>94</v>
      </c>
      <c r="C87" s="142">
        <v>399</v>
      </c>
      <c r="D87" s="46">
        <v>82</v>
      </c>
      <c r="E87" s="46">
        <v>582</v>
      </c>
      <c r="F87" s="46">
        <v>305</v>
      </c>
      <c r="G87" s="46">
        <v>6403</v>
      </c>
      <c r="H87" s="43">
        <f>SUM(Ikärakenne[[#This Row],[0–5-vuotiaat]:[16 vuotta täyttäneet]])</f>
        <v>7771</v>
      </c>
      <c r="I87" s="144">
        <v>3291909.5999999996</v>
      </c>
      <c r="J87" s="144">
        <v>717869</v>
      </c>
      <c r="K87" s="144">
        <v>4241563.62</v>
      </c>
      <c r="L87" s="144">
        <v>3822144.1</v>
      </c>
      <c r="M87" s="144">
        <v>413377.68</v>
      </c>
      <c r="N87" s="187">
        <f>SUM(Ikärakenne[[#This Row],[Ikä 0–5]:[Ikä 16+]])</f>
        <v>12486864</v>
      </c>
    </row>
    <row r="88" spans="1:14">
      <c r="A88" s="134">
        <v>244</v>
      </c>
      <c r="B88" s="130" t="s">
        <v>95</v>
      </c>
      <c r="C88" s="142">
        <v>1558</v>
      </c>
      <c r="D88" s="46">
        <v>279</v>
      </c>
      <c r="E88" s="46">
        <v>1977</v>
      </c>
      <c r="F88" s="46">
        <v>968</v>
      </c>
      <c r="G88" s="46">
        <v>14518</v>
      </c>
      <c r="H88" s="43">
        <f>SUM(Ikärakenne[[#This Row],[0–5-vuotiaat]:[16 vuotta täyttäneet]])</f>
        <v>19300</v>
      </c>
      <c r="I88" s="144">
        <v>12854123.199999999</v>
      </c>
      <c r="J88" s="144">
        <v>2442505.5</v>
      </c>
      <c r="K88" s="144">
        <v>14408198.07</v>
      </c>
      <c r="L88" s="144">
        <v>12130608.16</v>
      </c>
      <c r="M88" s="144">
        <v>937282.08000000007</v>
      </c>
      <c r="N88" s="187">
        <f>SUM(Ikärakenne[[#This Row],[Ikä 0–5]:[Ikä 16+]])</f>
        <v>42772717.009999998</v>
      </c>
    </row>
    <row r="89" spans="1:14">
      <c r="A89" s="134">
        <v>245</v>
      </c>
      <c r="B89" s="130" t="s">
        <v>96</v>
      </c>
      <c r="C89" s="142">
        <v>2151</v>
      </c>
      <c r="D89" s="46">
        <v>394</v>
      </c>
      <c r="E89" s="46">
        <v>2516</v>
      </c>
      <c r="F89" s="46">
        <v>1363</v>
      </c>
      <c r="G89" s="46">
        <v>31252</v>
      </c>
      <c r="H89" s="43">
        <f>SUM(Ikärakenne[[#This Row],[0–5-vuotiaat]:[16 vuotta täyttäneet]])</f>
        <v>37676</v>
      </c>
      <c r="I89" s="144">
        <v>17746610.399999999</v>
      </c>
      <c r="J89" s="144">
        <v>3449273</v>
      </c>
      <c r="K89" s="144">
        <v>18336381.559999999</v>
      </c>
      <c r="L89" s="144">
        <v>17080598.060000002</v>
      </c>
      <c r="M89" s="144">
        <v>2017629.12</v>
      </c>
      <c r="N89" s="187">
        <f>SUM(Ikärakenne[[#This Row],[Ikä 0–5]:[Ikä 16+]])</f>
        <v>58630492.139999993</v>
      </c>
    </row>
    <row r="90" spans="1:14">
      <c r="A90" s="134">
        <v>249</v>
      </c>
      <c r="B90" s="130" t="s">
        <v>97</v>
      </c>
      <c r="C90" s="142">
        <v>343</v>
      </c>
      <c r="D90" s="46">
        <v>71</v>
      </c>
      <c r="E90" s="46">
        <v>567</v>
      </c>
      <c r="F90" s="46">
        <v>288</v>
      </c>
      <c r="G90" s="46">
        <v>7981</v>
      </c>
      <c r="H90" s="43">
        <f>SUM(Ikärakenne[[#This Row],[0–5-vuotiaat]:[16 vuotta täyttäneet]])</f>
        <v>9250</v>
      </c>
      <c r="I90" s="144">
        <v>2829887.1999999997</v>
      </c>
      <c r="J90" s="144">
        <v>621569.5</v>
      </c>
      <c r="K90" s="144">
        <v>4132244.9699999997</v>
      </c>
      <c r="L90" s="144">
        <v>3609106.56</v>
      </c>
      <c r="M90" s="144">
        <v>515253.36000000004</v>
      </c>
      <c r="N90" s="187">
        <f>SUM(Ikärakenne[[#This Row],[Ikä 0–5]:[Ikä 16+]])</f>
        <v>11708061.59</v>
      </c>
    </row>
    <row r="91" spans="1:14">
      <c r="A91" s="134">
        <v>250</v>
      </c>
      <c r="B91" s="130" t="s">
        <v>98</v>
      </c>
      <c r="C91" s="142">
        <v>55</v>
      </c>
      <c r="D91" s="46">
        <v>9</v>
      </c>
      <c r="E91" s="46">
        <v>112</v>
      </c>
      <c r="F91" s="46">
        <v>51</v>
      </c>
      <c r="G91" s="46">
        <v>1544</v>
      </c>
      <c r="H91" s="43">
        <f>SUM(Ikärakenne[[#This Row],[0–5-vuotiaat]:[16 vuotta täyttäneet]])</f>
        <v>1771</v>
      </c>
      <c r="I91" s="144">
        <v>453772</v>
      </c>
      <c r="J91" s="144">
        <v>78790.5</v>
      </c>
      <c r="K91" s="144">
        <v>816245.91999999993</v>
      </c>
      <c r="L91" s="144">
        <v>639112.62</v>
      </c>
      <c r="M91" s="144">
        <v>99680.639999999999</v>
      </c>
      <c r="N91" s="187">
        <f>SUM(Ikärakenne[[#This Row],[Ikä 0–5]:[Ikä 16+]])</f>
        <v>2087601.68</v>
      </c>
    </row>
    <row r="92" spans="1:14">
      <c r="A92" s="134">
        <v>256</v>
      </c>
      <c r="B92" s="130" t="s">
        <v>99</v>
      </c>
      <c r="C92" s="142">
        <v>99</v>
      </c>
      <c r="D92" s="46">
        <v>20</v>
      </c>
      <c r="E92" s="46">
        <v>114</v>
      </c>
      <c r="F92" s="46">
        <v>58</v>
      </c>
      <c r="G92" s="46">
        <v>1263</v>
      </c>
      <c r="H92" s="43">
        <f>SUM(Ikärakenne[[#This Row],[0–5-vuotiaat]:[16 vuotta täyttäneet]])</f>
        <v>1554</v>
      </c>
      <c r="I92" s="144">
        <v>816789.6</v>
      </c>
      <c r="J92" s="144">
        <v>175090</v>
      </c>
      <c r="K92" s="144">
        <v>830821.74</v>
      </c>
      <c r="L92" s="144">
        <v>726833.96000000008</v>
      </c>
      <c r="M92" s="144">
        <v>81539.28</v>
      </c>
      <c r="N92" s="187">
        <f>SUM(Ikärakenne[[#This Row],[Ikä 0–5]:[Ikä 16+]])</f>
        <v>2631074.5799999996</v>
      </c>
    </row>
    <row r="93" spans="1:14">
      <c r="A93" s="134">
        <v>257</v>
      </c>
      <c r="B93" s="130" t="s">
        <v>100</v>
      </c>
      <c r="C93" s="142">
        <v>2434</v>
      </c>
      <c r="D93" s="46">
        <v>461</v>
      </c>
      <c r="E93" s="46">
        <v>3236</v>
      </c>
      <c r="F93" s="46">
        <v>1795</v>
      </c>
      <c r="G93" s="46">
        <v>32796</v>
      </c>
      <c r="H93" s="43">
        <f>SUM(Ikärakenne[[#This Row],[0–5-vuotiaat]:[16 vuotta täyttäneet]])</f>
        <v>40722</v>
      </c>
      <c r="I93" s="144">
        <v>20081473.599999998</v>
      </c>
      <c r="J93" s="144">
        <v>4035824.5</v>
      </c>
      <c r="K93" s="144">
        <v>23583676.759999998</v>
      </c>
      <c r="L93" s="144">
        <v>22494257.900000002</v>
      </c>
      <c r="M93" s="144">
        <v>2117309.7600000002</v>
      </c>
      <c r="N93" s="187">
        <f>SUM(Ikärakenne[[#This Row],[Ikä 0–5]:[Ikä 16+]])</f>
        <v>72312542.520000011</v>
      </c>
    </row>
    <row r="94" spans="1:14">
      <c r="A94" s="134">
        <v>260</v>
      </c>
      <c r="B94" s="130" t="s">
        <v>101</v>
      </c>
      <c r="C94" s="142">
        <v>303</v>
      </c>
      <c r="D94" s="46">
        <v>71</v>
      </c>
      <c r="E94" s="46">
        <v>512</v>
      </c>
      <c r="F94" s="46">
        <v>255</v>
      </c>
      <c r="G94" s="46">
        <v>8586</v>
      </c>
      <c r="H94" s="43">
        <f>SUM(Ikärakenne[[#This Row],[0–5-vuotiaat]:[16 vuotta täyttäneet]])</f>
        <v>9727</v>
      </c>
      <c r="I94" s="144">
        <v>2499871.1999999997</v>
      </c>
      <c r="J94" s="144">
        <v>621569.5</v>
      </c>
      <c r="K94" s="144">
        <v>3731409.92</v>
      </c>
      <c r="L94" s="144">
        <v>3195563.1</v>
      </c>
      <c r="M94" s="144">
        <v>554312.16</v>
      </c>
      <c r="N94" s="187">
        <f>SUM(Ikärakenne[[#This Row],[Ikä 0–5]:[Ikä 16+]])</f>
        <v>10602725.879999999</v>
      </c>
    </row>
    <row r="95" spans="1:14">
      <c r="A95" s="134">
        <v>261</v>
      </c>
      <c r="B95" s="130" t="s">
        <v>102</v>
      </c>
      <c r="C95" s="142">
        <v>335</v>
      </c>
      <c r="D95" s="46">
        <v>69</v>
      </c>
      <c r="E95" s="46">
        <v>426</v>
      </c>
      <c r="F95" s="46">
        <v>203</v>
      </c>
      <c r="G95" s="46">
        <v>5604</v>
      </c>
      <c r="H95" s="43">
        <f>SUM(Ikärakenne[[#This Row],[0–5-vuotiaat]:[16 vuotta täyttäneet]])</f>
        <v>6637</v>
      </c>
      <c r="I95" s="144">
        <v>2763884</v>
      </c>
      <c r="J95" s="144">
        <v>604060.5</v>
      </c>
      <c r="K95" s="144">
        <v>3104649.66</v>
      </c>
      <c r="L95" s="144">
        <v>2543918.8600000003</v>
      </c>
      <c r="M95" s="144">
        <v>361794.24</v>
      </c>
      <c r="N95" s="187">
        <f>SUM(Ikärakenne[[#This Row],[Ikä 0–5]:[Ikä 16+]])</f>
        <v>9378307.2599999998</v>
      </c>
    </row>
    <row r="96" spans="1:14">
      <c r="A96" s="134">
        <v>263</v>
      </c>
      <c r="B96" s="130" t="s">
        <v>103</v>
      </c>
      <c r="C96" s="142">
        <v>386</v>
      </c>
      <c r="D96" s="46">
        <v>68</v>
      </c>
      <c r="E96" s="46">
        <v>472</v>
      </c>
      <c r="F96" s="46">
        <v>241</v>
      </c>
      <c r="G96" s="46">
        <v>6430</v>
      </c>
      <c r="H96" s="43">
        <f>SUM(Ikärakenne[[#This Row],[0–5-vuotiaat]:[16 vuotta täyttäneet]])</f>
        <v>7597</v>
      </c>
      <c r="I96" s="144">
        <v>3184654.4</v>
      </c>
      <c r="J96" s="144">
        <v>595306</v>
      </c>
      <c r="K96" s="144">
        <v>3439893.52</v>
      </c>
      <c r="L96" s="144">
        <v>3020120.4200000004</v>
      </c>
      <c r="M96" s="144">
        <v>415120.8</v>
      </c>
      <c r="N96" s="187">
        <f>SUM(Ikärakenne[[#This Row],[Ikä 0–5]:[Ikä 16+]])</f>
        <v>10655095.140000001</v>
      </c>
    </row>
    <row r="97" spans="1:14">
      <c r="A97" s="134">
        <v>265</v>
      </c>
      <c r="B97" s="130" t="s">
        <v>104</v>
      </c>
      <c r="C97" s="142">
        <v>53</v>
      </c>
      <c r="D97" s="46">
        <v>9</v>
      </c>
      <c r="E97" s="46">
        <v>54</v>
      </c>
      <c r="F97" s="46">
        <v>38</v>
      </c>
      <c r="G97" s="46">
        <v>910</v>
      </c>
      <c r="H97" s="43">
        <f>SUM(Ikärakenne[[#This Row],[0–5-vuotiaat]:[16 vuotta täyttäneet]])</f>
        <v>1064</v>
      </c>
      <c r="I97" s="144">
        <v>437271.19999999995</v>
      </c>
      <c r="J97" s="144">
        <v>78790.5</v>
      </c>
      <c r="K97" s="144">
        <v>393547.14</v>
      </c>
      <c r="L97" s="144">
        <v>476201.56000000006</v>
      </c>
      <c r="M97" s="144">
        <v>58749.599999999999</v>
      </c>
      <c r="N97" s="187">
        <f>SUM(Ikärakenne[[#This Row],[Ikä 0–5]:[Ikä 16+]])</f>
        <v>1444560</v>
      </c>
    </row>
    <row r="98" spans="1:14">
      <c r="A98" s="134">
        <v>271</v>
      </c>
      <c r="B98" s="130" t="s">
        <v>105</v>
      </c>
      <c r="C98" s="142">
        <v>294</v>
      </c>
      <c r="D98" s="46">
        <v>58</v>
      </c>
      <c r="E98" s="46">
        <v>365</v>
      </c>
      <c r="F98" s="46">
        <v>221</v>
      </c>
      <c r="G98" s="46">
        <v>5965</v>
      </c>
      <c r="H98" s="43">
        <f>SUM(Ikärakenne[[#This Row],[0–5-vuotiaat]:[16 vuotta täyttäneet]])</f>
        <v>6903</v>
      </c>
      <c r="I98" s="144">
        <v>2425617.6</v>
      </c>
      <c r="J98" s="144">
        <v>507761</v>
      </c>
      <c r="K98" s="144">
        <v>2660087.15</v>
      </c>
      <c r="L98" s="144">
        <v>2769488.02</v>
      </c>
      <c r="M98" s="144">
        <v>385100.4</v>
      </c>
      <c r="N98" s="187">
        <f>SUM(Ikärakenne[[#This Row],[Ikä 0–5]:[Ikä 16+]])</f>
        <v>8748054.1699999999</v>
      </c>
    </row>
    <row r="99" spans="1:14">
      <c r="A99" s="134">
        <v>272</v>
      </c>
      <c r="B99" s="130" t="s">
        <v>106</v>
      </c>
      <c r="C99" s="142">
        <v>3052</v>
      </c>
      <c r="D99" s="46">
        <v>573</v>
      </c>
      <c r="E99" s="46">
        <v>3841</v>
      </c>
      <c r="F99" s="46">
        <v>1918</v>
      </c>
      <c r="G99" s="46">
        <v>38622</v>
      </c>
      <c r="H99" s="43">
        <f>SUM(Ikärakenne[[#This Row],[0–5-vuotiaat]:[16 vuotta täyttäneet]])</f>
        <v>48006</v>
      </c>
      <c r="I99" s="144">
        <v>25180220.800000001</v>
      </c>
      <c r="J99" s="144">
        <v>5016328.5</v>
      </c>
      <c r="K99" s="144">
        <v>27992862.309999999</v>
      </c>
      <c r="L99" s="144">
        <v>24035647.16</v>
      </c>
      <c r="M99" s="144">
        <v>2493436.3200000003</v>
      </c>
      <c r="N99" s="187">
        <f>SUM(Ikärakenne[[#This Row],[Ikä 0–5]:[Ikä 16+]])</f>
        <v>84718495.090000004</v>
      </c>
    </row>
    <row r="100" spans="1:14">
      <c r="A100" s="134">
        <v>273</v>
      </c>
      <c r="B100" s="130" t="s">
        <v>107</v>
      </c>
      <c r="C100" s="142">
        <v>212</v>
      </c>
      <c r="D100" s="46">
        <v>34</v>
      </c>
      <c r="E100" s="46">
        <v>294</v>
      </c>
      <c r="F100" s="46">
        <v>135</v>
      </c>
      <c r="G100" s="46">
        <v>3324</v>
      </c>
      <c r="H100" s="43">
        <f>SUM(Ikärakenne[[#This Row],[0–5-vuotiaat]:[16 vuotta täyttäneet]])</f>
        <v>3999</v>
      </c>
      <c r="I100" s="144">
        <v>1749084.7999999998</v>
      </c>
      <c r="J100" s="144">
        <v>297653</v>
      </c>
      <c r="K100" s="144">
        <v>2142645.54</v>
      </c>
      <c r="L100" s="144">
        <v>1691768.7000000002</v>
      </c>
      <c r="M100" s="144">
        <v>214597.44</v>
      </c>
      <c r="N100" s="187">
        <f>SUM(Ikärakenne[[#This Row],[Ikä 0–5]:[Ikä 16+]])</f>
        <v>6095749.4800000004</v>
      </c>
    </row>
    <row r="101" spans="1:14">
      <c r="A101" s="134">
        <v>275</v>
      </c>
      <c r="B101" s="130" t="s">
        <v>108</v>
      </c>
      <c r="C101" s="142">
        <v>97</v>
      </c>
      <c r="D101" s="46">
        <v>19</v>
      </c>
      <c r="E101" s="46">
        <v>141</v>
      </c>
      <c r="F101" s="46">
        <v>90</v>
      </c>
      <c r="G101" s="46">
        <v>2174</v>
      </c>
      <c r="H101" s="43">
        <f>SUM(Ikärakenne[[#This Row],[0–5-vuotiaat]:[16 vuotta täyttäneet]])</f>
        <v>2521</v>
      </c>
      <c r="I101" s="144">
        <v>800288.79999999993</v>
      </c>
      <c r="J101" s="144">
        <v>166335.5</v>
      </c>
      <c r="K101" s="144">
        <v>1027595.3099999999</v>
      </c>
      <c r="L101" s="144">
        <v>1127845.8</v>
      </c>
      <c r="M101" s="144">
        <v>140353.44</v>
      </c>
      <c r="N101" s="187">
        <f>SUM(Ikärakenne[[#This Row],[Ikä 0–5]:[Ikä 16+]])</f>
        <v>3262418.85</v>
      </c>
    </row>
    <row r="102" spans="1:14">
      <c r="A102" s="134">
        <v>276</v>
      </c>
      <c r="B102" s="130" t="s">
        <v>109</v>
      </c>
      <c r="C102" s="142">
        <v>1041</v>
      </c>
      <c r="D102" s="46">
        <v>207</v>
      </c>
      <c r="E102" s="46">
        <v>1428</v>
      </c>
      <c r="F102" s="46">
        <v>680</v>
      </c>
      <c r="G102" s="46">
        <v>11801</v>
      </c>
      <c r="H102" s="43">
        <f>SUM(Ikärakenne[[#This Row],[0–5-vuotiaat]:[16 vuotta täyttäneet]])</f>
        <v>15157</v>
      </c>
      <c r="I102" s="144">
        <v>8588666.4000000004</v>
      </c>
      <c r="J102" s="144">
        <v>1812181.5</v>
      </c>
      <c r="K102" s="144">
        <v>10407135.48</v>
      </c>
      <c r="L102" s="144">
        <v>8521501.5999999996</v>
      </c>
      <c r="M102" s="144">
        <v>761872.56</v>
      </c>
      <c r="N102" s="187">
        <f>SUM(Ikärakenne[[#This Row],[Ikä 0–5]:[Ikä 16+]])</f>
        <v>30091357.540000003</v>
      </c>
    </row>
    <row r="103" spans="1:14">
      <c r="A103" s="134">
        <v>280</v>
      </c>
      <c r="B103" s="130" t="s">
        <v>110</v>
      </c>
      <c r="C103" s="142">
        <v>83</v>
      </c>
      <c r="D103" s="46">
        <v>17</v>
      </c>
      <c r="E103" s="46">
        <v>134</v>
      </c>
      <c r="F103" s="46">
        <v>70</v>
      </c>
      <c r="G103" s="46">
        <v>1720</v>
      </c>
      <c r="H103" s="43">
        <f>SUM(Ikärakenne[[#This Row],[0–5-vuotiaat]:[16 vuotta täyttäneet]])</f>
        <v>2024</v>
      </c>
      <c r="I103" s="144">
        <v>684783.2</v>
      </c>
      <c r="J103" s="144">
        <v>148826.5</v>
      </c>
      <c r="K103" s="144">
        <v>976579.94</v>
      </c>
      <c r="L103" s="144">
        <v>877213.4</v>
      </c>
      <c r="M103" s="144">
        <v>111043.2</v>
      </c>
      <c r="N103" s="187">
        <f>SUM(Ikärakenne[[#This Row],[Ikä 0–5]:[Ikä 16+]])</f>
        <v>2798446.24</v>
      </c>
    </row>
    <row r="104" spans="1:14">
      <c r="A104" s="134">
        <v>284</v>
      </c>
      <c r="B104" s="130" t="s">
        <v>111</v>
      </c>
      <c r="C104" s="142">
        <v>91</v>
      </c>
      <c r="D104" s="46">
        <v>14</v>
      </c>
      <c r="E104" s="46">
        <v>129</v>
      </c>
      <c r="F104" s="46">
        <v>80</v>
      </c>
      <c r="G104" s="46">
        <v>1913</v>
      </c>
      <c r="H104" s="43">
        <f>SUM(Ikärakenne[[#This Row],[0–5-vuotiaat]:[16 vuotta täyttäneet]])</f>
        <v>2227</v>
      </c>
      <c r="I104" s="144">
        <v>750786.4</v>
      </c>
      <c r="J104" s="144">
        <v>122563</v>
      </c>
      <c r="K104" s="144">
        <v>940140.39</v>
      </c>
      <c r="L104" s="144">
        <v>1002529.6000000001</v>
      </c>
      <c r="M104" s="144">
        <v>123503.28</v>
      </c>
      <c r="N104" s="187">
        <f>SUM(Ikärakenne[[#This Row],[Ikä 0–5]:[Ikä 16+]])</f>
        <v>2939522.67</v>
      </c>
    </row>
    <row r="105" spans="1:14">
      <c r="A105" s="134">
        <v>285</v>
      </c>
      <c r="B105" s="130" t="s">
        <v>112</v>
      </c>
      <c r="C105" s="142">
        <v>2002</v>
      </c>
      <c r="D105" s="46">
        <v>423</v>
      </c>
      <c r="E105" s="46">
        <v>2867</v>
      </c>
      <c r="F105" s="46">
        <v>1564</v>
      </c>
      <c r="G105" s="46">
        <v>43761</v>
      </c>
      <c r="H105" s="43">
        <f>SUM(Ikärakenne[[#This Row],[0–5-vuotiaat]:[16 vuotta täyttäneet]])</f>
        <v>50617</v>
      </c>
      <c r="I105" s="144">
        <v>16517300.799999999</v>
      </c>
      <c r="J105" s="144">
        <v>3703153.5</v>
      </c>
      <c r="K105" s="144">
        <v>20894437.969999999</v>
      </c>
      <c r="L105" s="144">
        <v>19599453.68</v>
      </c>
      <c r="M105" s="144">
        <v>2825210.16</v>
      </c>
      <c r="N105" s="187">
        <f>SUM(Ikärakenne[[#This Row],[Ikä 0–5]:[Ikä 16+]])</f>
        <v>63539556.109999999</v>
      </c>
    </row>
    <row r="106" spans="1:14">
      <c r="A106" s="134">
        <v>286</v>
      </c>
      <c r="B106" s="130" t="s">
        <v>113</v>
      </c>
      <c r="C106" s="142">
        <v>3223</v>
      </c>
      <c r="D106" s="46">
        <v>662</v>
      </c>
      <c r="E106" s="46">
        <v>4534</v>
      </c>
      <c r="F106" s="46">
        <v>2391</v>
      </c>
      <c r="G106" s="46">
        <v>68619</v>
      </c>
      <c r="H106" s="43">
        <f>SUM(Ikärakenne[[#This Row],[0–5-vuotiaat]:[16 vuotta täyttäneet]])</f>
        <v>79429</v>
      </c>
      <c r="I106" s="144">
        <v>26591039.199999999</v>
      </c>
      <c r="J106" s="144">
        <v>5795479</v>
      </c>
      <c r="K106" s="144">
        <v>33043383.939999998</v>
      </c>
      <c r="L106" s="144">
        <v>29963103.420000002</v>
      </c>
      <c r="M106" s="144">
        <v>4430042.6400000006</v>
      </c>
      <c r="N106" s="187">
        <f>SUM(Ikärakenne[[#This Row],[Ikä 0–5]:[Ikä 16+]])</f>
        <v>99823048.200000003</v>
      </c>
    </row>
    <row r="107" spans="1:14">
      <c r="A107" s="134">
        <v>287</v>
      </c>
      <c r="B107" s="130" t="s">
        <v>114</v>
      </c>
      <c r="C107" s="142">
        <v>251</v>
      </c>
      <c r="D107" s="46">
        <v>61</v>
      </c>
      <c r="E107" s="46">
        <v>322</v>
      </c>
      <c r="F107" s="46">
        <v>172</v>
      </c>
      <c r="G107" s="46">
        <v>5436</v>
      </c>
      <c r="H107" s="43">
        <f>SUM(Ikärakenne[[#This Row],[0–5-vuotiaat]:[16 vuotta täyttäneet]])</f>
        <v>6242</v>
      </c>
      <c r="I107" s="144">
        <v>2070850.4</v>
      </c>
      <c r="J107" s="144">
        <v>534024.5</v>
      </c>
      <c r="K107" s="144">
        <v>2346707.02</v>
      </c>
      <c r="L107" s="144">
        <v>2155438.64</v>
      </c>
      <c r="M107" s="144">
        <v>350948.16000000003</v>
      </c>
      <c r="N107" s="187">
        <f>SUM(Ikärakenne[[#This Row],[Ikä 0–5]:[Ikä 16+]])</f>
        <v>7457968.7200000007</v>
      </c>
    </row>
    <row r="108" spans="1:14">
      <c r="A108" s="134">
        <v>288</v>
      </c>
      <c r="B108" s="130" t="s">
        <v>115</v>
      </c>
      <c r="C108" s="142">
        <v>366</v>
      </c>
      <c r="D108" s="46">
        <v>64</v>
      </c>
      <c r="E108" s="46">
        <v>467</v>
      </c>
      <c r="F108" s="46">
        <v>275</v>
      </c>
      <c r="G108" s="46">
        <v>5233</v>
      </c>
      <c r="H108" s="43">
        <f>SUM(Ikärakenne[[#This Row],[0–5-vuotiaat]:[16 vuotta täyttäneet]])</f>
        <v>6405</v>
      </c>
      <c r="I108" s="144">
        <v>3019646.4</v>
      </c>
      <c r="J108" s="144">
        <v>560288</v>
      </c>
      <c r="K108" s="144">
        <v>3403453.9699999997</v>
      </c>
      <c r="L108" s="144">
        <v>3446195.5</v>
      </c>
      <c r="M108" s="144">
        <v>337842.48000000004</v>
      </c>
      <c r="N108" s="187">
        <f>SUM(Ikärakenne[[#This Row],[Ikä 0–5]:[Ikä 16+]])</f>
        <v>10767426.35</v>
      </c>
    </row>
    <row r="109" spans="1:14">
      <c r="A109" s="134">
        <v>290</v>
      </c>
      <c r="B109" s="130" t="s">
        <v>116</v>
      </c>
      <c r="C109" s="142">
        <v>229</v>
      </c>
      <c r="D109" s="46">
        <v>46</v>
      </c>
      <c r="E109" s="46">
        <v>363</v>
      </c>
      <c r="F109" s="46">
        <v>254</v>
      </c>
      <c r="G109" s="46">
        <v>6863</v>
      </c>
      <c r="H109" s="43">
        <f>SUM(Ikärakenne[[#This Row],[0–5-vuotiaat]:[16 vuotta täyttäneet]])</f>
        <v>7755</v>
      </c>
      <c r="I109" s="144">
        <v>1889341.5999999999</v>
      </c>
      <c r="J109" s="144">
        <v>402707</v>
      </c>
      <c r="K109" s="144">
        <v>2645511.33</v>
      </c>
      <c r="L109" s="144">
        <v>3183031.48</v>
      </c>
      <c r="M109" s="144">
        <v>443075.28</v>
      </c>
      <c r="N109" s="187">
        <f>SUM(Ikärakenne[[#This Row],[Ikä 0–5]:[Ikä 16+]])</f>
        <v>8563666.6899999995</v>
      </c>
    </row>
    <row r="110" spans="1:14">
      <c r="A110" s="134">
        <v>291</v>
      </c>
      <c r="B110" s="130" t="s">
        <v>117</v>
      </c>
      <c r="C110" s="142">
        <v>50</v>
      </c>
      <c r="D110" s="46">
        <v>17</v>
      </c>
      <c r="E110" s="46">
        <v>78</v>
      </c>
      <c r="F110" s="46">
        <v>41</v>
      </c>
      <c r="G110" s="46">
        <v>1933</v>
      </c>
      <c r="H110" s="43">
        <f>SUM(Ikärakenne[[#This Row],[0–5-vuotiaat]:[16 vuotta täyttäneet]])</f>
        <v>2119</v>
      </c>
      <c r="I110" s="144">
        <v>412520</v>
      </c>
      <c r="J110" s="144">
        <v>148826.5</v>
      </c>
      <c r="K110" s="144">
        <v>568456.98</v>
      </c>
      <c r="L110" s="144">
        <v>513796.42000000004</v>
      </c>
      <c r="M110" s="144">
        <v>124794.48000000001</v>
      </c>
      <c r="N110" s="187">
        <f>SUM(Ikärakenne[[#This Row],[Ikä 0–5]:[Ikä 16+]])</f>
        <v>1768394.38</v>
      </c>
    </row>
    <row r="111" spans="1:14">
      <c r="A111" s="134">
        <v>297</v>
      </c>
      <c r="B111" s="130" t="s">
        <v>118</v>
      </c>
      <c r="C111" s="142">
        <v>6265</v>
      </c>
      <c r="D111" s="46">
        <v>1139</v>
      </c>
      <c r="E111" s="46">
        <v>7520</v>
      </c>
      <c r="F111" s="46">
        <v>3556</v>
      </c>
      <c r="G111" s="46">
        <v>104114</v>
      </c>
      <c r="H111" s="43">
        <f>SUM(Ikärakenne[[#This Row],[0–5-vuotiaat]:[16 vuotta täyttäneet]])</f>
        <v>122594</v>
      </c>
      <c r="I111" s="144">
        <v>51688756</v>
      </c>
      <c r="J111" s="144">
        <v>9971375.5</v>
      </c>
      <c r="K111" s="144">
        <v>54805083.199999996</v>
      </c>
      <c r="L111" s="144">
        <v>44562440.720000006</v>
      </c>
      <c r="M111" s="144">
        <v>6721599.8399999999</v>
      </c>
      <c r="N111" s="187">
        <f>SUM(Ikärakenne[[#This Row],[Ikä 0–5]:[Ikä 16+]])</f>
        <v>167749255.25999999</v>
      </c>
    </row>
    <row r="112" spans="1:14">
      <c r="A112" s="130">
        <v>300</v>
      </c>
      <c r="B112" s="130" t="s">
        <v>119</v>
      </c>
      <c r="C112" s="143">
        <v>146</v>
      </c>
      <c r="D112" s="43">
        <v>27</v>
      </c>
      <c r="E112" s="43">
        <v>185</v>
      </c>
      <c r="F112" s="43">
        <v>135</v>
      </c>
      <c r="G112" s="43">
        <v>2944</v>
      </c>
      <c r="H112" s="43">
        <f>SUM(Ikärakenne[[#This Row],[0–5-vuotiaat]:[16 vuotta täyttäneet]])</f>
        <v>3437</v>
      </c>
      <c r="I112" s="144">
        <v>1204558.3999999999</v>
      </c>
      <c r="J112" s="144">
        <v>236371.5</v>
      </c>
      <c r="K112" s="144">
        <v>1348263.3499999999</v>
      </c>
      <c r="L112" s="144">
        <v>1691768.7000000002</v>
      </c>
      <c r="M112" s="144">
        <v>190064.64000000001</v>
      </c>
      <c r="N112" s="187">
        <f>SUM(Ikärakenne[[#This Row],[Ikä 0–5]:[Ikä 16+]])</f>
        <v>4671026.59</v>
      </c>
    </row>
    <row r="113" spans="1:14">
      <c r="A113" s="134">
        <v>301</v>
      </c>
      <c r="B113" s="130" t="s">
        <v>120</v>
      </c>
      <c r="C113" s="142">
        <v>897</v>
      </c>
      <c r="D113" s="46">
        <v>192</v>
      </c>
      <c r="E113" s="46">
        <v>1334</v>
      </c>
      <c r="F113" s="46">
        <v>683</v>
      </c>
      <c r="G113" s="46">
        <v>16784</v>
      </c>
      <c r="H113" s="43">
        <f>SUM(Ikärakenne[[#This Row],[0–5-vuotiaat]:[16 vuotta täyttäneet]])</f>
        <v>19890</v>
      </c>
      <c r="I113" s="144">
        <v>7400608.7999999998</v>
      </c>
      <c r="J113" s="144">
        <v>1680864</v>
      </c>
      <c r="K113" s="144">
        <v>9722071.9399999995</v>
      </c>
      <c r="L113" s="144">
        <v>8559096.4600000009</v>
      </c>
      <c r="M113" s="144">
        <v>1083575.04</v>
      </c>
      <c r="N113" s="187">
        <f>SUM(Ikärakenne[[#This Row],[Ikä 0–5]:[Ikä 16+]])</f>
        <v>28446216.240000002</v>
      </c>
    </row>
    <row r="114" spans="1:14">
      <c r="A114" s="134">
        <v>304</v>
      </c>
      <c r="B114" s="130" t="s">
        <v>121</v>
      </c>
      <c r="C114" s="143">
        <v>23</v>
      </c>
      <c r="D114" s="143">
        <v>9</v>
      </c>
      <c r="E114" s="143">
        <v>33</v>
      </c>
      <c r="F114" s="143">
        <v>17</v>
      </c>
      <c r="G114" s="143">
        <v>868</v>
      </c>
      <c r="H114" s="43">
        <f>SUM(Ikärakenne[[#This Row],[0–5-vuotiaat]:[16 vuotta täyttäneet]])</f>
        <v>950</v>
      </c>
      <c r="I114" s="144">
        <v>189759.19999999998</v>
      </c>
      <c r="J114" s="144">
        <v>78790.5</v>
      </c>
      <c r="K114" s="144">
        <v>240501.03</v>
      </c>
      <c r="L114" s="144">
        <v>213037.54</v>
      </c>
      <c r="M114" s="144">
        <v>56038.080000000002</v>
      </c>
      <c r="N114" s="187">
        <f>SUM(Ikärakenne[[#This Row],[Ikä 0–5]:[Ikä 16+]])</f>
        <v>778126.35</v>
      </c>
    </row>
    <row r="115" spans="1:14">
      <c r="A115" s="134">
        <v>305</v>
      </c>
      <c r="B115" s="130" t="s">
        <v>122</v>
      </c>
      <c r="C115" s="142">
        <v>674</v>
      </c>
      <c r="D115" s="46">
        <v>168</v>
      </c>
      <c r="E115" s="46">
        <v>990</v>
      </c>
      <c r="F115" s="46">
        <v>549</v>
      </c>
      <c r="G115" s="46">
        <v>12765</v>
      </c>
      <c r="H115" s="43">
        <f>SUM(Ikärakenne[[#This Row],[0–5-vuotiaat]:[16 vuotta täyttäneet]])</f>
        <v>15146</v>
      </c>
      <c r="I115" s="144">
        <v>5560769.5999999996</v>
      </c>
      <c r="J115" s="144">
        <v>1470756</v>
      </c>
      <c r="K115" s="144">
        <v>7215030.8999999994</v>
      </c>
      <c r="L115" s="144">
        <v>6879859.3800000008</v>
      </c>
      <c r="M115" s="144">
        <v>824108.4</v>
      </c>
      <c r="N115" s="187">
        <f>SUM(Ikärakenne[[#This Row],[Ikä 0–5]:[Ikä 16+]])</f>
        <v>21950524.280000001</v>
      </c>
    </row>
    <row r="116" spans="1:14">
      <c r="A116" s="134">
        <v>309</v>
      </c>
      <c r="B116" s="130" t="s">
        <v>123</v>
      </c>
      <c r="C116" s="142">
        <v>227</v>
      </c>
      <c r="D116" s="46">
        <v>63</v>
      </c>
      <c r="E116" s="46">
        <v>386</v>
      </c>
      <c r="F116" s="46">
        <v>221</v>
      </c>
      <c r="G116" s="46">
        <v>5560</v>
      </c>
      <c r="H116" s="43">
        <f>SUM(Ikärakenne[[#This Row],[0–5-vuotiaat]:[16 vuotta täyttäneet]])</f>
        <v>6457</v>
      </c>
      <c r="I116" s="144">
        <v>1872840.7999999998</v>
      </c>
      <c r="J116" s="144">
        <v>551533.5</v>
      </c>
      <c r="K116" s="144">
        <v>2813133.26</v>
      </c>
      <c r="L116" s="144">
        <v>2769488.02</v>
      </c>
      <c r="M116" s="144">
        <v>358953.60000000003</v>
      </c>
      <c r="N116" s="187">
        <f>SUM(Ikärakenne[[#This Row],[Ikä 0–5]:[Ikä 16+]])</f>
        <v>8365949.1799999997</v>
      </c>
    </row>
    <row r="117" spans="1:14">
      <c r="A117" s="134">
        <v>312</v>
      </c>
      <c r="B117" s="130" t="s">
        <v>124</v>
      </c>
      <c r="C117" s="142">
        <v>50</v>
      </c>
      <c r="D117" s="46">
        <v>13</v>
      </c>
      <c r="E117" s="46">
        <v>98</v>
      </c>
      <c r="F117" s="46">
        <v>33</v>
      </c>
      <c r="G117" s="46">
        <v>1002</v>
      </c>
      <c r="H117" s="43">
        <f>SUM(Ikärakenne[[#This Row],[0–5-vuotiaat]:[16 vuotta täyttäneet]])</f>
        <v>1196</v>
      </c>
      <c r="I117" s="144">
        <v>412520</v>
      </c>
      <c r="J117" s="144">
        <v>113808.5</v>
      </c>
      <c r="K117" s="144">
        <v>714215.17999999993</v>
      </c>
      <c r="L117" s="144">
        <v>413543.46</v>
      </c>
      <c r="M117" s="144">
        <v>64689.120000000003</v>
      </c>
      <c r="N117" s="187">
        <f>SUM(Ikärakenne[[#This Row],[Ikä 0–5]:[Ikä 16+]])</f>
        <v>1718776.26</v>
      </c>
    </row>
    <row r="118" spans="1:14">
      <c r="A118" s="134">
        <v>316</v>
      </c>
      <c r="B118" s="130" t="s">
        <v>125</v>
      </c>
      <c r="C118" s="142">
        <v>167</v>
      </c>
      <c r="D118" s="46">
        <v>25</v>
      </c>
      <c r="E118" s="46">
        <v>254</v>
      </c>
      <c r="F118" s="46">
        <v>134</v>
      </c>
      <c r="G118" s="46">
        <v>3618</v>
      </c>
      <c r="H118" s="43">
        <f>SUM(Ikärakenne[[#This Row],[0–5-vuotiaat]:[16 vuotta täyttäneet]])</f>
        <v>4198</v>
      </c>
      <c r="I118" s="144">
        <v>1377816.8</v>
      </c>
      <c r="J118" s="144">
        <v>218862.5</v>
      </c>
      <c r="K118" s="144">
        <v>1851129.14</v>
      </c>
      <c r="L118" s="144">
        <v>1679237.08</v>
      </c>
      <c r="M118" s="144">
        <v>233578.08000000002</v>
      </c>
      <c r="N118" s="187">
        <f>SUM(Ikärakenne[[#This Row],[Ikä 0–5]:[Ikä 16+]])</f>
        <v>5360623.5999999996</v>
      </c>
    </row>
    <row r="119" spans="1:14">
      <c r="A119" s="134">
        <v>317</v>
      </c>
      <c r="B119" s="130" t="s">
        <v>126</v>
      </c>
      <c r="C119" s="142">
        <v>130</v>
      </c>
      <c r="D119" s="46">
        <v>26</v>
      </c>
      <c r="E119" s="46">
        <v>198</v>
      </c>
      <c r="F119" s="46">
        <v>112</v>
      </c>
      <c r="G119" s="46">
        <v>2008</v>
      </c>
      <c r="H119" s="43">
        <f>SUM(Ikärakenne[[#This Row],[0–5-vuotiaat]:[16 vuotta täyttäneet]])</f>
        <v>2474</v>
      </c>
      <c r="I119" s="144">
        <v>1072552</v>
      </c>
      <c r="J119" s="144">
        <v>227617</v>
      </c>
      <c r="K119" s="144">
        <v>1443006.18</v>
      </c>
      <c r="L119" s="144">
        <v>1403541.4400000002</v>
      </c>
      <c r="M119" s="144">
        <v>129636.48000000001</v>
      </c>
      <c r="N119" s="187">
        <f>SUM(Ikärakenne[[#This Row],[Ikä 0–5]:[Ikä 16+]])</f>
        <v>4276353.1000000006</v>
      </c>
    </row>
    <row r="120" spans="1:14">
      <c r="A120" s="134">
        <v>320</v>
      </c>
      <c r="B120" s="130" t="s">
        <v>127</v>
      </c>
      <c r="C120" s="142">
        <v>223</v>
      </c>
      <c r="D120" s="46">
        <v>39</v>
      </c>
      <c r="E120" s="46">
        <v>310</v>
      </c>
      <c r="F120" s="46">
        <v>149</v>
      </c>
      <c r="G120" s="46">
        <v>6275</v>
      </c>
      <c r="H120" s="43">
        <f>SUM(Ikärakenne[[#This Row],[0–5-vuotiaat]:[16 vuotta täyttäneet]])</f>
        <v>6996</v>
      </c>
      <c r="I120" s="144">
        <v>1839839.2</v>
      </c>
      <c r="J120" s="144">
        <v>341425.5</v>
      </c>
      <c r="K120" s="144">
        <v>2259252.1</v>
      </c>
      <c r="L120" s="144">
        <v>1867211.3800000001</v>
      </c>
      <c r="M120" s="144">
        <v>405114</v>
      </c>
      <c r="N120" s="187">
        <f>SUM(Ikärakenne[[#This Row],[Ikä 0–5]:[Ikä 16+]])</f>
        <v>6712842.1800000006</v>
      </c>
    </row>
    <row r="121" spans="1:14">
      <c r="A121" s="134">
        <v>322</v>
      </c>
      <c r="B121" s="130" t="s">
        <v>128</v>
      </c>
      <c r="C121" s="142">
        <v>259</v>
      </c>
      <c r="D121" s="46">
        <v>45</v>
      </c>
      <c r="E121" s="46">
        <v>346</v>
      </c>
      <c r="F121" s="46">
        <v>182</v>
      </c>
      <c r="G121" s="46">
        <v>5717</v>
      </c>
      <c r="H121" s="43">
        <f>SUM(Ikärakenne[[#This Row],[0–5-vuotiaat]:[16 vuotta täyttäneet]])</f>
        <v>6549</v>
      </c>
      <c r="I121" s="144">
        <v>2136853.6</v>
      </c>
      <c r="J121" s="144">
        <v>393952.5</v>
      </c>
      <c r="K121" s="144">
        <v>2521616.86</v>
      </c>
      <c r="L121" s="144">
        <v>2280754.8400000003</v>
      </c>
      <c r="M121" s="144">
        <v>369089.52</v>
      </c>
      <c r="N121" s="187">
        <f>SUM(Ikärakenne[[#This Row],[Ikä 0–5]:[Ikä 16+]])</f>
        <v>7702267.3200000003</v>
      </c>
    </row>
    <row r="122" spans="1:14">
      <c r="A122" s="134">
        <v>398</v>
      </c>
      <c r="B122" s="130" t="s">
        <v>129</v>
      </c>
      <c r="C122" s="142">
        <v>5822</v>
      </c>
      <c r="D122" s="46">
        <v>1061</v>
      </c>
      <c r="E122" s="46">
        <v>7276</v>
      </c>
      <c r="F122" s="46">
        <v>3873</v>
      </c>
      <c r="G122" s="46">
        <v>102143</v>
      </c>
      <c r="H122" s="43">
        <f>SUM(Ikärakenne[[#This Row],[0–5-vuotiaat]:[16 vuotta täyttäneet]])</f>
        <v>120175</v>
      </c>
      <c r="I122" s="144">
        <v>48033828.799999997</v>
      </c>
      <c r="J122" s="144">
        <v>9288524.5</v>
      </c>
      <c r="K122" s="144">
        <v>53026833.159999996</v>
      </c>
      <c r="L122" s="144">
        <v>48534964.260000005</v>
      </c>
      <c r="M122" s="144">
        <v>6594352.0800000001</v>
      </c>
      <c r="N122" s="187">
        <f>SUM(Ikärakenne[[#This Row],[Ikä 0–5]:[Ikä 16+]])</f>
        <v>165478502.80000001</v>
      </c>
    </row>
    <row r="123" spans="1:14">
      <c r="A123" s="134">
        <v>399</v>
      </c>
      <c r="B123" s="130" t="s">
        <v>130</v>
      </c>
      <c r="C123" s="143">
        <v>422</v>
      </c>
      <c r="D123" s="143">
        <v>91</v>
      </c>
      <c r="E123" s="143">
        <v>728</v>
      </c>
      <c r="F123" s="143">
        <v>345</v>
      </c>
      <c r="G123" s="143">
        <v>6231</v>
      </c>
      <c r="H123" s="43">
        <f>SUM(Ikärakenne[[#This Row],[0–5-vuotiaat]:[16 vuotta täyttäneet]])</f>
        <v>7817</v>
      </c>
      <c r="I123" s="144">
        <v>3481668.8</v>
      </c>
      <c r="J123" s="144">
        <v>796659.5</v>
      </c>
      <c r="K123" s="144">
        <v>5305598.4799999995</v>
      </c>
      <c r="L123" s="144">
        <v>4323408.9000000004</v>
      </c>
      <c r="M123" s="144">
        <v>402273.36</v>
      </c>
      <c r="N123" s="187">
        <f>SUM(Ikärakenne[[#This Row],[Ikä 0–5]:[Ikä 16+]])</f>
        <v>14309609.039999999</v>
      </c>
    </row>
    <row r="124" spans="1:14">
      <c r="A124" s="134">
        <v>400</v>
      </c>
      <c r="B124" s="130" t="s">
        <v>131</v>
      </c>
      <c r="C124" s="142">
        <v>418</v>
      </c>
      <c r="D124" s="46">
        <v>89</v>
      </c>
      <c r="E124" s="46">
        <v>627</v>
      </c>
      <c r="F124" s="46">
        <v>306</v>
      </c>
      <c r="G124" s="46">
        <v>6926</v>
      </c>
      <c r="H124" s="43">
        <f>SUM(Ikärakenne[[#This Row],[0–5-vuotiaat]:[16 vuotta täyttäneet]])</f>
        <v>8366</v>
      </c>
      <c r="I124" s="144">
        <v>3448667.1999999997</v>
      </c>
      <c r="J124" s="144">
        <v>779150.5</v>
      </c>
      <c r="K124" s="144">
        <v>4569519.57</v>
      </c>
      <c r="L124" s="144">
        <v>3834675.72</v>
      </c>
      <c r="M124" s="144">
        <v>447142.56</v>
      </c>
      <c r="N124" s="187">
        <f>SUM(Ikärakenne[[#This Row],[Ikä 0–5]:[Ikä 16+]])</f>
        <v>13079155.550000001</v>
      </c>
    </row>
    <row r="125" spans="1:14">
      <c r="A125" s="134">
        <v>402</v>
      </c>
      <c r="B125" s="130" t="s">
        <v>132</v>
      </c>
      <c r="C125" s="142">
        <v>387</v>
      </c>
      <c r="D125" s="46">
        <v>70</v>
      </c>
      <c r="E125" s="46">
        <v>586</v>
      </c>
      <c r="F125" s="46">
        <v>352</v>
      </c>
      <c r="G125" s="46">
        <v>7704</v>
      </c>
      <c r="H125" s="43">
        <f>SUM(Ikärakenne[[#This Row],[0–5-vuotiaat]:[16 vuotta täyttäneet]])</f>
        <v>9099</v>
      </c>
      <c r="I125" s="144">
        <v>3192904.8</v>
      </c>
      <c r="J125" s="144">
        <v>612815</v>
      </c>
      <c r="K125" s="144">
        <v>4270715.26</v>
      </c>
      <c r="L125" s="144">
        <v>4411130.24</v>
      </c>
      <c r="M125" s="144">
        <v>497370.24</v>
      </c>
      <c r="N125" s="187">
        <f>SUM(Ikärakenne[[#This Row],[Ikä 0–5]:[Ikä 16+]])</f>
        <v>12984935.540000001</v>
      </c>
    </row>
    <row r="126" spans="1:14">
      <c r="A126" s="134">
        <v>403</v>
      </c>
      <c r="B126" s="130" t="s">
        <v>133</v>
      </c>
      <c r="C126" s="142">
        <v>113</v>
      </c>
      <c r="D126" s="46">
        <v>32</v>
      </c>
      <c r="E126" s="46">
        <v>174</v>
      </c>
      <c r="F126" s="46">
        <v>98</v>
      </c>
      <c r="G126" s="46">
        <v>2403</v>
      </c>
      <c r="H126" s="43">
        <f>SUM(Ikärakenne[[#This Row],[0–5-vuotiaat]:[16 vuotta täyttäneet]])</f>
        <v>2820</v>
      </c>
      <c r="I126" s="144">
        <v>932295.2</v>
      </c>
      <c r="J126" s="144">
        <v>280144</v>
      </c>
      <c r="K126" s="144">
        <v>1268096.3400000001</v>
      </c>
      <c r="L126" s="144">
        <v>1228098.76</v>
      </c>
      <c r="M126" s="144">
        <v>155137.68</v>
      </c>
      <c r="N126" s="187">
        <f>SUM(Ikärakenne[[#This Row],[Ikä 0–5]:[Ikä 16+]])</f>
        <v>3863771.98</v>
      </c>
    </row>
    <row r="127" spans="1:14">
      <c r="A127" s="134">
        <v>405</v>
      </c>
      <c r="B127" s="130" t="s">
        <v>134</v>
      </c>
      <c r="C127" s="142">
        <v>3172</v>
      </c>
      <c r="D127" s="46">
        <v>629</v>
      </c>
      <c r="E127" s="46">
        <v>4349</v>
      </c>
      <c r="F127" s="46">
        <v>2195</v>
      </c>
      <c r="G127" s="46">
        <v>62305</v>
      </c>
      <c r="H127" s="43">
        <f>SUM(Ikärakenne[[#This Row],[0–5-vuotiaat]:[16 vuotta täyttäneet]])</f>
        <v>72650</v>
      </c>
      <c r="I127" s="144">
        <v>26170268.799999997</v>
      </c>
      <c r="J127" s="144">
        <v>5506580.5</v>
      </c>
      <c r="K127" s="144">
        <v>31695120.59</v>
      </c>
      <c r="L127" s="144">
        <v>27506905.900000002</v>
      </c>
      <c r="M127" s="144">
        <v>4022410.8000000003</v>
      </c>
      <c r="N127" s="187">
        <f>SUM(Ikärakenne[[#This Row],[Ikä 0–5]:[Ikä 16+]])</f>
        <v>94901286.590000004</v>
      </c>
    </row>
    <row r="128" spans="1:14">
      <c r="A128" s="134">
        <v>407</v>
      </c>
      <c r="B128" s="130" t="s">
        <v>135</v>
      </c>
      <c r="C128" s="142">
        <v>123</v>
      </c>
      <c r="D128" s="46">
        <v>36</v>
      </c>
      <c r="E128" s="46">
        <v>140</v>
      </c>
      <c r="F128" s="46">
        <v>91</v>
      </c>
      <c r="G128" s="46">
        <v>2128</v>
      </c>
      <c r="H128" s="43">
        <f>SUM(Ikärakenne[[#This Row],[0–5-vuotiaat]:[16 vuotta täyttäneet]])</f>
        <v>2518</v>
      </c>
      <c r="I128" s="144">
        <v>1014799.2</v>
      </c>
      <c r="J128" s="144">
        <v>315162</v>
      </c>
      <c r="K128" s="144">
        <v>1020307.4</v>
      </c>
      <c r="L128" s="144">
        <v>1140377.4200000002</v>
      </c>
      <c r="M128" s="144">
        <v>137383.67999999999</v>
      </c>
      <c r="N128" s="187">
        <f>SUM(Ikärakenne[[#This Row],[Ikä 0–5]:[Ikä 16+]])</f>
        <v>3628029.7000000007</v>
      </c>
    </row>
    <row r="129" spans="1:14">
      <c r="A129" s="134">
        <v>408</v>
      </c>
      <c r="B129" s="130" t="s">
        <v>136</v>
      </c>
      <c r="C129" s="142">
        <v>741</v>
      </c>
      <c r="D129" s="46">
        <v>170</v>
      </c>
      <c r="E129" s="46">
        <v>1119</v>
      </c>
      <c r="F129" s="46">
        <v>563</v>
      </c>
      <c r="G129" s="46">
        <v>11506</v>
      </c>
      <c r="H129" s="43">
        <f>SUM(Ikärakenne[[#This Row],[0–5-vuotiaat]:[16 vuotta täyttäneet]])</f>
        <v>14099</v>
      </c>
      <c r="I129" s="144">
        <v>6113546.3999999994</v>
      </c>
      <c r="J129" s="144">
        <v>1488265</v>
      </c>
      <c r="K129" s="144">
        <v>8155171.29</v>
      </c>
      <c r="L129" s="144">
        <v>7055302.0600000005</v>
      </c>
      <c r="M129" s="144">
        <v>742827.36</v>
      </c>
      <c r="N129" s="187">
        <f>SUM(Ikärakenne[[#This Row],[Ikä 0–5]:[Ikä 16+]])</f>
        <v>23555112.109999999</v>
      </c>
    </row>
    <row r="130" spans="1:14">
      <c r="A130" s="134">
        <v>410</v>
      </c>
      <c r="B130" s="130" t="s">
        <v>137</v>
      </c>
      <c r="C130" s="142">
        <v>1227</v>
      </c>
      <c r="D130" s="46">
        <v>291</v>
      </c>
      <c r="E130" s="46">
        <v>1937</v>
      </c>
      <c r="F130" s="46">
        <v>882</v>
      </c>
      <c r="G130" s="46">
        <v>14438</v>
      </c>
      <c r="H130" s="43">
        <f>SUM(Ikärakenne[[#This Row],[0–5-vuotiaat]:[16 vuotta täyttäneet]])</f>
        <v>18775</v>
      </c>
      <c r="I130" s="144">
        <v>10123240.799999999</v>
      </c>
      <c r="J130" s="144">
        <v>2547559.5</v>
      </c>
      <c r="K130" s="144">
        <v>14116681.67</v>
      </c>
      <c r="L130" s="144">
        <v>11052888.84</v>
      </c>
      <c r="M130" s="144">
        <v>932117.28</v>
      </c>
      <c r="N130" s="187">
        <f>SUM(Ikärakenne[[#This Row],[Ikä 0–5]:[Ikä 16+]])</f>
        <v>38772488.090000004</v>
      </c>
    </row>
    <row r="131" spans="1:14">
      <c r="A131" s="134">
        <v>416</v>
      </c>
      <c r="B131" s="130" t="s">
        <v>138</v>
      </c>
      <c r="C131" s="142">
        <v>148</v>
      </c>
      <c r="D131" s="46">
        <v>34</v>
      </c>
      <c r="E131" s="46">
        <v>236</v>
      </c>
      <c r="F131" s="46">
        <v>113</v>
      </c>
      <c r="G131" s="46">
        <v>2355</v>
      </c>
      <c r="H131" s="43">
        <f>SUM(Ikärakenne[[#This Row],[0–5-vuotiaat]:[16 vuotta täyttäneet]])</f>
        <v>2886</v>
      </c>
      <c r="I131" s="144">
        <v>1221059.2</v>
      </c>
      <c r="J131" s="144">
        <v>297653</v>
      </c>
      <c r="K131" s="144">
        <v>1719946.76</v>
      </c>
      <c r="L131" s="144">
        <v>1416073.06</v>
      </c>
      <c r="M131" s="144">
        <v>152038.80000000002</v>
      </c>
      <c r="N131" s="187">
        <f>SUM(Ikärakenne[[#This Row],[Ikä 0–5]:[Ikä 16+]])</f>
        <v>4806770.8199999994</v>
      </c>
    </row>
    <row r="132" spans="1:14">
      <c r="A132" s="134">
        <v>418</v>
      </c>
      <c r="B132" s="130" t="s">
        <v>139</v>
      </c>
      <c r="C132" s="142">
        <v>1749</v>
      </c>
      <c r="D132" s="46">
        <v>324</v>
      </c>
      <c r="E132" s="46">
        <v>2330</v>
      </c>
      <c r="F132" s="46">
        <v>1210</v>
      </c>
      <c r="G132" s="46">
        <v>18967</v>
      </c>
      <c r="H132" s="43">
        <f>SUM(Ikärakenne[[#This Row],[0–5-vuotiaat]:[16 vuotta täyttäneet]])</f>
        <v>24580</v>
      </c>
      <c r="I132" s="144">
        <v>14429949.6</v>
      </c>
      <c r="J132" s="144">
        <v>2836458</v>
      </c>
      <c r="K132" s="144">
        <v>16980830.300000001</v>
      </c>
      <c r="L132" s="144">
        <v>15163260.200000001</v>
      </c>
      <c r="M132" s="144">
        <v>1224509.52</v>
      </c>
      <c r="N132" s="187">
        <f>SUM(Ikärakenne[[#This Row],[Ikä 0–5]:[Ikä 16+]])</f>
        <v>50635007.620000012</v>
      </c>
    </row>
    <row r="133" spans="1:14">
      <c r="A133" s="134">
        <v>420</v>
      </c>
      <c r="B133" s="130" t="s">
        <v>140</v>
      </c>
      <c r="C133" s="142">
        <v>432</v>
      </c>
      <c r="D133" s="46">
        <v>61</v>
      </c>
      <c r="E133" s="46">
        <v>526</v>
      </c>
      <c r="F133" s="46">
        <v>288</v>
      </c>
      <c r="G133" s="46">
        <v>7870</v>
      </c>
      <c r="H133" s="43">
        <f>SUM(Ikärakenne[[#This Row],[0–5-vuotiaat]:[16 vuotta täyttäneet]])</f>
        <v>9177</v>
      </c>
      <c r="I133" s="144">
        <v>3564172.8</v>
      </c>
      <c r="J133" s="144">
        <v>534024.5</v>
      </c>
      <c r="K133" s="144">
        <v>3833440.66</v>
      </c>
      <c r="L133" s="144">
        <v>3609106.56</v>
      </c>
      <c r="M133" s="144">
        <v>508087.2</v>
      </c>
      <c r="N133" s="187">
        <f>SUM(Ikärakenne[[#This Row],[Ikä 0–5]:[Ikä 16+]])</f>
        <v>12048831.719999999</v>
      </c>
    </row>
    <row r="134" spans="1:14">
      <c r="A134" s="134">
        <v>421</v>
      </c>
      <c r="B134" s="130" t="s">
        <v>141</v>
      </c>
      <c r="C134" s="142">
        <v>44</v>
      </c>
      <c r="D134" s="46">
        <v>9</v>
      </c>
      <c r="E134" s="46">
        <v>41</v>
      </c>
      <c r="F134" s="46">
        <v>23</v>
      </c>
      <c r="G134" s="46">
        <v>578</v>
      </c>
      <c r="H134" s="43">
        <f>SUM(Ikärakenne[[#This Row],[0–5-vuotiaat]:[16 vuotta täyttäneet]])</f>
        <v>695</v>
      </c>
      <c r="I134" s="144">
        <v>363017.6</v>
      </c>
      <c r="J134" s="144">
        <v>78790.5</v>
      </c>
      <c r="K134" s="144">
        <v>298804.31</v>
      </c>
      <c r="L134" s="144">
        <v>288227.26</v>
      </c>
      <c r="M134" s="144">
        <v>37315.68</v>
      </c>
      <c r="N134" s="187">
        <f>SUM(Ikärakenne[[#This Row],[Ikä 0–5]:[Ikä 16+]])</f>
        <v>1066155.3499999999</v>
      </c>
    </row>
    <row r="135" spans="1:14">
      <c r="A135" s="134">
        <v>422</v>
      </c>
      <c r="B135" s="130" t="s">
        <v>142</v>
      </c>
      <c r="C135" s="142">
        <v>291</v>
      </c>
      <c r="D135" s="46">
        <v>70</v>
      </c>
      <c r="E135" s="46">
        <v>472</v>
      </c>
      <c r="F135" s="46">
        <v>255</v>
      </c>
      <c r="G135" s="46">
        <v>9284</v>
      </c>
      <c r="H135" s="43">
        <f>SUM(Ikärakenne[[#This Row],[0–5-vuotiaat]:[16 vuotta täyttäneet]])</f>
        <v>10372</v>
      </c>
      <c r="I135" s="144">
        <v>2400866.4</v>
      </c>
      <c r="J135" s="144">
        <v>612815</v>
      </c>
      <c r="K135" s="144">
        <v>3439893.52</v>
      </c>
      <c r="L135" s="144">
        <v>3195563.1</v>
      </c>
      <c r="M135" s="144">
        <v>599375.04</v>
      </c>
      <c r="N135" s="187">
        <f>SUM(Ikärakenne[[#This Row],[Ikä 0–5]:[Ikä 16+]])</f>
        <v>10248513.059999999</v>
      </c>
    </row>
    <row r="136" spans="1:14">
      <c r="A136" s="134">
        <v>423</v>
      </c>
      <c r="B136" s="130" t="s">
        <v>143</v>
      </c>
      <c r="C136" s="142">
        <v>1305</v>
      </c>
      <c r="D136" s="46">
        <v>247</v>
      </c>
      <c r="E136" s="46">
        <v>1773</v>
      </c>
      <c r="F136" s="46">
        <v>860</v>
      </c>
      <c r="G136" s="46">
        <v>16312</v>
      </c>
      <c r="H136" s="43">
        <f>SUM(Ikärakenne[[#This Row],[0–5-vuotiaat]:[16 vuotta täyttäneet]])</f>
        <v>20497</v>
      </c>
      <c r="I136" s="144">
        <v>10766772</v>
      </c>
      <c r="J136" s="144">
        <v>2162361.5</v>
      </c>
      <c r="K136" s="144">
        <v>12921464.43</v>
      </c>
      <c r="L136" s="144">
        <v>10777193.200000001</v>
      </c>
      <c r="M136" s="144">
        <v>1053102.72</v>
      </c>
      <c r="N136" s="187">
        <f>SUM(Ikärakenne[[#This Row],[Ikä 0–5]:[Ikä 16+]])</f>
        <v>37680893.850000001</v>
      </c>
    </row>
    <row r="137" spans="1:14">
      <c r="A137" s="130">
        <v>425</v>
      </c>
      <c r="B137" s="130" t="s">
        <v>144</v>
      </c>
      <c r="C137" s="143">
        <v>981</v>
      </c>
      <c r="D137" s="43">
        <v>199</v>
      </c>
      <c r="E137" s="43">
        <v>1428</v>
      </c>
      <c r="F137" s="43">
        <v>734</v>
      </c>
      <c r="G137" s="43">
        <v>6916</v>
      </c>
      <c r="H137" s="43">
        <f>SUM(Ikärakenne[[#This Row],[0–5-vuotiaat]:[16 vuotta täyttäneet]])</f>
        <v>10258</v>
      </c>
      <c r="I137" s="144">
        <v>8093642.3999999994</v>
      </c>
      <c r="J137" s="144">
        <v>1742145.5</v>
      </c>
      <c r="K137" s="144">
        <v>10407135.48</v>
      </c>
      <c r="L137" s="144">
        <v>9198209.0800000001</v>
      </c>
      <c r="M137" s="144">
        <v>446496.96</v>
      </c>
      <c r="N137" s="187">
        <f>SUM(Ikärakenne[[#This Row],[Ikä 0–5]:[Ikä 16+]])</f>
        <v>29887629.420000002</v>
      </c>
    </row>
    <row r="138" spans="1:14">
      <c r="A138" s="134">
        <v>426</v>
      </c>
      <c r="B138" s="130" t="s">
        <v>145</v>
      </c>
      <c r="C138" s="142">
        <v>647</v>
      </c>
      <c r="D138" s="46">
        <v>143</v>
      </c>
      <c r="E138" s="46">
        <v>990</v>
      </c>
      <c r="F138" s="46">
        <v>481</v>
      </c>
      <c r="G138" s="46">
        <v>9701</v>
      </c>
      <c r="H138" s="43">
        <f>SUM(Ikärakenne[[#This Row],[0–5-vuotiaat]:[16 vuotta täyttäneet]])</f>
        <v>11962</v>
      </c>
      <c r="I138" s="144">
        <v>5338008.8</v>
      </c>
      <c r="J138" s="144">
        <v>1251893.5</v>
      </c>
      <c r="K138" s="144">
        <v>7215030.8999999994</v>
      </c>
      <c r="L138" s="144">
        <v>6027709.2200000007</v>
      </c>
      <c r="M138" s="144">
        <v>626296.56000000006</v>
      </c>
      <c r="N138" s="187">
        <f>SUM(Ikärakenne[[#This Row],[Ikä 0–5]:[Ikä 16+]])</f>
        <v>20458938.98</v>
      </c>
    </row>
    <row r="139" spans="1:14">
      <c r="A139" s="134">
        <v>430</v>
      </c>
      <c r="B139" s="130" t="s">
        <v>146</v>
      </c>
      <c r="C139" s="142">
        <v>683</v>
      </c>
      <c r="D139" s="46">
        <v>116</v>
      </c>
      <c r="E139" s="46">
        <v>891</v>
      </c>
      <c r="F139" s="46">
        <v>490</v>
      </c>
      <c r="G139" s="46">
        <v>13212</v>
      </c>
      <c r="H139" s="43">
        <f>SUM(Ikärakenne[[#This Row],[0–5-vuotiaat]:[16 vuotta täyttäneet]])</f>
        <v>15392</v>
      </c>
      <c r="I139" s="144">
        <v>5635023.2000000002</v>
      </c>
      <c r="J139" s="144">
        <v>1015522</v>
      </c>
      <c r="K139" s="144">
        <v>6493527.8099999996</v>
      </c>
      <c r="L139" s="144">
        <v>6140493.8000000007</v>
      </c>
      <c r="M139" s="144">
        <v>852966.72</v>
      </c>
      <c r="N139" s="187">
        <f>SUM(Ikärakenne[[#This Row],[Ikä 0–5]:[Ikä 16+]])</f>
        <v>20137533.530000001</v>
      </c>
    </row>
    <row r="140" spans="1:14">
      <c r="A140" s="134">
        <v>433</v>
      </c>
      <c r="B140" s="130" t="s">
        <v>147</v>
      </c>
      <c r="C140" s="142">
        <v>372</v>
      </c>
      <c r="D140" s="46">
        <v>68</v>
      </c>
      <c r="E140" s="46">
        <v>533</v>
      </c>
      <c r="F140" s="46">
        <v>337</v>
      </c>
      <c r="G140" s="46">
        <v>6439</v>
      </c>
      <c r="H140" s="43">
        <f>SUM(Ikärakenne[[#This Row],[0–5-vuotiaat]:[16 vuotta täyttäneet]])</f>
        <v>7749</v>
      </c>
      <c r="I140" s="144">
        <v>3069148.8</v>
      </c>
      <c r="J140" s="144">
        <v>595306</v>
      </c>
      <c r="K140" s="144">
        <v>3884456.03</v>
      </c>
      <c r="L140" s="144">
        <v>4223155.9400000004</v>
      </c>
      <c r="M140" s="144">
        <v>415701.84</v>
      </c>
      <c r="N140" s="187">
        <f>SUM(Ikärakenne[[#This Row],[Ikä 0–5]:[Ikä 16+]])</f>
        <v>12187768.609999999</v>
      </c>
    </row>
    <row r="141" spans="1:14">
      <c r="A141" s="134">
        <v>434</v>
      </c>
      <c r="B141" s="130" t="s">
        <v>148</v>
      </c>
      <c r="C141" s="142">
        <v>595</v>
      </c>
      <c r="D141" s="46">
        <v>125</v>
      </c>
      <c r="E141" s="46">
        <v>872</v>
      </c>
      <c r="F141" s="46">
        <v>452</v>
      </c>
      <c r="G141" s="46">
        <v>12524</v>
      </c>
      <c r="H141" s="43">
        <f>SUM(Ikärakenne[[#This Row],[0–5-vuotiaat]:[16 vuotta täyttäneet]])</f>
        <v>14568</v>
      </c>
      <c r="I141" s="144">
        <v>4908988</v>
      </c>
      <c r="J141" s="144">
        <v>1094312.5</v>
      </c>
      <c r="K141" s="144">
        <v>6355057.5199999996</v>
      </c>
      <c r="L141" s="144">
        <v>5664292.2400000002</v>
      </c>
      <c r="M141" s="144">
        <v>808549.44000000006</v>
      </c>
      <c r="N141" s="187">
        <f>SUM(Ikärakenne[[#This Row],[Ikä 0–5]:[Ikä 16+]])</f>
        <v>18831199.699999999</v>
      </c>
    </row>
    <row r="142" spans="1:14">
      <c r="A142" s="134">
        <v>435</v>
      </c>
      <c r="B142" s="130" t="s">
        <v>149</v>
      </c>
      <c r="C142" s="142">
        <v>8</v>
      </c>
      <c r="D142" s="46">
        <v>3</v>
      </c>
      <c r="E142" s="46">
        <v>32</v>
      </c>
      <c r="F142" s="46">
        <v>11</v>
      </c>
      <c r="G142" s="46">
        <v>638</v>
      </c>
      <c r="H142" s="43">
        <f>SUM(Ikärakenne[[#This Row],[0–5-vuotiaat]:[16 vuotta täyttäneet]])</f>
        <v>692</v>
      </c>
      <c r="I142" s="144">
        <v>66003.199999999997</v>
      </c>
      <c r="J142" s="144">
        <v>26263.5</v>
      </c>
      <c r="K142" s="144">
        <v>233213.12</v>
      </c>
      <c r="L142" s="144">
        <v>137847.82</v>
      </c>
      <c r="M142" s="144">
        <v>41189.279999999999</v>
      </c>
      <c r="N142" s="187">
        <f>SUM(Ikärakenne[[#This Row],[Ikä 0–5]:[Ikä 16+]])</f>
        <v>504516.92000000004</v>
      </c>
    </row>
    <row r="143" spans="1:14">
      <c r="A143" s="134">
        <v>436</v>
      </c>
      <c r="B143" s="130" t="s">
        <v>150</v>
      </c>
      <c r="C143" s="142">
        <v>144</v>
      </c>
      <c r="D143" s="46">
        <v>33</v>
      </c>
      <c r="E143" s="46">
        <v>229</v>
      </c>
      <c r="F143" s="46">
        <v>122</v>
      </c>
      <c r="G143" s="46">
        <v>1460</v>
      </c>
      <c r="H143" s="43">
        <f>SUM(Ikärakenne[[#This Row],[0–5-vuotiaat]:[16 vuotta täyttäneet]])</f>
        <v>1988</v>
      </c>
      <c r="I143" s="144">
        <v>1188057.5999999999</v>
      </c>
      <c r="J143" s="144">
        <v>288898.5</v>
      </c>
      <c r="K143" s="144">
        <v>1668931.39</v>
      </c>
      <c r="L143" s="144">
        <v>1528857.6400000001</v>
      </c>
      <c r="M143" s="144">
        <v>94257.600000000006</v>
      </c>
      <c r="N143" s="187">
        <f>SUM(Ikärakenne[[#This Row],[Ikä 0–5]:[Ikä 16+]])</f>
        <v>4769002.7299999995</v>
      </c>
    </row>
    <row r="144" spans="1:14">
      <c r="A144" s="134">
        <v>440</v>
      </c>
      <c r="B144" s="130" t="s">
        <v>151</v>
      </c>
      <c r="C144" s="142">
        <v>705</v>
      </c>
      <c r="D144" s="46">
        <v>108</v>
      </c>
      <c r="E144" s="46">
        <v>660</v>
      </c>
      <c r="F144" s="46">
        <v>316</v>
      </c>
      <c r="G144" s="46">
        <v>3943</v>
      </c>
      <c r="H144" s="43">
        <f>SUM(Ikärakenne[[#This Row],[0–5-vuotiaat]:[16 vuotta täyttäneet]])</f>
        <v>5732</v>
      </c>
      <c r="I144" s="144">
        <v>5816532</v>
      </c>
      <c r="J144" s="144">
        <v>945486</v>
      </c>
      <c r="K144" s="144">
        <v>4810020.5999999996</v>
      </c>
      <c r="L144" s="144">
        <v>3959991.9200000004</v>
      </c>
      <c r="M144" s="144">
        <v>254560.08000000002</v>
      </c>
      <c r="N144" s="187">
        <f>SUM(Ikärakenne[[#This Row],[Ikä 0–5]:[Ikä 16+]])</f>
        <v>15786590.6</v>
      </c>
    </row>
    <row r="145" spans="1:14">
      <c r="A145" s="134">
        <v>441</v>
      </c>
      <c r="B145" s="130" t="s">
        <v>152</v>
      </c>
      <c r="C145" s="142">
        <v>145</v>
      </c>
      <c r="D145" s="46">
        <v>28</v>
      </c>
      <c r="E145" s="46">
        <v>247</v>
      </c>
      <c r="F145" s="46">
        <v>136</v>
      </c>
      <c r="G145" s="46">
        <v>3865</v>
      </c>
      <c r="H145" s="43">
        <f>SUM(Ikärakenne[[#This Row],[0–5-vuotiaat]:[16 vuotta täyttäneet]])</f>
        <v>4421</v>
      </c>
      <c r="I145" s="144">
        <v>1196308</v>
      </c>
      <c r="J145" s="144">
        <v>245126</v>
      </c>
      <c r="K145" s="144">
        <v>1800113.77</v>
      </c>
      <c r="L145" s="144">
        <v>1704300.32</v>
      </c>
      <c r="M145" s="144">
        <v>249524.40000000002</v>
      </c>
      <c r="N145" s="187">
        <f>SUM(Ikärakenne[[#This Row],[Ikä 0–5]:[Ikä 16+]])</f>
        <v>5195372.49</v>
      </c>
    </row>
    <row r="146" spans="1:14">
      <c r="A146" s="134">
        <v>444</v>
      </c>
      <c r="B146" s="130" t="s">
        <v>153</v>
      </c>
      <c r="C146" s="142">
        <v>2113</v>
      </c>
      <c r="D146" s="46">
        <v>422</v>
      </c>
      <c r="E146" s="46">
        <v>3180</v>
      </c>
      <c r="F146" s="46">
        <v>1746</v>
      </c>
      <c r="G146" s="46">
        <v>38350</v>
      </c>
      <c r="H146" s="43">
        <f>SUM(Ikärakenne[[#This Row],[0–5-vuotiaat]:[16 vuotta täyttäneet]])</f>
        <v>45811</v>
      </c>
      <c r="I146" s="144">
        <v>17433095.199999999</v>
      </c>
      <c r="J146" s="144">
        <v>3694399</v>
      </c>
      <c r="K146" s="144">
        <v>23175553.800000001</v>
      </c>
      <c r="L146" s="144">
        <v>21880208.52</v>
      </c>
      <c r="M146" s="144">
        <v>2475876</v>
      </c>
      <c r="N146" s="187">
        <f>SUM(Ikärakenne[[#This Row],[Ikä 0–5]:[Ikä 16+]])</f>
        <v>68659132.519999996</v>
      </c>
    </row>
    <row r="147" spans="1:14">
      <c r="A147" s="134">
        <v>445</v>
      </c>
      <c r="B147" s="130" t="s">
        <v>154</v>
      </c>
      <c r="C147" s="142">
        <v>660</v>
      </c>
      <c r="D147" s="46">
        <v>139</v>
      </c>
      <c r="E147" s="46">
        <v>1021</v>
      </c>
      <c r="F147" s="46">
        <v>543</v>
      </c>
      <c r="G147" s="46">
        <v>12628</v>
      </c>
      <c r="H147" s="43">
        <f>SUM(Ikärakenne[[#This Row],[0–5-vuotiaat]:[16 vuotta täyttäneet]])</f>
        <v>14991</v>
      </c>
      <c r="I147" s="144">
        <v>5445264</v>
      </c>
      <c r="J147" s="144">
        <v>1216875.5</v>
      </c>
      <c r="K147" s="144">
        <v>7440956.1099999994</v>
      </c>
      <c r="L147" s="144">
        <v>6804669.6600000001</v>
      </c>
      <c r="M147" s="144">
        <v>815263.68</v>
      </c>
      <c r="N147" s="187">
        <f>SUM(Ikärakenne[[#This Row],[Ikä 0–5]:[Ikä 16+]])</f>
        <v>21723028.949999999</v>
      </c>
    </row>
    <row r="148" spans="1:14">
      <c r="A148" s="134">
        <v>475</v>
      </c>
      <c r="B148" s="130" t="s">
        <v>155</v>
      </c>
      <c r="C148" s="142">
        <v>321</v>
      </c>
      <c r="D148" s="46">
        <v>49</v>
      </c>
      <c r="E148" s="46">
        <v>333</v>
      </c>
      <c r="F148" s="46">
        <v>211</v>
      </c>
      <c r="G148" s="46">
        <v>4565</v>
      </c>
      <c r="H148" s="43">
        <f>SUM(Ikärakenne[[#This Row],[0–5-vuotiaat]:[16 vuotta täyttäneet]])</f>
        <v>5479</v>
      </c>
      <c r="I148" s="144">
        <v>2648378.4</v>
      </c>
      <c r="J148" s="144">
        <v>428970.5</v>
      </c>
      <c r="K148" s="144">
        <v>2426874.0299999998</v>
      </c>
      <c r="L148" s="144">
        <v>2644171.8200000003</v>
      </c>
      <c r="M148" s="144">
        <v>294716.40000000002</v>
      </c>
      <c r="N148" s="187">
        <f>SUM(Ikärakenne[[#This Row],[Ikä 0–5]:[Ikä 16+]])</f>
        <v>8443111.1500000004</v>
      </c>
    </row>
    <row r="149" spans="1:14">
      <c r="A149" s="134">
        <v>480</v>
      </c>
      <c r="B149" s="130" t="s">
        <v>156</v>
      </c>
      <c r="C149" s="142">
        <v>105</v>
      </c>
      <c r="D149" s="46">
        <v>26</v>
      </c>
      <c r="E149" s="46">
        <v>141</v>
      </c>
      <c r="F149" s="46">
        <v>71</v>
      </c>
      <c r="G149" s="46">
        <v>1635</v>
      </c>
      <c r="H149" s="43">
        <f>SUM(Ikärakenne[[#This Row],[0–5-vuotiaat]:[16 vuotta täyttäneet]])</f>
        <v>1978</v>
      </c>
      <c r="I149" s="144">
        <v>866292</v>
      </c>
      <c r="J149" s="144">
        <v>227617</v>
      </c>
      <c r="K149" s="144">
        <v>1027595.3099999999</v>
      </c>
      <c r="L149" s="144">
        <v>889745.02</v>
      </c>
      <c r="M149" s="144">
        <v>105555.6</v>
      </c>
      <c r="N149" s="187">
        <f>SUM(Ikärakenne[[#This Row],[Ikä 0–5]:[Ikä 16+]])</f>
        <v>3116804.93</v>
      </c>
    </row>
    <row r="150" spans="1:14">
      <c r="A150" s="134">
        <v>481</v>
      </c>
      <c r="B150" s="130" t="s">
        <v>157</v>
      </c>
      <c r="C150" s="142">
        <v>610</v>
      </c>
      <c r="D150" s="46">
        <v>112</v>
      </c>
      <c r="E150" s="46">
        <v>854</v>
      </c>
      <c r="F150" s="46">
        <v>417</v>
      </c>
      <c r="G150" s="46">
        <v>7649</v>
      </c>
      <c r="H150" s="43">
        <f>SUM(Ikärakenne[[#This Row],[0–5-vuotiaat]:[16 vuotta täyttäneet]])</f>
        <v>9642</v>
      </c>
      <c r="I150" s="144">
        <v>5032744</v>
      </c>
      <c r="J150" s="144">
        <v>980504</v>
      </c>
      <c r="K150" s="144">
        <v>6223875.1399999997</v>
      </c>
      <c r="L150" s="144">
        <v>5225685.54</v>
      </c>
      <c r="M150" s="144">
        <v>493819.44</v>
      </c>
      <c r="N150" s="187">
        <f>SUM(Ikärakenne[[#This Row],[Ikä 0–5]:[Ikä 16+]])</f>
        <v>17956628.120000001</v>
      </c>
    </row>
    <row r="151" spans="1:14">
      <c r="A151" s="134">
        <v>483</v>
      </c>
      <c r="B151" s="130" t="s">
        <v>158</v>
      </c>
      <c r="C151" s="142">
        <v>97</v>
      </c>
      <c r="D151" s="46">
        <v>18</v>
      </c>
      <c r="E151" s="46">
        <v>118</v>
      </c>
      <c r="F151" s="46">
        <v>41</v>
      </c>
      <c r="G151" s="46">
        <v>793</v>
      </c>
      <c r="H151" s="43">
        <f>SUM(Ikärakenne[[#This Row],[0–5-vuotiaat]:[16 vuotta täyttäneet]])</f>
        <v>1067</v>
      </c>
      <c r="I151" s="144">
        <v>800288.79999999993</v>
      </c>
      <c r="J151" s="144">
        <v>157581</v>
      </c>
      <c r="K151" s="144">
        <v>859973.38</v>
      </c>
      <c r="L151" s="144">
        <v>513796.42000000004</v>
      </c>
      <c r="M151" s="144">
        <v>51196.08</v>
      </c>
      <c r="N151" s="187">
        <f>SUM(Ikärakenne[[#This Row],[Ikä 0–5]:[Ikä 16+]])</f>
        <v>2382835.6800000002</v>
      </c>
    </row>
    <row r="152" spans="1:14">
      <c r="A152" s="134">
        <v>484</v>
      </c>
      <c r="B152" s="130" t="s">
        <v>159</v>
      </c>
      <c r="C152" s="142">
        <v>149</v>
      </c>
      <c r="D152" s="46">
        <v>27</v>
      </c>
      <c r="E152" s="46">
        <v>196</v>
      </c>
      <c r="F152" s="46">
        <v>81</v>
      </c>
      <c r="G152" s="46">
        <v>2514</v>
      </c>
      <c r="H152" s="43">
        <f>SUM(Ikärakenne[[#This Row],[0–5-vuotiaat]:[16 vuotta täyttäneet]])</f>
        <v>2967</v>
      </c>
      <c r="I152" s="144">
        <v>1229309.5999999999</v>
      </c>
      <c r="J152" s="144">
        <v>236371.5</v>
      </c>
      <c r="K152" s="144">
        <v>1428430.3599999999</v>
      </c>
      <c r="L152" s="144">
        <v>1015061.2200000001</v>
      </c>
      <c r="M152" s="144">
        <v>162303.84</v>
      </c>
      <c r="N152" s="187">
        <f>SUM(Ikärakenne[[#This Row],[Ikä 0–5]:[Ikä 16+]])</f>
        <v>4071476.52</v>
      </c>
    </row>
    <row r="153" spans="1:14">
      <c r="A153" s="134">
        <v>489</v>
      </c>
      <c r="B153" s="130" t="s">
        <v>160</v>
      </c>
      <c r="C153" s="142">
        <v>49</v>
      </c>
      <c r="D153" s="46">
        <v>10</v>
      </c>
      <c r="E153" s="46">
        <v>74</v>
      </c>
      <c r="F153" s="46">
        <v>52</v>
      </c>
      <c r="G153" s="46">
        <v>1606</v>
      </c>
      <c r="H153" s="43">
        <f>SUM(Ikärakenne[[#This Row],[0–5-vuotiaat]:[16 vuotta täyttäneet]])</f>
        <v>1791</v>
      </c>
      <c r="I153" s="144">
        <v>404269.6</v>
      </c>
      <c r="J153" s="144">
        <v>87545</v>
      </c>
      <c r="K153" s="144">
        <v>539305.34</v>
      </c>
      <c r="L153" s="144">
        <v>651644.24</v>
      </c>
      <c r="M153" s="144">
        <v>103683.36</v>
      </c>
      <c r="N153" s="187">
        <f>SUM(Ikärakenne[[#This Row],[Ikä 0–5]:[Ikä 16+]])</f>
        <v>1786447.54</v>
      </c>
    </row>
    <row r="154" spans="1:14">
      <c r="A154" s="134">
        <v>491</v>
      </c>
      <c r="B154" s="130" t="s">
        <v>161</v>
      </c>
      <c r="C154" s="142">
        <v>2356</v>
      </c>
      <c r="D154" s="46">
        <v>491</v>
      </c>
      <c r="E154" s="46">
        <v>3082</v>
      </c>
      <c r="F154" s="46">
        <v>1608</v>
      </c>
      <c r="G154" s="46">
        <v>44443</v>
      </c>
      <c r="H154" s="43">
        <f>SUM(Ikärakenne[[#This Row],[0–5-vuotiaat]:[16 vuotta täyttäneet]])</f>
        <v>51980</v>
      </c>
      <c r="I154" s="144">
        <v>19437942.399999999</v>
      </c>
      <c r="J154" s="144">
        <v>4298459.5</v>
      </c>
      <c r="K154" s="144">
        <v>22461338.620000001</v>
      </c>
      <c r="L154" s="144">
        <v>20150844.960000001</v>
      </c>
      <c r="M154" s="144">
        <v>2869240.08</v>
      </c>
      <c r="N154" s="187">
        <f>SUM(Ikärakenne[[#This Row],[Ikä 0–5]:[Ikä 16+]])</f>
        <v>69217825.560000002</v>
      </c>
    </row>
    <row r="155" spans="1:14">
      <c r="A155" s="134">
        <v>494</v>
      </c>
      <c r="B155" s="130" t="s">
        <v>162</v>
      </c>
      <c r="C155" s="142">
        <v>644</v>
      </c>
      <c r="D155" s="46">
        <v>113</v>
      </c>
      <c r="E155" s="46">
        <v>913</v>
      </c>
      <c r="F155" s="46">
        <v>464</v>
      </c>
      <c r="G155" s="46">
        <v>6748</v>
      </c>
      <c r="H155" s="43">
        <f>SUM(Ikärakenne[[#This Row],[0–5-vuotiaat]:[16 vuotta täyttäneet]])</f>
        <v>8882</v>
      </c>
      <c r="I155" s="144">
        <v>5313257.5999999996</v>
      </c>
      <c r="J155" s="144">
        <v>989258.5</v>
      </c>
      <c r="K155" s="144">
        <v>6653861.8300000001</v>
      </c>
      <c r="L155" s="144">
        <v>5814671.6800000006</v>
      </c>
      <c r="M155" s="144">
        <v>435650.88</v>
      </c>
      <c r="N155" s="187">
        <f>SUM(Ikärakenne[[#This Row],[Ikä 0–5]:[Ikä 16+]])</f>
        <v>19206700.489999998</v>
      </c>
    </row>
    <row r="156" spans="1:14">
      <c r="A156" s="134">
        <v>495</v>
      </c>
      <c r="B156" s="130" t="s">
        <v>163</v>
      </c>
      <c r="C156" s="142">
        <v>58</v>
      </c>
      <c r="D156" s="46">
        <v>12</v>
      </c>
      <c r="E156" s="46">
        <v>87</v>
      </c>
      <c r="F156" s="46">
        <v>50</v>
      </c>
      <c r="G156" s="46">
        <v>1270</v>
      </c>
      <c r="H156" s="43">
        <f>SUM(Ikärakenne[[#This Row],[0–5-vuotiaat]:[16 vuotta täyttäneet]])</f>
        <v>1477</v>
      </c>
      <c r="I156" s="144">
        <v>478523.19999999995</v>
      </c>
      <c r="J156" s="144">
        <v>105054</v>
      </c>
      <c r="K156" s="144">
        <v>634048.17000000004</v>
      </c>
      <c r="L156" s="144">
        <v>626581</v>
      </c>
      <c r="M156" s="144">
        <v>81991.199999999997</v>
      </c>
      <c r="N156" s="187">
        <f>SUM(Ikärakenne[[#This Row],[Ikä 0–5]:[Ikä 16+]])</f>
        <v>1926197.57</v>
      </c>
    </row>
    <row r="157" spans="1:14">
      <c r="A157" s="134">
        <v>498</v>
      </c>
      <c r="B157" s="130" t="s">
        <v>164</v>
      </c>
      <c r="C157" s="142">
        <v>96</v>
      </c>
      <c r="D157" s="46">
        <v>20</v>
      </c>
      <c r="E157" s="46">
        <v>154</v>
      </c>
      <c r="F157" s="46">
        <v>72</v>
      </c>
      <c r="G157" s="46">
        <v>1939</v>
      </c>
      <c r="H157" s="43">
        <f>SUM(Ikärakenne[[#This Row],[0–5-vuotiaat]:[16 vuotta täyttäneet]])</f>
        <v>2281</v>
      </c>
      <c r="I157" s="144">
        <v>792038.39999999991</v>
      </c>
      <c r="J157" s="144">
        <v>175090</v>
      </c>
      <c r="K157" s="144">
        <v>1122338.1399999999</v>
      </c>
      <c r="L157" s="144">
        <v>902276.64</v>
      </c>
      <c r="M157" s="144">
        <v>125181.84000000001</v>
      </c>
      <c r="N157" s="187">
        <f>SUM(Ikärakenne[[#This Row],[Ikä 0–5]:[Ikä 16+]])</f>
        <v>3116925.0199999996</v>
      </c>
    </row>
    <row r="158" spans="1:14">
      <c r="A158" s="134">
        <v>499</v>
      </c>
      <c r="B158" s="130" t="s">
        <v>165</v>
      </c>
      <c r="C158" s="142">
        <v>1306</v>
      </c>
      <c r="D158" s="46">
        <v>259</v>
      </c>
      <c r="E158" s="46">
        <v>1682</v>
      </c>
      <c r="F158" s="46">
        <v>783</v>
      </c>
      <c r="G158" s="46">
        <v>15632</v>
      </c>
      <c r="H158" s="43">
        <f>SUM(Ikärakenne[[#This Row],[0–5-vuotiaat]:[16 vuotta täyttäneet]])</f>
        <v>19662</v>
      </c>
      <c r="I158" s="144">
        <v>10775022.4</v>
      </c>
      <c r="J158" s="144">
        <v>2267415.5</v>
      </c>
      <c r="K158" s="144">
        <v>12258264.619999999</v>
      </c>
      <c r="L158" s="144">
        <v>9812258.4600000009</v>
      </c>
      <c r="M158" s="144">
        <v>1009201.92</v>
      </c>
      <c r="N158" s="187">
        <f>SUM(Ikärakenne[[#This Row],[Ikä 0–5]:[Ikä 16+]])</f>
        <v>36122162.900000006</v>
      </c>
    </row>
    <row r="159" spans="1:14">
      <c r="A159" s="134">
        <v>500</v>
      </c>
      <c r="B159" s="130" t="s">
        <v>166</v>
      </c>
      <c r="C159" s="142">
        <v>680</v>
      </c>
      <c r="D159" s="46">
        <v>130</v>
      </c>
      <c r="E159" s="46">
        <v>1057</v>
      </c>
      <c r="F159" s="46">
        <v>494</v>
      </c>
      <c r="G159" s="46">
        <v>8125</v>
      </c>
      <c r="H159" s="43">
        <f>SUM(Ikärakenne[[#This Row],[0–5-vuotiaat]:[16 vuotta täyttäneet]])</f>
        <v>10486</v>
      </c>
      <c r="I159" s="144">
        <v>5610272</v>
      </c>
      <c r="J159" s="144">
        <v>1138085</v>
      </c>
      <c r="K159" s="144">
        <v>7703320.8700000001</v>
      </c>
      <c r="L159" s="144">
        <v>6190620.2800000003</v>
      </c>
      <c r="M159" s="144">
        <v>524550</v>
      </c>
      <c r="N159" s="187">
        <f>SUM(Ikärakenne[[#This Row],[Ikä 0–5]:[Ikä 16+]])</f>
        <v>21166848.150000002</v>
      </c>
    </row>
    <row r="160" spans="1:14">
      <c r="A160" s="134">
        <v>503</v>
      </c>
      <c r="B160" s="130" t="s">
        <v>167</v>
      </c>
      <c r="C160" s="142">
        <v>392</v>
      </c>
      <c r="D160" s="46">
        <v>77</v>
      </c>
      <c r="E160" s="46">
        <v>461</v>
      </c>
      <c r="F160" s="46">
        <v>265</v>
      </c>
      <c r="G160" s="46">
        <v>6344</v>
      </c>
      <c r="H160" s="43">
        <f>SUM(Ikärakenne[[#This Row],[0–5-vuotiaat]:[16 vuotta täyttäneet]])</f>
        <v>7539</v>
      </c>
      <c r="I160" s="144">
        <v>3234156.8</v>
      </c>
      <c r="J160" s="144">
        <v>674096.5</v>
      </c>
      <c r="K160" s="144">
        <v>3359726.51</v>
      </c>
      <c r="L160" s="144">
        <v>3320879.3000000003</v>
      </c>
      <c r="M160" s="144">
        <v>409568.64</v>
      </c>
      <c r="N160" s="187">
        <f>SUM(Ikärakenne[[#This Row],[Ikä 0–5]:[Ikä 16+]])</f>
        <v>10998427.75</v>
      </c>
    </row>
    <row r="161" spans="1:14">
      <c r="A161" s="134">
        <v>504</v>
      </c>
      <c r="B161" s="130" t="s">
        <v>168</v>
      </c>
      <c r="C161" s="142">
        <v>73</v>
      </c>
      <c r="D161" s="46">
        <v>11</v>
      </c>
      <c r="E161" s="46">
        <v>118</v>
      </c>
      <c r="F161" s="46">
        <v>67</v>
      </c>
      <c r="G161" s="46">
        <v>1495</v>
      </c>
      <c r="H161" s="43">
        <f>SUM(Ikärakenne[[#This Row],[0–5-vuotiaat]:[16 vuotta täyttäneet]])</f>
        <v>1764</v>
      </c>
      <c r="I161" s="144">
        <v>602279.19999999995</v>
      </c>
      <c r="J161" s="144">
        <v>96299.5</v>
      </c>
      <c r="K161" s="144">
        <v>859973.38</v>
      </c>
      <c r="L161" s="144">
        <v>839618.54</v>
      </c>
      <c r="M161" s="144">
        <v>96517.2</v>
      </c>
      <c r="N161" s="187">
        <f>SUM(Ikärakenne[[#This Row],[Ikä 0–5]:[Ikä 16+]])</f>
        <v>2494687.8200000003</v>
      </c>
    </row>
    <row r="162" spans="1:14">
      <c r="A162" s="134">
        <v>505</v>
      </c>
      <c r="B162" s="130" t="s">
        <v>169</v>
      </c>
      <c r="C162" s="142">
        <v>1190</v>
      </c>
      <c r="D162" s="46">
        <v>285</v>
      </c>
      <c r="E162" s="46">
        <v>1722</v>
      </c>
      <c r="F162" s="46">
        <v>966</v>
      </c>
      <c r="G162" s="46">
        <v>16749</v>
      </c>
      <c r="H162" s="43">
        <f>SUM(Ikärakenne[[#This Row],[0–5-vuotiaat]:[16 vuotta täyttäneet]])</f>
        <v>20912</v>
      </c>
      <c r="I162" s="144">
        <v>9817976</v>
      </c>
      <c r="J162" s="144">
        <v>2495032.5</v>
      </c>
      <c r="K162" s="144">
        <v>12549781.02</v>
      </c>
      <c r="L162" s="144">
        <v>12105544.92</v>
      </c>
      <c r="M162" s="144">
        <v>1081315.44</v>
      </c>
      <c r="N162" s="187">
        <f>SUM(Ikärakenne[[#This Row],[Ikä 0–5]:[Ikä 16+]])</f>
        <v>38049649.879999995</v>
      </c>
    </row>
    <row r="163" spans="1:14">
      <c r="A163" s="134">
        <v>507</v>
      </c>
      <c r="B163" s="130" t="s">
        <v>170</v>
      </c>
      <c r="C163" s="142">
        <v>173</v>
      </c>
      <c r="D163" s="46">
        <v>35</v>
      </c>
      <c r="E163" s="46">
        <v>291</v>
      </c>
      <c r="F163" s="46">
        <v>155</v>
      </c>
      <c r="G163" s="46">
        <v>4910</v>
      </c>
      <c r="H163" s="43">
        <f>SUM(Ikärakenne[[#This Row],[0–5-vuotiaat]:[16 vuotta täyttäneet]])</f>
        <v>5564</v>
      </c>
      <c r="I163" s="144">
        <v>1427319.2</v>
      </c>
      <c r="J163" s="144">
        <v>306407.5</v>
      </c>
      <c r="K163" s="144">
        <v>2120781.81</v>
      </c>
      <c r="L163" s="144">
        <v>1942401.1</v>
      </c>
      <c r="M163" s="144">
        <v>316989.60000000003</v>
      </c>
      <c r="N163" s="187">
        <f>SUM(Ikärakenne[[#This Row],[Ikä 0–5]:[Ikä 16+]])</f>
        <v>6113899.209999999</v>
      </c>
    </row>
    <row r="164" spans="1:14">
      <c r="A164" s="134">
        <v>508</v>
      </c>
      <c r="B164" s="130" t="s">
        <v>171</v>
      </c>
      <c r="C164" s="142">
        <v>338</v>
      </c>
      <c r="D164" s="46">
        <v>62</v>
      </c>
      <c r="E164" s="46">
        <v>488</v>
      </c>
      <c r="F164" s="46">
        <v>264</v>
      </c>
      <c r="G164" s="46">
        <v>8208</v>
      </c>
      <c r="H164" s="43">
        <f>SUM(Ikärakenne[[#This Row],[0–5-vuotiaat]:[16 vuotta täyttäneet]])</f>
        <v>9360</v>
      </c>
      <c r="I164" s="144">
        <v>2788635.1999999997</v>
      </c>
      <c r="J164" s="144">
        <v>542779</v>
      </c>
      <c r="K164" s="144">
        <v>3556500.08</v>
      </c>
      <c r="L164" s="144">
        <v>3308347.68</v>
      </c>
      <c r="M164" s="144">
        <v>529908.47999999998</v>
      </c>
      <c r="N164" s="187">
        <f>SUM(Ikärakenne[[#This Row],[Ikä 0–5]:[Ikä 16+]])</f>
        <v>10726170.439999999</v>
      </c>
    </row>
    <row r="165" spans="1:14">
      <c r="A165" s="134">
        <v>529</v>
      </c>
      <c r="B165" s="130" t="s">
        <v>172</v>
      </c>
      <c r="C165" s="142">
        <v>936</v>
      </c>
      <c r="D165" s="46">
        <v>200</v>
      </c>
      <c r="E165" s="46">
        <v>1253</v>
      </c>
      <c r="F165" s="46">
        <v>730</v>
      </c>
      <c r="G165" s="46">
        <v>16731</v>
      </c>
      <c r="H165" s="43">
        <f>SUM(Ikärakenne[[#This Row],[0–5-vuotiaat]:[16 vuotta täyttäneet]])</f>
        <v>19850</v>
      </c>
      <c r="I165" s="144">
        <v>7722374.3999999994</v>
      </c>
      <c r="J165" s="144">
        <v>1750900</v>
      </c>
      <c r="K165" s="144">
        <v>9131751.2300000004</v>
      </c>
      <c r="L165" s="144">
        <v>9148082.6000000015</v>
      </c>
      <c r="M165" s="144">
        <v>1080153.3600000001</v>
      </c>
      <c r="N165" s="187">
        <f>SUM(Ikärakenne[[#This Row],[Ikä 0–5]:[Ikä 16+]])</f>
        <v>28833261.59</v>
      </c>
    </row>
    <row r="166" spans="1:14">
      <c r="A166" s="134">
        <v>531</v>
      </c>
      <c r="B166" s="130" t="s">
        <v>173</v>
      </c>
      <c r="C166" s="142">
        <v>184</v>
      </c>
      <c r="D166" s="46">
        <v>45</v>
      </c>
      <c r="E166" s="46">
        <v>347</v>
      </c>
      <c r="F166" s="46">
        <v>182</v>
      </c>
      <c r="G166" s="46">
        <v>4314</v>
      </c>
      <c r="H166" s="43">
        <f>SUM(Ikärakenne[[#This Row],[0–5-vuotiaat]:[16 vuotta täyttäneet]])</f>
        <v>5072</v>
      </c>
      <c r="I166" s="144">
        <v>1518073.5999999999</v>
      </c>
      <c r="J166" s="144">
        <v>393952.5</v>
      </c>
      <c r="K166" s="144">
        <v>2528904.77</v>
      </c>
      <c r="L166" s="144">
        <v>2280754.8400000003</v>
      </c>
      <c r="M166" s="144">
        <v>278511.84000000003</v>
      </c>
      <c r="N166" s="187">
        <f>SUM(Ikärakenne[[#This Row],[Ikä 0–5]:[Ikä 16+]])</f>
        <v>7000197.5500000007</v>
      </c>
    </row>
    <row r="167" spans="1:14">
      <c r="A167" s="134">
        <v>535</v>
      </c>
      <c r="B167" s="130" t="s">
        <v>174</v>
      </c>
      <c r="C167" s="142">
        <v>715</v>
      </c>
      <c r="D167" s="46">
        <v>129</v>
      </c>
      <c r="E167" s="46">
        <v>1052</v>
      </c>
      <c r="F167" s="46">
        <v>528</v>
      </c>
      <c r="G167" s="46">
        <v>7995</v>
      </c>
      <c r="H167" s="43">
        <f>SUM(Ikärakenne[[#This Row],[0–5-vuotiaat]:[16 vuotta täyttäneet]])</f>
        <v>10419</v>
      </c>
      <c r="I167" s="144">
        <v>5899036</v>
      </c>
      <c r="J167" s="144">
        <v>1129330.5</v>
      </c>
      <c r="K167" s="144">
        <v>7666881.3200000003</v>
      </c>
      <c r="L167" s="144">
        <v>6616695.3600000003</v>
      </c>
      <c r="M167" s="144">
        <v>516157.2</v>
      </c>
      <c r="N167" s="187">
        <f>SUM(Ikärakenne[[#This Row],[Ikä 0–5]:[Ikä 16+]])</f>
        <v>21828100.379999999</v>
      </c>
    </row>
    <row r="168" spans="1:14">
      <c r="A168" s="134">
        <v>536</v>
      </c>
      <c r="B168" s="130" t="s">
        <v>175</v>
      </c>
      <c r="C168" s="142">
        <v>2060</v>
      </c>
      <c r="D168" s="46">
        <v>364</v>
      </c>
      <c r="E168" s="46">
        <v>2749</v>
      </c>
      <c r="F168" s="46">
        <v>1522</v>
      </c>
      <c r="G168" s="46">
        <v>28651</v>
      </c>
      <c r="H168" s="43">
        <f>SUM(Ikärakenne[[#This Row],[0–5-vuotiaat]:[16 vuotta täyttäneet]])</f>
        <v>35346</v>
      </c>
      <c r="I168" s="144">
        <v>16995824</v>
      </c>
      <c r="J168" s="144">
        <v>3186638</v>
      </c>
      <c r="K168" s="144">
        <v>20034464.59</v>
      </c>
      <c r="L168" s="144">
        <v>19073125.640000001</v>
      </c>
      <c r="M168" s="144">
        <v>1849708.56</v>
      </c>
      <c r="N168" s="187">
        <f>SUM(Ikärakenne[[#This Row],[Ikä 0–5]:[Ikä 16+]])</f>
        <v>61139760.790000007</v>
      </c>
    </row>
    <row r="169" spans="1:14">
      <c r="A169" s="134">
        <v>538</v>
      </c>
      <c r="B169" s="130" t="s">
        <v>176</v>
      </c>
      <c r="C169" s="142">
        <v>273</v>
      </c>
      <c r="D169" s="46">
        <v>50</v>
      </c>
      <c r="E169" s="46">
        <v>410</v>
      </c>
      <c r="F169" s="46">
        <v>209</v>
      </c>
      <c r="G169" s="46">
        <v>3702</v>
      </c>
      <c r="H169" s="43">
        <f>SUM(Ikärakenne[[#This Row],[0–5-vuotiaat]:[16 vuotta täyttäneet]])</f>
        <v>4644</v>
      </c>
      <c r="I169" s="144">
        <v>2252359.1999999997</v>
      </c>
      <c r="J169" s="144">
        <v>437725</v>
      </c>
      <c r="K169" s="144">
        <v>2988043.1</v>
      </c>
      <c r="L169" s="144">
        <v>2619108.58</v>
      </c>
      <c r="M169" s="144">
        <v>239001.12</v>
      </c>
      <c r="N169" s="187">
        <f>SUM(Ikärakenne[[#This Row],[Ikä 0–5]:[Ikä 16+]])</f>
        <v>8536237</v>
      </c>
    </row>
    <row r="170" spans="1:14">
      <c r="A170" s="134">
        <v>541</v>
      </c>
      <c r="B170" s="130" t="s">
        <v>177</v>
      </c>
      <c r="C170" s="142">
        <v>341</v>
      </c>
      <c r="D170" s="46">
        <v>65</v>
      </c>
      <c r="E170" s="46">
        <v>476</v>
      </c>
      <c r="F170" s="46">
        <v>250</v>
      </c>
      <c r="G170" s="46">
        <v>8111</v>
      </c>
      <c r="H170" s="43">
        <f>SUM(Ikärakenne[[#This Row],[0–5-vuotiaat]:[16 vuotta täyttäneet]])</f>
        <v>9243</v>
      </c>
      <c r="I170" s="144">
        <v>2813386.4</v>
      </c>
      <c r="J170" s="144">
        <v>569042.5</v>
      </c>
      <c r="K170" s="144">
        <v>3469045.16</v>
      </c>
      <c r="L170" s="144">
        <v>3132905</v>
      </c>
      <c r="M170" s="144">
        <v>523646.16000000003</v>
      </c>
      <c r="N170" s="187">
        <f>SUM(Ikärakenne[[#This Row],[Ikä 0–5]:[Ikä 16+]])</f>
        <v>10508025.220000001</v>
      </c>
    </row>
    <row r="171" spans="1:14">
      <c r="A171" s="134">
        <v>543</v>
      </c>
      <c r="B171" s="130" t="s">
        <v>178</v>
      </c>
      <c r="C171" s="142">
        <v>2821</v>
      </c>
      <c r="D171" s="46">
        <v>547</v>
      </c>
      <c r="E171" s="46">
        <v>3736</v>
      </c>
      <c r="F171" s="46">
        <v>2005</v>
      </c>
      <c r="G171" s="46">
        <v>35349</v>
      </c>
      <c r="H171" s="43">
        <f>SUM(Ikärakenne[[#This Row],[0–5-vuotiaat]:[16 vuotta täyttäneet]])</f>
        <v>44458</v>
      </c>
      <c r="I171" s="144">
        <v>23274378.399999999</v>
      </c>
      <c r="J171" s="144">
        <v>4788711.5</v>
      </c>
      <c r="K171" s="144">
        <v>27227631.759999998</v>
      </c>
      <c r="L171" s="144">
        <v>25125898.100000001</v>
      </c>
      <c r="M171" s="144">
        <v>2282131.44</v>
      </c>
      <c r="N171" s="187">
        <f>SUM(Ikärakenne[[#This Row],[Ikä 0–5]:[Ikä 16+]])</f>
        <v>82698751.199999988</v>
      </c>
    </row>
    <row r="172" spans="1:14">
      <c r="A172" s="134">
        <v>545</v>
      </c>
      <c r="B172" s="130" t="s">
        <v>179</v>
      </c>
      <c r="C172" s="142">
        <v>565</v>
      </c>
      <c r="D172" s="46">
        <v>108</v>
      </c>
      <c r="E172" s="46">
        <v>651</v>
      </c>
      <c r="F172" s="46">
        <v>293</v>
      </c>
      <c r="G172" s="46">
        <v>7967</v>
      </c>
      <c r="H172" s="43">
        <f>SUM(Ikärakenne[[#This Row],[0–5-vuotiaat]:[16 vuotta täyttäneet]])</f>
        <v>9584</v>
      </c>
      <c r="I172" s="144">
        <v>4661476</v>
      </c>
      <c r="J172" s="144">
        <v>945486</v>
      </c>
      <c r="K172" s="144">
        <v>4744429.41</v>
      </c>
      <c r="L172" s="144">
        <v>3671764.66</v>
      </c>
      <c r="M172" s="144">
        <v>514349.52</v>
      </c>
      <c r="N172" s="187">
        <f>SUM(Ikärakenne[[#This Row],[Ikä 0–5]:[Ikä 16+]])</f>
        <v>14537505.59</v>
      </c>
    </row>
    <row r="173" spans="1:14">
      <c r="A173" s="134">
        <v>560</v>
      </c>
      <c r="B173" s="130" t="s">
        <v>180</v>
      </c>
      <c r="C173" s="142">
        <v>794</v>
      </c>
      <c r="D173" s="46">
        <v>173</v>
      </c>
      <c r="E173" s="46">
        <v>1143</v>
      </c>
      <c r="F173" s="46">
        <v>593</v>
      </c>
      <c r="G173" s="46">
        <v>13032</v>
      </c>
      <c r="H173" s="43">
        <f>SUM(Ikärakenne[[#This Row],[0–5-vuotiaat]:[16 vuotta täyttäneet]])</f>
        <v>15735</v>
      </c>
      <c r="I173" s="144">
        <v>6550817.5999999996</v>
      </c>
      <c r="J173" s="144">
        <v>1514528.5</v>
      </c>
      <c r="K173" s="144">
        <v>8330081.1299999999</v>
      </c>
      <c r="L173" s="144">
        <v>7431250.6600000001</v>
      </c>
      <c r="M173" s="144">
        <v>841345.92</v>
      </c>
      <c r="N173" s="187">
        <f>SUM(Ikärakenne[[#This Row],[Ikä 0–5]:[Ikä 16+]])</f>
        <v>24668023.810000002</v>
      </c>
    </row>
    <row r="174" spans="1:14">
      <c r="A174" s="134">
        <v>561</v>
      </c>
      <c r="B174" s="130" t="s">
        <v>181</v>
      </c>
      <c r="C174" s="142">
        <v>73</v>
      </c>
      <c r="D174" s="46">
        <v>9</v>
      </c>
      <c r="E174" s="46">
        <v>97</v>
      </c>
      <c r="F174" s="46">
        <v>54</v>
      </c>
      <c r="G174" s="46">
        <v>1084</v>
      </c>
      <c r="H174" s="43">
        <f>SUM(Ikärakenne[[#This Row],[0–5-vuotiaat]:[16 vuotta täyttäneet]])</f>
        <v>1317</v>
      </c>
      <c r="I174" s="144">
        <v>602279.19999999995</v>
      </c>
      <c r="J174" s="144">
        <v>78790.5</v>
      </c>
      <c r="K174" s="144">
        <v>706927.27</v>
      </c>
      <c r="L174" s="144">
        <v>676707.4800000001</v>
      </c>
      <c r="M174" s="144">
        <v>69983.040000000008</v>
      </c>
      <c r="N174" s="187">
        <f>SUM(Ikärakenne[[#This Row],[Ikä 0–5]:[Ikä 16+]])</f>
        <v>2134687.4900000002</v>
      </c>
    </row>
    <row r="175" spans="1:14">
      <c r="A175" s="134">
        <v>562</v>
      </c>
      <c r="B175" s="130" t="s">
        <v>182</v>
      </c>
      <c r="C175" s="142">
        <v>391</v>
      </c>
      <c r="D175" s="46">
        <v>76</v>
      </c>
      <c r="E175" s="46">
        <v>567</v>
      </c>
      <c r="F175" s="46">
        <v>310</v>
      </c>
      <c r="G175" s="46">
        <v>7591</v>
      </c>
      <c r="H175" s="43">
        <f>SUM(Ikärakenne[[#This Row],[0–5-vuotiaat]:[16 vuotta täyttäneet]])</f>
        <v>8935</v>
      </c>
      <c r="I175" s="144">
        <v>3225906.4</v>
      </c>
      <c r="J175" s="144">
        <v>665342</v>
      </c>
      <c r="K175" s="144">
        <v>4132244.9699999997</v>
      </c>
      <c r="L175" s="144">
        <v>3884802.2</v>
      </c>
      <c r="M175" s="144">
        <v>490074.96</v>
      </c>
      <c r="N175" s="187">
        <f>SUM(Ikärakenne[[#This Row],[Ikä 0–5]:[Ikä 16+]])</f>
        <v>12398370.530000001</v>
      </c>
    </row>
    <row r="176" spans="1:14">
      <c r="A176" s="134">
        <v>563</v>
      </c>
      <c r="B176" s="130" t="s">
        <v>183</v>
      </c>
      <c r="C176" s="142">
        <v>344</v>
      </c>
      <c r="D176" s="46">
        <v>95</v>
      </c>
      <c r="E176" s="46">
        <v>528</v>
      </c>
      <c r="F176" s="46">
        <v>309</v>
      </c>
      <c r="G176" s="46">
        <v>5749</v>
      </c>
      <c r="H176" s="43">
        <f>SUM(Ikärakenne[[#This Row],[0–5-vuotiaat]:[16 vuotta täyttäneet]])</f>
        <v>7025</v>
      </c>
      <c r="I176" s="144">
        <v>2838137.6</v>
      </c>
      <c r="J176" s="144">
        <v>831677.5</v>
      </c>
      <c r="K176" s="144">
        <v>3848016.48</v>
      </c>
      <c r="L176" s="144">
        <v>3872270.58</v>
      </c>
      <c r="M176" s="144">
        <v>371155.44</v>
      </c>
      <c r="N176" s="187">
        <f>SUM(Ikärakenne[[#This Row],[Ikä 0–5]:[Ikä 16+]])</f>
        <v>11761257.6</v>
      </c>
    </row>
    <row r="177" spans="1:14">
      <c r="A177" s="134">
        <v>564</v>
      </c>
      <c r="B177" s="130" t="s">
        <v>184</v>
      </c>
      <c r="C177" s="142">
        <v>12324</v>
      </c>
      <c r="D177" s="46">
        <v>2230</v>
      </c>
      <c r="E177" s="46">
        <v>15246</v>
      </c>
      <c r="F177" s="46">
        <v>7973</v>
      </c>
      <c r="G177" s="46">
        <v>174075</v>
      </c>
      <c r="H177" s="43">
        <f>SUM(Ikärakenne[[#This Row],[0–5-vuotiaat]:[16 vuotta täyttäneet]])</f>
        <v>211848</v>
      </c>
      <c r="I177" s="144">
        <v>101677929.59999999</v>
      </c>
      <c r="J177" s="144">
        <v>19522535</v>
      </c>
      <c r="K177" s="144">
        <v>111111475.86</v>
      </c>
      <c r="L177" s="144">
        <v>99914606.260000005</v>
      </c>
      <c r="M177" s="144">
        <v>11238282</v>
      </c>
      <c r="N177" s="187">
        <f>SUM(Ikärakenne[[#This Row],[Ikä 0–5]:[Ikä 16+]])</f>
        <v>343464828.71999997</v>
      </c>
    </row>
    <row r="178" spans="1:14">
      <c r="A178" s="134">
        <v>576</v>
      </c>
      <c r="B178" s="130" t="s">
        <v>185</v>
      </c>
      <c r="C178" s="142">
        <v>83</v>
      </c>
      <c r="D178" s="46">
        <v>13</v>
      </c>
      <c r="E178" s="46">
        <v>109</v>
      </c>
      <c r="F178" s="46">
        <v>74</v>
      </c>
      <c r="G178" s="46">
        <v>2471</v>
      </c>
      <c r="H178" s="43">
        <f>SUM(Ikärakenne[[#This Row],[0–5-vuotiaat]:[16 vuotta täyttäneet]])</f>
        <v>2750</v>
      </c>
      <c r="I178" s="144">
        <v>684783.2</v>
      </c>
      <c r="J178" s="144">
        <v>113808.5</v>
      </c>
      <c r="K178" s="144">
        <v>794382.19</v>
      </c>
      <c r="L178" s="144">
        <v>927339.88</v>
      </c>
      <c r="M178" s="144">
        <v>159527.76</v>
      </c>
      <c r="N178" s="187">
        <f>SUM(Ikärakenne[[#This Row],[Ikä 0–5]:[Ikä 16+]])</f>
        <v>2679841.5300000003</v>
      </c>
    </row>
    <row r="179" spans="1:14">
      <c r="A179" s="134">
        <v>577</v>
      </c>
      <c r="B179" s="130" t="s">
        <v>186</v>
      </c>
      <c r="C179" s="142">
        <v>717</v>
      </c>
      <c r="D179" s="46">
        <v>161</v>
      </c>
      <c r="E179" s="46">
        <v>931</v>
      </c>
      <c r="F179" s="46">
        <v>433</v>
      </c>
      <c r="G179" s="46">
        <v>8896</v>
      </c>
      <c r="H179" s="43">
        <f>SUM(Ikärakenne[[#This Row],[0–5-vuotiaat]:[16 vuotta täyttäneet]])</f>
        <v>11138</v>
      </c>
      <c r="I179" s="144">
        <v>5915536.7999999998</v>
      </c>
      <c r="J179" s="144">
        <v>1409474.5</v>
      </c>
      <c r="K179" s="144">
        <v>6785044.21</v>
      </c>
      <c r="L179" s="144">
        <v>5426191.46</v>
      </c>
      <c r="M179" s="144">
        <v>574325.76000000001</v>
      </c>
      <c r="N179" s="187">
        <f>SUM(Ikärakenne[[#This Row],[Ikä 0–5]:[Ikä 16+]])</f>
        <v>20110572.73</v>
      </c>
    </row>
    <row r="180" spans="1:14">
      <c r="A180" s="134">
        <v>578</v>
      </c>
      <c r="B180" s="130" t="s">
        <v>187</v>
      </c>
      <c r="C180" s="142">
        <v>103</v>
      </c>
      <c r="D180" s="46">
        <v>22</v>
      </c>
      <c r="E180" s="46">
        <v>178</v>
      </c>
      <c r="F180" s="46">
        <v>91</v>
      </c>
      <c r="G180" s="46">
        <v>2706</v>
      </c>
      <c r="H180" s="43">
        <f>SUM(Ikärakenne[[#This Row],[0–5-vuotiaat]:[16 vuotta täyttäneet]])</f>
        <v>3100</v>
      </c>
      <c r="I180" s="144">
        <v>849791.2</v>
      </c>
      <c r="J180" s="144">
        <v>192599</v>
      </c>
      <c r="K180" s="144">
        <v>1297247.98</v>
      </c>
      <c r="L180" s="144">
        <v>1140377.4200000002</v>
      </c>
      <c r="M180" s="144">
        <v>174699.36000000002</v>
      </c>
      <c r="N180" s="187">
        <f>SUM(Ikärakenne[[#This Row],[Ikä 0–5]:[Ikä 16+]])</f>
        <v>3654714.9599999995</v>
      </c>
    </row>
    <row r="181" spans="1:14">
      <c r="A181" s="134">
        <v>580</v>
      </c>
      <c r="B181" s="130" t="s">
        <v>188</v>
      </c>
      <c r="C181" s="142">
        <v>135</v>
      </c>
      <c r="D181" s="46">
        <v>32</v>
      </c>
      <c r="E181" s="46">
        <v>203</v>
      </c>
      <c r="F181" s="46">
        <v>91</v>
      </c>
      <c r="G181" s="46">
        <v>3977</v>
      </c>
      <c r="H181" s="43">
        <f>SUM(Ikärakenne[[#This Row],[0–5-vuotiaat]:[16 vuotta täyttäneet]])</f>
        <v>4438</v>
      </c>
      <c r="I181" s="144">
        <v>1113804</v>
      </c>
      <c r="J181" s="144">
        <v>280144</v>
      </c>
      <c r="K181" s="144">
        <v>1479445.73</v>
      </c>
      <c r="L181" s="144">
        <v>1140377.4200000002</v>
      </c>
      <c r="M181" s="144">
        <v>256755.12</v>
      </c>
      <c r="N181" s="187">
        <f>SUM(Ikärakenne[[#This Row],[Ikä 0–5]:[Ikä 16+]])</f>
        <v>4270526.2700000005</v>
      </c>
    </row>
    <row r="182" spans="1:14">
      <c r="A182" s="134">
        <v>581</v>
      </c>
      <c r="B182" s="130" t="s">
        <v>189</v>
      </c>
      <c r="C182" s="142">
        <v>269</v>
      </c>
      <c r="D182" s="46">
        <v>58</v>
      </c>
      <c r="E182" s="46">
        <v>354</v>
      </c>
      <c r="F182" s="46">
        <v>216</v>
      </c>
      <c r="G182" s="46">
        <v>5343</v>
      </c>
      <c r="H182" s="43">
        <f>SUM(Ikärakenne[[#This Row],[0–5-vuotiaat]:[16 vuotta täyttäneet]])</f>
        <v>6240</v>
      </c>
      <c r="I182" s="144">
        <v>2219357.6</v>
      </c>
      <c r="J182" s="144">
        <v>507761</v>
      </c>
      <c r="K182" s="144">
        <v>2579920.14</v>
      </c>
      <c r="L182" s="144">
        <v>2706829.9200000004</v>
      </c>
      <c r="M182" s="144">
        <v>344944.08</v>
      </c>
      <c r="N182" s="187">
        <f>SUM(Ikärakenne[[#This Row],[Ikä 0–5]:[Ikä 16+]])</f>
        <v>8358812.7400000002</v>
      </c>
    </row>
    <row r="183" spans="1:14">
      <c r="A183" s="134">
        <v>583</v>
      </c>
      <c r="B183" s="130" t="s">
        <v>190</v>
      </c>
      <c r="C183" s="142">
        <v>35</v>
      </c>
      <c r="D183" s="46">
        <v>12</v>
      </c>
      <c r="E183" s="46">
        <v>35</v>
      </c>
      <c r="F183" s="46">
        <v>19</v>
      </c>
      <c r="G183" s="46">
        <v>846</v>
      </c>
      <c r="H183" s="43">
        <f>SUM(Ikärakenne[[#This Row],[0–5-vuotiaat]:[16 vuotta täyttäneet]])</f>
        <v>947</v>
      </c>
      <c r="I183" s="144">
        <v>288764</v>
      </c>
      <c r="J183" s="144">
        <v>105054</v>
      </c>
      <c r="K183" s="144">
        <v>255076.85</v>
      </c>
      <c r="L183" s="144">
        <v>238100.78000000003</v>
      </c>
      <c r="M183" s="144">
        <v>54617.760000000002</v>
      </c>
      <c r="N183" s="187">
        <f>SUM(Ikärakenne[[#This Row],[Ikä 0–5]:[Ikä 16+]])</f>
        <v>941613.39</v>
      </c>
    </row>
    <row r="184" spans="1:14">
      <c r="A184" s="134">
        <v>584</v>
      </c>
      <c r="B184" s="130" t="s">
        <v>191</v>
      </c>
      <c r="C184" s="142">
        <v>208</v>
      </c>
      <c r="D184" s="46">
        <v>47</v>
      </c>
      <c r="E184" s="46">
        <v>291</v>
      </c>
      <c r="F184" s="46">
        <v>159</v>
      </c>
      <c r="G184" s="46">
        <v>1948</v>
      </c>
      <c r="H184" s="43">
        <f>SUM(Ikärakenne[[#This Row],[0–5-vuotiaat]:[16 vuotta täyttäneet]])</f>
        <v>2653</v>
      </c>
      <c r="I184" s="144">
        <v>1716083.2</v>
      </c>
      <c r="J184" s="144">
        <v>411461.5</v>
      </c>
      <c r="K184" s="144">
        <v>2120781.81</v>
      </c>
      <c r="L184" s="144">
        <v>1992527.58</v>
      </c>
      <c r="M184" s="144">
        <v>125762.88</v>
      </c>
      <c r="N184" s="187">
        <f>SUM(Ikärakenne[[#This Row],[Ikä 0–5]:[Ikä 16+]])</f>
        <v>6366616.9699999997</v>
      </c>
    </row>
    <row r="185" spans="1:14">
      <c r="A185" s="134">
        <v>588</v>
      </c>
      <c r="B185" s="130" t="s">
        <v>192</v>
      </c>
      <c r="C185" s="142">
        <v>50</v>
      </c>
      <c r="D185" s="46">
        <v>11</v>
      </c>
      <c r="E185" s="46">
        <v>63</v>
      </c>
      <c r="F185" s="46">
        <v>47</v>
      </c>
      <c r="G185" s="46">
        <v>1429</v>
      </c>
      <c r="H185" s="43">
        <f>SUM(Ikärakenne[[#This Row],[0–5-vuotiaat]:[16 vuotta täyttäneet]])</f>
        <v>1600</v>
      </c>
      <c r="I185" s="144">
        <v>412520</v>
      </c>
      <c r="J185" s="144">
        <v>96299.5</v>
      </c>
      <c r="K185" s="144">
        <v>459138.33</v>
      </c>
      <c r="L185" s="144">
        <v>588986.14</v>
      </c>
      <c r="M185" s="144">
        <v>92256.24</v>
      </c>
      <c r="N185" s="187">
        <f>SUM(Ikärakenne[[#This Row],[Ikä 0–5]:[Ikä 16+]])</f>
        <v>1649200.2100000002</v>
      </c>
    </row>
    <row r="186" spans="1:14">
      <c r="A186" s="134">
        <v>592</v>
      </c>
      <c r="B186" s="130" t="s">
        <v>193</v>
      </c>
      <c r="C186" s="142">
        <v>188</v>
      </c>
      <c r="D186" s="46">
        <v>38</v>
      </c>
      <c r="E186" s="46">
        <v>290</v>
      </c>
      <c r="F186" s="46">
        <v>180</v>
      </c>
      <c r="G186" s="46">
        <v>2955</v>
      </c>
      <c r="H186" s="43">
        <f>SUM(Ikärakenne[[#This Row],[0–5-vuotiaat]:[16 vuotta täyttäneet]])</f>
        <v>3651</v>
      </c>
      <c r="I186" s="144">
        <v>1551075.2</v>
      </c>
      <c r="J186" s="144">
        <v>332671</v>
      </c>
      <c r="K186" s="144">
        <v>2113493.9</v>
      </c>
      <c r="L186" s="144">
        <v>2255691.6</v>
      </c>
      <c r="M186" s="144">
        <v>190774.80000000002</v>
      </c>
      <c r="N186" s="187">
        <f>SUM(Ikärakenne[[#This Row],[Ikä 0–5]:[Ikä 16+]])</f>
        <v>6443706.4999999991</v>
      </c>
    </row>
    <row r="187" spans="1:14">
      <c r="A187" s="134">
        <v>593</v>
      </c>
      <c r="B187" s="130" t="s">
        <v>194</v>
      </c>
      <c r="C187" s="142">
        <v>619</v>
      </c>
      <c r="D187" s="46">
        <v>122</v>
      </c>
      <c r="E187" s="46">
        <v>887</v>
      </c>
      <c r="F187" s="46">
        <v>467</v>
      </c>
      <c r="G187" s="46">
        <v>14982</v>
      </c>
      <c r="H187" s="43">
        <f>SUM(Ikärakenne[[#This Row],[0–5-vuotiaat]:[16 vuotta täyttäneet]])</f>
        <v>17077</v>
      </c>
      <c r="I187" s="144">
        <v>5106997.5999999996</v>
      </c>
      <c r="J187" s="144">
        <v>1068049</v>
      </c>
      <c r="K187" s="144">
        <v>6464376.1699999999</v>
      </c>
      <c r="L187" s="144">
        <v>5852266.54</v>
      </c>
      <c r="M187" s="144">
        <v>967237.92</v>
      </c>
      <c r="N187" s="187">
        <f>SUM(Ikärakenne[[#This Row],[Ikä 0–5]:[Ikä 16+]])</f>
        <v>19458927.23</v>
      </c>
    </row>
    <row r="188" spans="1:14">
      <c r="A188" s="134">
        <v>595</v>
      </c>
      <c r="B188" s="130" t="s">
        <v>195</v>
      </c>
      <c r="C188" s="142">
        <v>165</v>
      </c>
      <c r="D188" s="46">
        <v>25</v>
      </c>
      <c r="E188" s="46">
        <v>220</v>
      </c>
      <c r="F188" s="46">
        <v>152</v>
      </c>
      <c r="G188" s="46">
        <v>3578</v>
      </c>
      <c r="H188" s="43">
        <f>SUM(Ikärakenne[[#This Row],[0–5-vuotiaat]:[16 vuotta täyttäneet]])</f>
        <v>4140</v>
      </c>
      <c r="I188" s="144">
        <v>1361316</v>
      </c>
      <c r="J188" s="144">
        <v>218862.5</v>
      </c>
      <c r="K188" s="144">
        <v>1603340.2</v>
      </c>
      <c r="L188" s="144">
        <v>1904806.2400000002</v>
      </c>
      <c r="M188" s="144">
        <v>230995.68000000002</v>
      </c>
      <c r="N188" s="187">
        <f>SUM(Ikärakenne[[#This Row],[Ikä 0–5]:[Ikä 16+]])</f>
        <v>5319320.62</v>
      </c>
    </row>
    <row r="189" spans="1:14">
      <c r="A189" s="134">
        <v>598</v>
      </c>
      <c r="B189" s="130" t="s">
        <v>196</v>
      </c>
      <c r="C189" s="142">
        <v>1028</v>
      </c>
      <c r="D189" s="46">
        <v>188</v>
      </c>
      <c r="E189" s="46">
        <v>1201</v>
      </c>
      <c r="F189" s="46">
        <v>667</v>
      </c>
      <c r="G189" s="46">
        <v>16123</v>
      </c>
      <c r="H189" s="43">
        <f>SUM(Ikärakenne[[#This Row],[0–5-vuotiaat]:[16 vuotta täyttäneet]])</f>
        <v>19207</v>
      </c>
      <c r="I189" s="144">
        <v>8481411.1999999993</v>
      </c>
      <c r="J189" s="144">
        <v>1645846</v>
      </c>
      <c r="K189" s="144">
        <v>8752779.9100000001</v>
      </c>
      <c r="L189" s="144">
        <v>8358590.540000001</v>
      </c>
      <c r="M189" s="144">
        <v>1040900.88</v>
      </c>
      <c r="N189" s="187">
        <f>SUM(Ikärakenne[[#This Row],[Ikä 0–5]:[Ikä 16+]])</f>
        <v>28279528.529999997</v>
      </c>
    </row>
    <row r="190" spans="1:14">
      <c r="A190" s="134">
        <v>599</v>
      </c>
      <c r="B190" s="130" t="s">
        <v>197</v>
      </c>
      <c r="C190" s="142">
        <v>991</v>
      </c>
      <c r="D190" s="46">
        <v>162</v>
      </c>
      <c r="E190" s="46">
        <v>1050</v>
      </c>
      <c r="F190" s="46">
        <v>583</v>
      </c>
      <c r="G190" s="46">
        <v>8420</v>
      </c>
      <c r="H190" s="43">
        <f>SUM(Ikärakenne[[#This Row],[0–5-vuotiaat]:[16 vuotta täyttäneet]])</f>
        <v>11206</v>
      </c>
      <c r="I190" s="144">
        <v>8176146.3999999994</v>
      </c>
      <c r="J190" s="144">
        <v>1418229</v>
      </c>
      <c r="K190" s="144">
        <v>7652305.5</v>
      </c>
      <c r="L190" s="144">
        <v>7305934.4600000009</v>
      </c>
      <c r="M190" s="144">
        <v>543595.20000000007</v>
      </c>
      <c r="N190" s="187">
        <f>SUM(Ikärakenne[[#This Row],[Ikä 0–5]:[Ikä 16+]])</f>
        <v>25096210.559999999</v>
      </c>
    </row>
    <row r="191" spans="1:14">
      <c r="A191" s="134">
        <v>601</v>
      </c>
      <c r="B191" s="130" t="s">
        <v>198</v>
      </c>
      <c r="C191" s="142">
        <v>144</v>
      </c>
      <c r="D191" s="46">
        <v>28</v>
      </c>
      <c r="E191" s="46">
        <v>235</v>
      </c>
      <c r="F191" s="46">
        <v>151</v>
      </c>
      <c r="G191" s="46">
        <v>3228</v>
      </c>
      <c r="H191" s="43">
        <f>SUM(Ikärakenne[[#This Row],[0–5-vuotiaat]:[16 vuotta täyttäneet]])</f>
        <v>3786</v>
      </c>
      <c r="I191" s="144">
        <v>1188057.5999999999</v>
      </c>
      <c r="J191" s="144">
        <v>245126</v>
      </c>
      <c r="K191" s="144">
        <v>1712658.8499999999</v>
      </c>
      <c r="L191" s="144">
        <v>1892274.62</v>
      </c>
      <c r="M191" s="144">
        <v>208399.68</v>
      </c>
      <c r="N191" s="187">
        <f>SUM(Ikärakenne[[#This Row],[Ikä 0–5]:[Ikä 16+]])</f>
        <v>5246516.75</v>
      </c>
    </row>
    <row r="192" spans="1:14">
      <c r="A192" s="134">
        <v>604</v>
      </c>
      <c r="B192" s="130" t="s">
        <v>199</v>
      </c>
      <c r="C192" s="142">
        <v>1285</v>
      </c>
      <c r="D192" s="46">
        <v>272</v>
      </c>
      <c r="E192" s="46">
        <v>1774</v>
      </c>
      <c r="F192" s="46">
        <v>874</v>
      </c>
      <c r="G192" s="46">
        <v>16200</v>
      </c>
      <c r="H192" s="43">
        <f>SUM(Ikärakenne[[#This Row],[0–5-vuotiaat]:[16 vuotta täyttäneet]])</f>
        <v>20405</v>
      </c>
      <c r="I192" s="144">
        <v>10601764</v>
      </c>
      <c r="J192" s="144">
        <v>2381224</v>
      </c>
      <c r="K192" s="144">
        <v>12928752.34</v>
      </c>
      <c r="L192" s="144">
        <v>10952635.880000001</v>
      </c>
      <c r="M192" s="144">
        <v>1045872</v>
      </c>
      <c r="N192" s="187">
        <f>SUM(Ikärakenne[[#This Row],[Ikä 0–5]:[Ikä 16+]])</f>
        <v>37910248.219999999</v>
      </c>
    </row>
    <row r="193" spans="1:14">
      <c r="A193" s="134">
        <v>607</v>
      </c>
      <c r="B193" s="130" t="s">
        <v>200</v>
      </c>
      <c r="C193" s="142">
        <v>183</v>
      </c>
      <c r="D193" s="46">
        <v>50</v>
      </c>
      <c r="E193" s="46">
        <v>230</v>
      </c>
      <c r="F193" s="46">
        <v>115</v>
      </c>
      <c r="G193" s="46">
        <v>3506</v>
      </c>
      <c r="H193" s="43">
        <f>SUM(Ikärakenne[[#This Row],[0–5-vuotiaat]:[16 vuotta täyttäneet]])</f>
        <v>4084</v>
      </c>
      <c r="I193" s="144">
        <v>1509823.2</v>
      </c>
      <c r="J193" s="144">
        <v>437725</v>
      </c>
      <c r="K193" s="144">
        <v>1676219.3</v>
      </c>
      <c r="L193" s="144">
        <v>1441136.3</v>
      </c>
      <c r="M193" s="144">
        <v>226347.36000000002</v>
      </c>
      <c r="N193" s="187">
        <f>SUM(Ikärakenne[[#This Row],[Ikä 0–5]:[Ikä 16+]])</f>
        <v>5291251.16</v>
      </c>
    </row>
    <row r="194" spans="1:14">
      <c r="A194" s="134">
        <v>608</v>
      </c>
      <c r="B194" s="130" t="s">
        <v>201</v>
      </c>
      <c r="C194" s="142">
        <v>74</v>
      </c>
      <c r="D194" s="46">
        <v>18</v>
      </c>
      <c r="E194" s="46">
        <v>124</v>
      </c>
      <c r="F194" s="46">
        <v>74</v>
      </c>
      <c r="G194" s="46">
        <v>1690</v>
      </c>
      <c r="H194" s="43">
        <f>SUM(Ikärakenne[[#This Row],[0–5-vuotiaat]:[16 vuotta täyttäneet]])</f>
        <v>1980</v>
      </c>
      <c r="I194" s="144">
        <v>610529.6</v>
      </c>
      <c r="J194" s="144">
        <v>157581</v>
      </c>
      <c r="K194" s="144">
        <v>903700.84</v>
      </c>
      <c r="L194" s="144">
        <v>927339.88</v>
      </c>
      <c r="M194" s="144">
        <v>109106.40000000001</v>
      </c>
      <c r="N194" s="187">
        <f>SUM(Ikärakenne[[#This Row],[Ikä 0–5]:[Ikä 16+]])</f>
        <v>2708257.7199999997</v>
      </c>
    </row>
    <row r="195" spans="1:14">
      <c r="A195" s="134">
        <v>609</v>
      </c>
      <c r="B195" s="130" t="s">
        <v>202</v>
      </c>
      <c r="C195" s="142">
        <v>3837</v>
      </c>
      <c r="D195" s="46">
        <v>722</v>
      </c>
      <c r="E195" s="46">
        <v>5008</v>
      </c>
      <c r="F195" s="46">
        <v>2573</v>
      </c>
      <c r="G195" s="46">
        <v>71065</v>
      </c>
      <c r="H195" s="43">
        <f>SUM(Ikärakenne[[#This Row],[0–5-vuotiaat]:[16 vuotta täyttäneet]])</f>
        <v>83205</v>
      </c>
      <c r="I195" s="144">
        <v>31656784.799999997</v>
      </c>
      <c r="J195" s="144">
        <v>6320749</v>
      </c>
      <c r="K195" s="144">
        <v>36497853.280000001</v>
      </c>
      <c r="L195" s="144">
        <v>32243858.260000002</v>
      </c>
      <c r="M195" s="144">
        <v>4587956.4000000004</v>
      </c>
      <c r="N195" s="187">
        <f>SUM(Ikärakenne[[#This Row],[Ikä 0–5]:[Ikä 16+]])</f>
        <v>111307201.74000001</v>
      </c>
    </row>
    <row r="196" spans="1:14">
      <c r="A196" s="130">
        <v>611</v>
      </c>
      <c r="B196" s="130" t="s">
        <v>203</v>
      </c>
      <c r="C196" s="142">
        <v>298</v>
      </c>
      <c r="D196" s="46">
        <v>53</v>
      </c>
      <c r="E196" s="46">
        <v>406</v>
      </c>
      <c r="F196" s="46">
        <v>241</v>
      </c>
      <c r="G196" s="46">
        <v>4013</v>
      </c>
      <c r="H196" s="43">
        <f>SUM(Ikärakenne[[#This Row],[0–5-vuotiaat]:[16 vuotta täyttäneet]])</f>
        <v>5011</v>
      </c>
      <c r="I196" s="144">
        <v>2458619.1999999997</v>
      </c>
      <c r="J196" s="144">
        <v>463988.5</v>
      </c>
      <c r="K196" s="144">
        <v>2958891.46</v>
      </c>
      <c r="L196" s="144">
        <v>3020120.4200000004</v>
      </c>
      <c r="M196" s="144">
        <v>259079.28</v>
      </c>
      <c r="N196" s="187">
        <f>SUM(Ikärakenne[[#This Row],[Ikä 0–5]:[Ikä 16+]])</f>
        <v>9160698.8599999994</v>
      </c>
    </row>
    <row r="197" spans="1:14">
      <c r="A197" s="134">
        <v>614</v>
      </c>
      <c r="B197" s="130" t="s">
        <v>204</v>
      </c>
      <c r="C197" s="142">
        <v>73</v>
      </c>
      <c r="D197" s="46">
        <v>14</v>
      </c>
      <c r="E197" s="46">
        <v>111</v>
      </c>
      <c r="F197" s="46">
        <v>62</v>
      </c>
      <c r="G197" s="46">
        <v>2739</v>
      </c>
      <c r="H197" s="43">
        <f>SUM(Ikärakenne[[#This Row],[0–5-vuotiaat]:[16 vuotta täyttäneet]])</f>
        <v>2999</v>
      </c>
      <c r="I197" s="144">
        <v>602279.19999999995</v>
      </c>
      <c r="J197" s="144">
        <v>122563</v>
      </c>
      <c r="K197" s="144">
        <v>808958.01</v>
      </c>
      <c r="L197" s="144">
        <v>776960.44000000006</v>
      </c>
      <c r="M197" s="144">
        <v>176829.84</v>
      </c>
      <c r="N197" s="187">
        <f>SUM(Ikärakenne[[#This Row],[Ikä 0–5]:[Ikä 16+]])</f>
        <v>2487590.4899999998</v>
      </c>
    </row>
    <row r="198" spans="1:14">
      <c r="A198" s="134">
        <v>615</v>
      </c>
      <c r="B198" s="130" t="s">
        <v>205</v>
      </c>
      <c r="C198" s="142">
        <v>340</v>
      </c>
      <c r="D198" s="46">
        <v>67</v>
      </c>
      <c r="E198" s="46">
        <v>549</v>
      </c>
      <c r="F198" s="46">
        <v>273</v>
      </c>
      <c r="G198" s="46">
        <v>6374</v>
      </c>
      <c r="H198" s="43">
        <f>SUM(Ikärakenne[[#This Row],[0–5-vuotiaat]:[16 vuotta täyttäneet]])</f>
        <v>7603</v>
      </c>
      <c r="I198" s="144">
        <v>2805136</v>
      </c>
      <c r="J198" s="144">
        <v>586551.5</v>
      </c>
      <c r="K198" s="144">
        <v>4001062.59</v>
      </c>
      <c r="L198" s="144">
        <v>3421132.2600000002</v>
      </c>
      <c r="M198" s="144">
        <v>411505.44</v>
      </c>
      <c r="N198" s="187">
        <f>SUM(Ikärakenne[[#This Row],[Ikä 0–5]:[Ikä 16+]])</f>
        <v>11225387.789999999</v>
      </c>
    </row>
    <row r="199" spans="1:14">
      <c r="A199" s="134">
        <v>616</v>
      </c>
      <c r="B199" s="130" t="s">
        <v>206</v>
      </c>
      <c r="C199" s="142">
        <v>77</v>
      </c>
      <c r="D199" s="46">
        <v>20</v>
      </c>
      <c r="E199" s="46">
        <v>128</v>
      </c>
      <c r="F199" s="46">
        <v>59</v>
      </c>
      <c r="G199" s="46">
        <v>1523</v>
      </c>
      <c r="H199" s="43">
        <f>SUM(Ikärakenne[[#This Row],[0–5-vuotiaat]:[16 vuotta täyttäneet]])</f>
        <v>1807</v>
      </c>
      <c r="I199" s="144">
        <v>635280.79999999993</v>
      </c>
      <c r="J199" s="144">
        <v>175090</v>
      </c>
      <c r="K199" s="144">
        <v>932852.48</v>
      </c>
      <c r="L199" s="144">
        <v>739365.58000000007</v>
      </c>
      <c r="M199" s="144">
        <v>98324.88</v>
      </c>
      <c r="N199" s="187">
        <f>SUM(Ikärakenne[[#This Row],[Ikä 0–5]:[Ikä 16+]])</f>
        <v>2580913.7399999998</v>
      </c>
    </row>
    <row r="200" spans="1:14">
      <c r="A200" s="134">
        <v>619</v>
      </c>
      <c r="B200" s="130" t="s">
        <v>207</v>
      </c>
      <c r="C200" s="142">
        <v>95</v>
      </c>
      <c r="D200" s="46">
        <v>28</v>
      </c>
      <c r="E200" s="46">
        <v>136</v>
      </c>
      <c r="F200" s="46">
        <v>84</v>
      </c>
      <c r="G200" s="46">
        <v>2332</v>
      </c>
      <c r="H200" s="43">
        <f>SUM(Ikärakenne[[#This Row],[0–5-vuotiaat]:[16 vuotta täyttäneet]])</f>
        <v>2675</v>
      </c>
      <c r="I200" s="144">
        <v>783788</v>
      </c>
      <c r="J200" s="144">
        <v>245126</v>
      </c>
      <c r="K200" s="144">
        <v>991155.76</v>
      </c>
      <c r="L200" s="144">
        <v>1052656.08</v>
      </c>
      <c r="M200" s="144">
        <v>150553.92000000001</v>
      </c>
      <c r="N200" s="187">
        <f>SUM(Ikärakenne[[#This Row],[Ikä 0–5]:[Ikä 16+]])</f>
        <v>3223279.76</v>
      </c>
    </row>
    <row r="201" spans="1:14">
      <c r="A201" s="134">
        <v>620</v>
      </c>
      <c r="B201" s="130" t="s">
        <v>208</v>
      </c>
      <c r="C201" s="142">
        <v>57</v>
      </c>
      <c r="D201" s="46">
        <v>13</v>
      </c>
      <c r="E201" s="46">
        <v>94</v>
      </c>
      <c r="F201" s="46">
        <v>56</v>
      </c>
      <c r="G201" s="46">
        <v>2160</v>
      </c>
      <c r="H201" s="43">
        <f>SUM(Ikärakenne[[#This Row],[0–5-vuotiaat]:[16 vuotta täyttäneet]])</f>
        <v>2380</v>
      </c>
      <c r="I201" s="144">
        <v>470272.8</v>
      </c>
      <c r="J201" s="144">
        <v>113808.5</v>
      </c>
      <c r="K201" s="144">
        <v>685063.54</v>
      </c>
      <c r="L201" s="144">
        <v>701770.72000000009</v>
      </c>
      <c r="M201" s="144">
        <v>139449.60000000001</v>
      </c>
      <c r="N201" s="187">
        <f>SUM(Ikärakenne[[#This Row],[Ikä 0–5]:[Ikä 16+]])</f>
        <v>2110365.16</v>
      </c>
    </row>
    <row r="202" spans="1:14">
      <c r="A202" s="134">
        <v>623</v>
      </c>
      <c r="B202" s="130" t="s">
        <v>209</v>
      </c>
      <c r="C202" s="142">
        <v>50</v>
      </c>
      <c r="D202" s="46">
        <v>6</v>
      </c>
      <c r="E202" s="46">
        <v>54</v>
      </c>
      <c r="F202" s="46">
        <v>39</v>
      </c>
      <c r="G202" s="46">
        <v>1958</v>
      </c>
      <c r="H202" s="43">
        <f>SUM(Ikärakenne[[#This Row],[0–5-vuotiaat]:[16 vuotta täyttäneet]])</f>
        <v>2107</v>
      </c>
      <c r="I202" s="144">
        <v>412520</v>
      </c>
      <c r="J202" s="144">
        <v>52527</v>
      </c>
      <c r="K202" s="144">
        <v>393547.14</v>
      </c>
      <c r="L202" s="144">
        <v>488733.18000000005</v>
      </c>
      <c r="M202" s="144">
        <v>126408.48000000001</v>
      </c>
      <c r="N202" s="187">
        <f>SUM(Ikärakenne[[#This Row],[Ikä 0–5]:[Ikä 16+]])</f>
        <v>1473735.8</v>
      </c>
    </row>
    <row r="203" spans="1:14">
      <c r="A203" s="134">
        <v>624</v>
      </c>
      <c r="B203" s="130" t="s">
        <v>210</v>
      </c>
      <c r="C203" s="142">
        <v>234</v>
      </c>
      <c r="D203" s="46">
        <v>59</v>
      </c>
      <c r="E203" s="46">
        <v>386</v>
      </c>
      <c r="F203" s="46">
        <v>172</v>
      </c>
      <c r="G203" s="46">
        <v>4266</v>
      </c>
      <c r="H203" s="43">
        <f>SUM(Ikärakenne[[#This Row],[0–5-vuotiaat]:[16 vuotta täyttäneet]])</f>
        <v>5117</v>
      </c>
      <c r="I203" s="144">
        <v>1930593.5999999999</v>
      </c>
      <c r="J203" s="144">
        <v>516515.5</v>
      </c>
      <c r="K203" s="144">
        <v>2813133.26</v>
      </c>
      <c r="L203" s="144">
        <v>2155438.64</v>
      </c>
      <c r="M203" s="144">
        <v>275412.96000000002</v>
      </c>
      <c r="N203" s="187">
        <f>SUM(Ikärakenne[[#This Row],[Ikä 0–5]:[Ikä 16+]])</f>
        <v>7691093.96</v>
      </c>
    </row>
    <row r="204" spans="1:14">
      <c r="A204" s="134">
        <v>625</v>
      </c>
      <c r="B204" s="130" t="s">
        <v>211</v>
      </c>
      <c r="C204" s="142">
        <v>146</v>
      </c>
      <c r="D204" s="46">
        <v>31</v>
      </c>
      <c r="E204" s="46">
        <v>235</v>
      </c>
      <c r="F204" s="46">
        <v>125</v>
      </c>
      <c r="G204" s="46">
        <v>2454</v>
      </c>
      <c r="H204" s="43">
        <f>SUM(Ikärakenne[[#This Row],[0–5-vuotiaat]:[16 vuotta täyttäneet]])</f>
        <v>2991</v>
      </c>
      <c r="I204" s="144">
        <v>1204558.3999999999</v>
      </c>
      <c r="J204" s="144">
        <v>271389.5</v>
      </c>
      <c r="K204" s="144">
        <v>1712658.8499999999</v>
      </c>
      <c r="L204" s="144">
        <v>1566452.5</v>
      </c>
      <c r="M204" s="144">
        <v>158430.24000000002</v>
      </c>
      <c r="N204" s="187">
        <f>SUM(Ikärakenne[[#This Row],[Ikä 0–5]:[Ikä 16+]])</f>
        <v>4913489.49</v>
      </c>
    </row>
    <row r="205" spans="1:14">
      <c r="A205" s="134">
        <v>626</v>
      </c>
      <c r="B205" s="130" t="s">
        <v>212</v>
      </c>
      <c r="C205" s="142">
        <v>212</v>
      </c>
      <c r="D205" s="46">
        <v>49</v>
      </c>
      <c r="E205" s="46">
        <v>308</v>
      </c>
      <c r="F205" s="46">
        <v>154</v>
      </c>
      <c r="G205" s="46">
        <v>4112</v>
      </c>
      <c r="H205" s="43">
        <f>SUM(Ikärakenne[[#This Row],[0–5-vuotiaat]:[16 vuotta täyttäneet]])</f>
        <v>4835</v>
      </c>
      <c r="I205" s="144">
        <v>1749084.7999999998</v>
      </c>
      <c r="J205" s="144">
        <v>428970.5</v>
      </c>
      <c r="K205" s="144">
        <v>2244676.2799999998</v>
      </c>
      <c r="L205" s="144">
        <v>1929869.4800000002</v>
      </c>
      <c r="M205" s="144">
        <v>265470.72000000003</v>
      </c>
      <c r="N205" s="187">
        <f>SUM(Ikärakenne[[#This Row],[Ikä 0–5]:[Ikä 16+]])</f>
        <v>6618071.7800000003</v>
      </c>
    </row>
    <row r="206" spans="1:14">
      <c r="A206" s="134">
        <v>630</v>
      </c>
      <c r="B206" s="130" t="s">
        <v>213</v>
      </c>
      <c r="C206" s="142">
        <v>139</v>
      </c>
      <c r="D206" s="46">
        <v>17</v>
      </c>
      <c r="E206" s="46">
        <v>147</v>
      </c>
      <c r="F206" s="46">
        <v>76</v>
      </c>
      <c r="G206" s="46">
        <v>1256</v>
      </c>
      <c r="H206" s="43">
        <f>SUM(Ikärakenne[[#This Row],[0–5-vuotiaat]:[16 vuotta täyttäneet]])</f>
        <v>1635</v>
      </c>
      <c r="I206" s="144">
        <v>1146805.5999999999</v>
      </c>
      <c r="J206" s="144">
        <v>148826.5</v>
      </c>
      <c r="K206" s="144">
        <v>1071322.77</v>
      </c>
      <c r="L206" s="144">
        <v>952403.12000000011</v>
      </c>
      <c r="M206" s="144">
        <v>81087.360000000001</v>
      </c>
      <c r="N206" s="187">
        <f>SUM(Ikärakenne[[#This Row],[Ikä 0–5]:[Ikä 16+]])</f>
        <v>3400445.35</v>
      </c>
    </row>
    <row r="207" spans="1:14">
      <c r="A207" s="134">
        <v>631</v>
      </c>
      <c r="B207" s="130" t="s">
        <v>214</v>
      </c>
      <c r="C207" s="142">
        <v>96</v>
      </c>
      <c r="D207" s="46">
        <v>14</v>
      </c>
      <c r="E207" s="46">
        <v>135</v>
      </c>
      <c r="F207" s="46">
        <v>55</v>
      </c>
      <c r="G207" s="46">
        <v>1663</v>
      </c>
      <c r="H207" s="43">
        <f>SUM(Ikärakenne[[#This Row],[0–5-vuotiaat]:[16 vuotta täyttäneet]])</f>
        <v>1963</v>
      </c>
      <c r="I207" s="144">
        <v>792038.39999999991</v>
      </c>
      <c r="J207" s="144">
        <v>122563</v>
      </c>
      <c r="K207" s="144">
        <v>983867.85</v>
      </c>
      <c r="L207" s="144">
        <v>689239.10000000009</v>
      </c>
      <c r="M207" s="144">
        <v>107363.28</v>
      </c>
      <c r="N207" s="187">
        <f>SUM(Ikärakenne[[#This Row],[Ikä 0–5]:[Ikä 16+]])</f>
        <v>2695071.63</v>
      </c>
    </row>
    <row r="208" spans="1:14">
      <c r="A208" s="134">
        <v>635</v>
      </c>
      <c r="B208" s="130" t="s">
        <v>215</v>
      </c>
      <c r="C208" s="142">
        <v>276</v>
      </c>
      <c r="D208" s="46">
        <v>64</v>
      </c>
      <c r="E208" s="46">
        <v>377</v>
      </c>
      <c r="F208" s="46">
        <v>236</v>
      </c>
      <c r="G208" s="46">
        <v>5394</v>
      </c>
      <c r="H208" s="43">
        <f>SUM(Ikärakenne[[#This Row],[0–5-vuotiaat]:[16 vuotta täyttäneet]])</f>
        <v>6347</v>
      </c>
      <c r="I208" s="144">
        <v>2277110.4</v>
      </c>
      <c r="J208" s="144">
        <v>560288</v>
      </c>
      <c r="K208" s="144">
        <v>2747542.07</v>
      </c>
      <c r="L208" s="144">
        <v>2957462.3200000003</v>
      </c>
      <c r="M208" s="144">
        <v>348236.64</v>
      </c>
      <c r="N208" s="187">
        <f>SUM(Ikärakenne[[#This Row],[Ikä 0–5]:[Ikä 16+]])</f>
        <v>8890639.4299999997</v>
      </c>
    </row>
    <row r="209" spans="1:14">
      <c r="A209" s="134">
        <v>636</v>
      </c>
      <c r="B209" s="130" t="s">
        <v>216</v>
      </c>
      <c r="C209" s="142">
        <v>451</v>
      </c>
      <c r="D209" s="46">
        <v>80</v>
      </c>
      <c r="E209" s="46">
        <v>654</v>
      </c>
      <c r="F209" s="46">
        <v>331</v>
      </c>
      <c r="G209" s="46">
        <v>6638</v>
      </c>
      <c r="H209" s="43">
        <f>SUM(Ikärakenne[[#This Row],[0–5-vuotiaat]:[16 vuotta täyttäneet]])</f>
        <v>8154</v>
      </c>
      <c r="I209" s="144">
        <v>3720930.4</v>
      </c>
      <c r="J209" s="144">
        <v>700360</v>
      </c>
      <c r="K209" s="144">
        <v>4766293.1399999997</v>
      </c>
      <c r="L209" s="144">
        <v>4147966.22</v>
      </c>
      <c r="M209" s="144">
        <v>428549.28</v>
      </c>
      <c r="N209" s="187">
        <f>SUM(Ikärakenne[[#This Row],[Ikä 0–5]:[Ikä 16+]])</f>
        <v>13764099.039999999</v>
      </c>
    </row>
    <row r="210" spans="1:14">
      <c r="A210" s="134">
        <v>638</v>
      </c>
      <c r="B210" s="130" t="s">
        <v>217</v>
      </c>
      <c r="C210" s="142">
        <v>2797</v>
      </c>
      <c r="D210" s="46">
        <v>541</v>
      </c>
      <c r="E210" s="46">
        <v>3772</v>
      </c>
      <c r="F210" s="46">
        <v>1952</v>
      </c>
      <c r="G210" s="46">
        <v>42170</v>
      </c>
      <c r="H210" s="43">
        <f>SUM(Ikärakenne[[#This Row],[0–5-vuotiaat]:[16 vuotta täyttäneet]])</f>
        <v>51232</v>
      </c>
      <c r="I210" s="144">
        <v>23076368.800000001</v>
      </c>
      <c r="J210" s="144">
        <v>4736184.5</v>
      </c>
      <c r="K210" s="144">
        <v>27489996.52</v>
      </c>
      <c r="L210" s="144">
        <v>24461722.240000002</v>
      </c>
      <c r="M210" s="144">
        <v>2722495.2</v>
      </c>
      <c r="N210" s="187">
        <f>SUM(Ikärakenne[[#This Row],[Ikä 0–5]:[Ikä 16+]])</f>
        <v>82486767.260000005</v>
      </c>
    </row>
    <row r="211" spans="1:14">
      <c r="A211" s="134">
        <v>678</v>
      </c>
      <c r="B211" s="130" t="s">
        <v>218</v>
      </c>
      <c r="C211" s="142">
        <v>1230</v>
      </c>
      <c r="D211" s="46">
        <v>265</v>
      </c>
      <c r="E211" s="46">
        <v>1928</v>
      </c>
      <c r="F211" s="46">
        <v>1033</v>
      </c>
      <c r="G211" s="46">
        <v>19617</v>
      </c>
      <c r="H211" s="43">
        <f>SUM(Ikärakenne[[#This Row],[0–5-vuotiaat]:[16 vuotta täyttäneet]])</f>
        <v>24073</v>
      </c>
      <c r="I211" s="144">
        <v>10147992</v>
      </c>
      <c r="J211" s="144">
        <v>2319942.5</v>
      </c>
      <c r="K211" s="144">
        <v>14051090.48</v>
      </c>
      <c r="L211" s="144">
        <v>12945163.460000001</v>
      </c>
      <c r="M211" s="144">
        <v>1266473.52</v>
      </c>
      <c r="N211" s="187">
        <f>SUM(Ikärakenne[[#This Row],[Ikä 0–5]:[Ikä 16+]])</f>
        <v>40730661.960000001</v>
      </c>
    </row>
    <row r="212" spans="1:14">
      <c r="A212" s="134">
        <v>680</v>
      </c>
      <c r="B212" s="130" t="s">
        <v>219</v>
      </c>
      <c r="C212" s="142">
        <v>1402</v>
      </c>
      <c r="D212" s="46">
        <v>249</v>
      </c>
      <c r="E212" s="46">
        <v>1648</v>
      </c>
      <c r="F212" s="46">
        <v>830</v>
      </c>
      <c r="G212" s="46">
        <v>20813</v>
      </c>
      <c r="H212" s="43">
        <f>SUM(Ikärakenne[[#This Row],[0–5-vuotiaat]:[16 vuotta täyttäneet]])</f>
        <v>24942</v>
      </c>
      <c r="I212" s="144">
        <v>11567060.799999999</v>
      </c>
      <c r="J212" s="144">
        <v>2179870.5</v>
      </c>
      <c r="K212" s="144">
        <v>12010475.68</v>
      </c>
      <c r="L212" s="144">
        <v>10401244.600000001</v>
      </c>
      <c r="M212" s="144">
        <v>1343687.28</v>
      </c>
      <c r="N212" s="187">
        <f>SUM(Ikärakenne[[#This Row],[Ikä 0–5]:[Ikä 16+]])</f>
        <v>37502338.859999999</v>
      </c>
    </row>
    <row r="213" spans="1:14">
      <c r="A213" s="134">
        <v>681</v>
      </c>
      <c r="B213" s="130" t="s">
        <v>220</v>
      </c>
      <c r="C213" s="142">
        <v>117</v>
      </c>
      <c r="D213" s="46">
        <v>28</v>
      </c>
      <c r="E213" s="46">
        <v>179</v>
      </c>
      <c r="F213" s="46">
        <v>81</v>
      </c>
      <c r="G213" s="46">
        <v>2903</v>
      </c>
      <c r="H213" s="43">
        <f>SUM(Ikärakenne[[#This Row],[0–5-vuotiaat]:[16 vuotta täyttäneet]])</f>
        <v>3308</v>
      </c>
      <c r="I213" s="144">
        <v>965296.79999999993</v>
      </c>
      <c r="J213" s="144">
        <v>245126</v>
      </c>
      <c r="K213" s="144">
        <v>1304535.8899999999</v>
      </c>
      <c r="L213" s="144">
        <v>1015061.2200000001</v>
      </c>
      <c r="M213" s="144">
        <v>187417.68</v>
      </c>
      <c r="N213" s="187">
        <f>SUM(Ikärakenne[[#This Row],[Ikä 0–5]:[Ikä 16+]])</f>
        <v>3717437.59</v>
      </c>
    </row>
    <row r="214" spans="1:14">
      <c r="A214" s="134">
        <v>683</v>
      </c>
      <c r="B214" s="130" t="s">
        <v>221</v>
      </c>
      <c r="C214" s="142">
        <v>164</v>
      </c>
      <c r="D214" s="46">
        <v>34</v>
      </c>
      <c r="E214" s="46">
        <v>298</v>
      </c>
      <c r="F214" s="46">
        <v>164</v>
      </c>
      <c r="G214" s="46">
        <v>2958</v>
      </c>
      <c r="H214" s="43">
        <f>SUM(Ikärakenne[[#This Row],[0–5-vuotiaat]:[16 vuotta täyttäneet]])</f>
        <v>3618</v>
      </c>
      <c r="I214" s="144">
        <v>1353065.5999999999</v>
      </c>
      <c r="J214" s="144">
        <v>297653</v>
      </c>
      <c r="K214" s="144">
        <v>2171797.1800000002</v>
      </c>
      <c r="L214" s="144">
        <v>2055185.6800000002</v>
      </c>
      <c r="M214" s="144">
        <v>190968.48</v>
      </c>
      <c r="N214" s="187">
        <f>SUM(Ikärakenne[[#This Row],[Ikä 0–5]:[Ikä 16+]])</f>
        <v>6068669.9400000013</v>
      </c>
    </row>
    <row r="215" spans="1:14">
      <c r="A215" s="134">
        <v>684</v>
      </c>
      <c r="B215" s="130" t="s">
        <v>222</v>
      </c>
      <c r="C215" s="142">
        <v>1813</v>
      </c>
      <c r="D215" s="46">
        <v>338</v>
      </c>
      <c r="E215" s="46">
        <v>2353</v>
      </c>
      <c r="F215" s="46">
        <v>1235</v>
      </c>
      <c r="G215" s="46">
        <v>32928</v>
      </c>
      <c r="H215" s="43">
        <f>SUM(Ikärakenne[[#This Row],[0–5-vuotiaat]:[16 vuotta täyttäneet]])</f>
        <v>38667</v>
      </c>
      <c r="I215" s="144">
        <v>14957975.199999999</v>
      </c>
      <c r="J215" s="144">
        <v>2959021</v>
      </c>
      <c r="K215" s="144">
        <v>17148452.23</v>
      </c>
      <c r="L215" s="144">
        <v>15476550.700000001</v>
      </c>
      <c r="M215" s="144">
        <v>2125831.6800000002</v>
      </c>
      <c r="N215" s="187">
        <f>SUM(Ikärakenne[[#This Row],[Ikä 0–5]:[Ikä 16+]])</f>
        <v>52667830.810000002</v>
      </c>
    </row>
    <row r="216" spans="1:14">
      <c r="A216" s="134">
        <v>686</v>
      </c>
      <c r="B216" s="130" t="s">
        <v>223</v>
      </c>
      <c r="C216" s="142">
        <v>90</v>
      </c>
      <c r="D216" s="46">
        <v>21</v>
      </c>
      <c r="E216" s="46">
        <v>153</v>
      </c>
      <c r="F216" s="46">
        <v>96</v>
      </c>
      <c r="G216" s="46">
        <v>2604</v>
      </c>
      <c r="H216" s="43">
        <f>SUM(Ikärakenne[[#This Row],[0–5-vuotiaat]:[16 vuotta täyttäneet]])</f>
        <v>2964</v>
      </c>
      <c r="I216" s="144">
        <v>742536</v>
      </c>
      <c r="J216" s="144">
        <v>183844.5</v>
      </c>
      <c r="K216" s="144">
        <v>1115050.23</v>
      </c>
      <c r="L216" s="144">
        <v>1203035.52</v>
      </c>
      <c r="M216" s="144">
        <v>168114.24000000002</v>
      </c>
      <c r="N216" s="187">
        <f>SUM(Ikärakenne[[#This Row],[Ikä 0–5]:[Ikä 16+]])</f>
        <v>3412580.49</v>
      </c>
    </row>
    <row r="217" spans="1:14">
      <c r="A217" s="134">
        <v>687</v>
      </c>
      <c r="B217" s="130" t="s">
        <v>224</v>
      </c>
      <c r="C217" s="142">
        <v>34</v>
      </c>
      <c r="D217" s="46">
        <v>5</v>
      </c>
      <c r="E217" s="46">
        <v>66</v>
      </c>
      <c r="F217" s="46">
        <v>49</v>
      </c>
      <c r="G217" s="46">
        <v>1323</v>
      </c>
      <c r="H217" s="43">
        <f>SUM(Ikärakenne[[#This Row],[0–5-vuotiaat]:[16 vuotta täyttäneet]])</f>
        <v>1477</v>
      </c>
      <c r="I217" s="144">
        <v>280513.59999999998</v>
      </c>
      <c r="J217" s="144">
        <v>43772.5</v>
      </c>
      <c r="K217" s="144">
        <v>481002.06</v>
      </c>
      <c r="L217" s="144">
        <v>614049.38</v>
      </c>
      <c r="M217" s="144">
        <v>85412.88</v>
      </c>
      <c r="N217" s="187">
        <f>SUM(Ikärakenne[[#This Row],[Ikä 0–5]:[Ikä 16+]])</f>
        <v>1504750.42</v>
      </c>
    </row>
    <row r="218" spans="1:14">
      <c r="A218" s="134">
        <v>689</v>
      </c>
      <c r="B218" s="130" t="s">
        <v>225</v>
      </c>
      <c r="C218" s="142">
        <v>76</v>
      </c>
      <c r="D218" s="46">
        <v>15</v>
      </c>
      <c r="E218" s="46">
        <v>126</v>
      </c>
      <c r="F218" s="46">
        <v>78</v>
      </c>
      <c r="G218" s="46">
        <v>2798</v>
      </c>
      <c r="H218" s="43">
        <f>SUM(Ikärakenne[[#This Row],[0–5-vuotiaat]:[16 vuotta täyttäneet]])</f>
        <v>3093</v>
      </c>
      <c r="I218" s="144">
        <v>627030.4</v>
      </c>
      <c r="J218" s="144">
        <v>131317.5</v>
      </c>
      <c r="K218" s="144">
        <v>918276.66</v>
      </c>
      <c r="L218" s="144">
        <v>977466.3600000001</v>
      </c>
      <c r="M218" s="144">
        <v>180638.88</v>
      </c>
      <c r="N218" s="187">
        <f>SUM(Ikärakenne[[#This Row],[Ikä 0–5]:[Ikä 16+]])</f>
        <v>2834729.8</v>
      </c>
    </row>
    <row r="219" spans="1:14">
      <c r="A219" s="134">
        <v>691</v>
      </c>
      <c r="B219" s="130" t="s">
        <v>226</v>
      </c>
      <c r="C219" s="142">
        <v>163</v>
      </c>
      <c r="D219" s="46">
        <v>39</v>
      </c>
      <c r="E219" s="46">
        <v>199</v>
      </c>
      <c r="F219" s="46">
        <v>119</v>
      </c>
      <c r="G219" s="46">
        <v>2116</v>
      </c>
      <c r="H219" s="43">
        <f>SUM(Ikärakenne[[#This Row],[0–5-vuotiaat]:[16 vuotta täyttäneet]])</f>
        <v>2636</v>
      </c>
      <c r="I219" s="144">
        <v>1344815.2</v>
      </c>
      <c r="J219" s="144">
        <v>341425.5</v>
      </c>
      <c r="K219" s="144">
        <v>1450294.09</v>
      </c>
      <c r="L219" s="144">
        <v>1491262.78</v>
      </c>
      <c r="M219" s="144">
        <v>136608.95999999999</v>
      </c>
      <c r="N219" s="187">
        <f>SUM(Ikärakenne[[#This Row],[Ikä 0–5]:[Ikä 16+]])</f>
        <v>4764406.53</v>
      </c>
    </row>
    <row r="220" spans="1:14">
      <c r="A220" s="134">
        <v>694</v>
      </c>
      <c r="B220" s="130" t="s">
        <v>227</v>
      </c>
      <c r="C220" s="142">
        <v>1333</v>
      </c>
      <c r="D220" s="46">
        <v>255</v>
      </c>
      <c r="E220" s="46">
        <v>1880</v>
      </c>
      <c r="F220" s="46">
        <v>1064</v>
      </c>
      <c r="G220" s="46">
        <v>23817</v>
      </c>
      <c r="H220" s="43">
        <f>SUM(Ikärakenne[[#This Row],[0–5-vuotiaat]:[16 vuotta täyttäneet]])</f>
        <v>28349</v>
      </c>
      <c r="I220" s="144">
        <v>10997783.199999999</v>
      </c>
      <c r="J220" s="144">
        <v>2232397.5</v>
      </c>
      <c r="K220" s="144">
        <v>13701270.799999999</v>
      </c>
      <c r="L220" s="144">
        <v>13333643.680000002</v>
      </c>
      <c r="M220" s="144">
        <v>1537625.52</v>
      </c>
      <c r="N220" s="187">
        <f>SUM(Ikärakenne[[#This Row],[Ikä 0–5]:[Ikä 16+]])</f>
        <v>41802720.700000003</v>
      </c>
    </row>
    <row r="221" spans="1:14">
      <c r="A221" s="134">
        <v>697</v>
      </c>
      <c r="B221" s="130" t="s">
        <v>228</v>
      </c>
      <c r="C221" s="142">
        <v>39</v>
      </c>
      <c r="D221" s="46">
        <v>10</v>
      </c>
      <c r="E221" s="46">
        <v>49</v>
      </c>
      <c r="F221" s="46">
        <v>32</v>
      </c>
      <c r="G221" s="46">
        <v>1044</v>
      </c>
      <c r="H221" s="43">
        <f>SUM(Ikärakenne[[#This Row],[0–5-vuotiaat]:[16 vuotta täyttäneet]])</f>
        <v>1174</v>
      </c>
      <c r="I221" s="144">
        <v>321765.59999999998</v>
      </c>
      <c r="J221" s="144">
        <v>87545</v>
      </c>
      <c r="K221" s="144">
        <v>357107.58999999997</v>
      </c>
      <c r="L221" s="144">
        <v>401011.84</v>
      </c>
      <c r="M221" s="144">
        <v>67400.639999999999</v>
      </c>
      <c r="N221" s="187">
        <f>SUM(Ikärakenne[[#This Row],[Ikä 0–5]:[Ikä 16+]])</f>
        <v>1234830.67</v>
      </c>
    </row>
    <row r="222" spans="1:14">
      <c r="A222" s="134">
        <v>698</v>
      </c>
      <c r="B222" s="130" t="s">
        <v>229</v>
      </c>
      <c r="C222" s="142">
        <v>3623</v>
      </c>
      <c r="D222" s="46">
        <v>643</v>
      </c>
      <c r="E222" s="46">
        <v>4438</v>
      </c>
      <c r="F222" s="46">
        <v>2285</v>
      </c>
      <c r="G222" s="46">
        <v>53546</v>
      </c>
      <c r="H222" s="43">
        <f>SUM(Ikärakenne[[#This Row],[0–5-vuotiaat]:[16 vuotta täyttäneet]])</f>
        <v>64535</v>
      </c>
      <c r="I222" s="144">
        <v>29891199.199999999</v>
      </c>
      <c r="J222" s="144">
        <v>5629143.5</v>
      </c>
      <c r="K222" s="144">
        <v>32343744.579999998</v>
      </c>
      <c r="L222" s="144">
        <v>28634751.700000003</v>
      </c>
      <c r="M222" s="144">
        <v>3456929.7600000002</v>
      </c>
      <c r="N222" s="187">
        <f>SUM(Ikärakenne[[#This Row],[Ikä 0–5]:[Ikä 16+]])</f>
        <v>99955768.74000001</v>
      </c>
    </row>
    <row r="223" spans="1:14">
      <c r="A223" s="134">
        <v>700</v>
      </c>
      <c r="B223" s="130" t="s">
        <v>230</v>
      </c>
      <c r="C223" s="142">
        <v>150</v>
      </c>
      <c r="D223" s="46">
        <v>37</v>
      </c>
      <c r="E223" s="46">
        <v>266</v>
      </c>
      <c r="F223" s="46">
        <v>150</v>
      </c>
      <c r="G223" s="46">
        <v>4239</v>
      </c>
      <c r="H223" s="43">
        <f>SUM(Ikärakenne[[#This Row],[0–5-vuotiaat]:[16 vuotta täyttäneet]])</f>
        <v>4842</v>
      </c>
      <c r="I223" s="144">
        <v>1237560</v>
      </c>
      <c r="J223" s="144">
        <v>323916.5</v>
      </c>
      <c r="K223" s="144">
        <v>1938584.06</v>
      </c>
      <c r="L223" s="144">
        <v>1879743.0000000002</v>
      </c>
      <c r="M223" s="144">
        <v>273669.84000000003</v>
      </c>
      <c r="N223" s="187">
        <f>SUM(Ikärakenne[[#This Row],[Ikä 0–5]:[Ikä 16+]])</f>
        <v>5653473.4000000004</v>
      </c>
    </row>
    <row r="224" spans="1:14">
      <c r="A224" s="134">
        <v>702</v>
      </c>
      <c r="B224" s="130" t="s">
        <v>231</v>
      </c>
      <c r="C224" s="142">
        <v>140</v>
      </c>
      <c r="D224" s="46">
        <v>33</v>
      </c>
      <c r="E224" s="46">
        <v>187</v>
      </c>
      <c r="F224" s="46">
        <v>107</v>
      </c>
      <c r="G224" s="46">
        <v>3647</v>
      </c>
      <c r="H224" s="43">
        <f>SUM(Ikärakenne[[#This Row],[0–5-vuotiaat]:[16 vuotta täyttäneet]])</f>
        <v>4114</v>
      </c>
      <c r="I224" s="144">
        <v>1155056</v>
      </c>
      <c r="J224" s="144">
        <v>288898.5</v>
      </c>
      <c r="K224" s="144">
        <v>1362839.17</v>
      </c>
      <c r="L224" s="144">
        <v>1340883.3400000001</v>
      </c>
      <c r="M224" s="144">
        <v>235450.32</v>
      </c>
      <c r="N224" s="187">
        <f>SUM(Ikärakenne[[#This Row],[Ikä 0–5]:[Ikä 16+]])</f>
        <v>4383127.33</v>
      </c>
    </row>
    <row r="225" spans="1:14">
      <c r="A225" s="134">
        <v>704</v>
      </c>
      <c r="B225" s="130" t="s">
        <v>232</v>
      </c>
      <c r="C225" s="142">
        <v>460</v>
      </c>
      <c r="D225" s="46">
        <v>92</v>
      </c>
      <c r="E225" s="46">
        <v>567</v>
      </c>
      <c r="F225" s="46">
        <v>258</v>
      </c>
      <c r="G225" s="46">
        <v>5051</v>
      </c>
      <c r="H225" s="43">
        <f>SUM(Ikärakenne[[#This Row],[0–5-vuotiaat]:[16 vuotta täyttäneet]])</f>
        <v>6428</v>
      </c>
      <c r="I225" s="144">
        <v>3795184</v>
      </c>
      <c r="J225" s="144">
        <v>805414</v>
      </c>
      <c r="K225" s="144">
        <v>4132244.9699999997</v>
      </c>
      <c r="L225" s="144">
        <v>3233157.9600000004</v>
      </c>
      <c r="M225" s="144">
        <v>326092.56</v>
      </c>
      <c r="N225" s="187">
        <f>SUM(Ikärakenne[[#This Row],[Ikä 0–5]:[Ikä 16+]])</f>
        <v>12292093.49</v>
      </c>
    </row>
    <row r="226" spans="1:14">
      <c r="A226" s="134">
        <v>707</v>
      </c>
      <c r="B226" s="130" t="s">
        <v>233</v>
      </c>
      <c r="C226" s="142">
        <v>37</v>
      </c>
      <c r="D226" s="46">
        <v>9</v>
      </c>
      <c r="E226" s="46">
        <v>76</v>
      </c>
      <c r="F226" s="46">
        <v>41</v>
      </c>
      <c r="G226" s="46">
        <v>1797</v>
      </c>
      <c r="H226" s="43">
        <f>SUM(Ikärakenne[[#This Row],[0–5-vuotiaat]:[16 vuotta täyttäneet]])</f>
        <v>1960</v>
      </c>
      <c r="I226" s="144">
        <v>305264.8</v>
      </c>
      <c r="J226" s="144">
        <v>78790.5</v>
      </c>
      <c r="K226" s="144">
        <v>553881.16</v>
      </c>
      <c r="L226" s="144">
        <v>513796.42000000004</v>
      </c>
      <c r="M226" s="144">
        <v>116014.32</v>
      </c>
      <c r="N226" s="187">
        <f>SUM(Ikärakenne[[#This Row],[Ikä 0–5]:[Ikä 16+]])</f>
        <v>1567747.2</v>
      </c>
    </row>
    <row r="227" spans="1:14">
      <c r="A227" s="134">
        <v>710</v>
      </c>
      <c r="B227" s="130" t="s">
        <v>234</v>
      </c>
      <c r="C227" s="142">
        <v>1321</v>
      </c>
      <c r="D227" s="46">
        <v>218</v>
      </c>
      <c r="E227" s="46">
        <v>1665</v>
      </c>
      <c r="F227" s="46">
        <v>933</v>
      </c>
      <c r="G227" s="46">
        <v>23169</v>
      </c>
      <c r="H227" s="43">
        <f>SUM(Ikärakenne[[#This Row],[0–5-vuotiaat]:[16 vuotta täyttäneet]])</f>
        <v>27306</v>
      </c>
      <c r="I227" s="144">
        <v>10898778.4</v>
      </c>
      <c r="J227" s="144">
        <v>1908481</v>
      </c>
      <c r="K227" s="144">
        <v>12134370.15</v>
      </c>
      <c r="L227" s="144">
        <v>11692001.460000001</v>
      </c>
      <c r="M227" s="144">
        <v>1495790.6400000001</v>
      </c>
      <c r="N227" s="187">
        <f>SUM(Ikärakenne[[#This Row],[Ikä 0–5]:[Ikä 16+]])</f>
        <v>38129421.650000006</v>
      </c>
    </row>
    <row r="228" spans="1:14">
      <c r="A228" s="134">
        <v>729</v>
      </c>
      <c r="B228" s="130" t="s">
        <v>235</v>
      </c>
      <c r="C228" s="142">
        <v>353</v>
      </c>
      <c r="D228" s="46">
        <v>80</v>
      </c>
      <c r="E228" s="46">
        <v>520</v>
      </c>
      <c r="F228" s="46">
        <v>298</v>
      </c>
      <c r="G228" s="46">
        <v>7724</v>
      </c>
      <c r="H228" s="43">
        <f>SUM(Ikärakenne[[#This Row],[0–5-vuotiaat]:[16 vuotta täyttäneet]])</f>
        <v>8975</v>
      </c>
      <c r="I228" s="144">
        <v>2912391.1999999997</v>
      </c>
      <c r="J228" s="144">
        <v>700360</v>
      </c>
      <c r="K228" s="144">
        <v>3789713.1999999997</v>
      </c>
      <c r="L228" s="144">
        <v>3734422.7600000002</v>
      </c>
      <c r="M228" s="144">
        <v>498661.44</v>
      </c>
      <c r="N228" s="187">
        <f>SUM(Ikärakenne[[#This Row],[Ikä 0–5]:[Ikä 16+]])</f>
        <v>11635548.6</v>
      </c>
    </row>
    <row r="229" spans="1:14">
      <c r="A229" s="134">
        <v>732</v>
      </c>
      <c r="B229" s="130" t="s">
        <v>236</v>
      </c>
      <c r="C229" s="142">
        <v>74</v>
      </c>
      <c r="D229" s="46">
        <v>17</v>
      </c>
      <c r="E229" s="46">
        <v>127</v>
      </c>
      <c r="F229" s="46">
        <v>78</v>
      </c>
      <c r="G229" s="46">
        <v>3040</v>
      </c>
      <c r="H229" s="43">
        <f>SUM(Ikärakenne[[#This Row],[0–5-vuotiaat]:[16 vuotta täyttäneet]])</f>
        <v>3336</v>
      </c>
      <c r="I229" s="144">
        <v>610529.6</v>
      </c>
      <c r="J229" s="144">
        <v>148826.5</v>
      </c>
      <c r="K229" s="144">
        <v>925564.57</v>
      </c>
      <c r="L229" s="144">
        <v>977466.3600000001</v>
      </c>
      <c r="M229" s="144">
        <v>196262.39999999999</v>
      </c>
      <c r="N229" s="187">
        <f>SUM(Ikärakenne[[#This Row],[Ikä 0–5]:[Ikä 16+]])</f>
        <v>2858649.43</v>
      </c>
    </row>
    <row r="230" spans="1:14">
      <c r="A230" s="134">
        <v>734</v>
      </c>
      <c r="B230" s="130" t="s">
        <v>237</v>
      </c>
      <c r="C230" s="142">
        <v>2038</v>
      </c>
      <c r="D230" s="46">
        <v>398</v>
      </c>
      <c r="E230" s="46">
        <v>3084</v>
      </c>
      <c r="F230" s="46">
        <v>1792</v>
      </c>
      <c r="G230" s="46">
        <v>43621</v>
      </c>
      <c r="H230" s="43">
        <f>SUM(Ikärakenne[[#This Row],[0–5-vuotiaat]:[16 vuotta täyttäneet]])</f>
        <v>50933</v>
      </c>
      <c r="I230" s="144">
        <v>16814315.199999999</v>
      </c>
      <c r="J230" s="144">
        <v>3484291</v>
      </c>
      <c r="K230" s="144">
        <v>22475914.440000001</v>
      </c>
      <c r="L230" s="144">
        <v>22456663.040000003</v>
      </c>
      <c r="M230" s="144">
        <v>2816171.7600000002</v>
      </c>
      <c r="N230" s="187">
        <f>SUM(Ikärakenne[[#This Row],[Ikä 0–5]:[Ikä 16+]])</f>
        <v>68047355.440000013</v>
      </c>
    </row>
    <row r="231" spans="1:14">
      <c r="A231" s="134">
        <v>738</v>
      </c>
      <c r="B231" s="130" t="s">
        <v>238</v>
      </c>
      <c r="C231" s="142">
        <v>134</v>
      </c>
      <c r="D231" s="46">
        <v>20</v>
      </c>
      <c r="E231" s="46">
        <v>208</v>
      </c>
      <c r="F231" s="46">
        <v>99</v>
      </c>
      <c r="G231" s="46">
        <v>2456</v>
      </c>
      <c r="H231" s="43">
        <f>SUM(Ikärakenne[[#This Row],[0–5-vuotiaat]:[16 vuotta täyttäneet]])</f>
        <v>2917</v>
      </c>
      <c r="I231" s="144">
        <v>1105553.5999999999</v>
      </c>
      <c r="J231" s="144">
        <v>175090</v>
      </c>
      <c r="K231" s="144">
        <v>1515885.28</v>
      </c>
      <c r="L231" s="144">
        <v>1240630.3800000001</v>
      </c>
      <c r="M231" s="144">
        <v>158559.36000000002</v>
      </c>
      <c r="N231" s="187">
        <f>SUM(Ikärakenne[[#This Row],[Ikä 0–5]:[Ikä 16+]])</f>
        <v>4195718.62</v>
      </c>
    </row>
    <row r="232" spans="1:14">
      <c r="A232" s="134">
        <v>739</v>
      </c>
      <c r="B232" s="130" t="s">
        <v>239</v>
      </c>
      <c r="C232" s="142">
        <v>106</v>
      </c>
      <c r="D232" s="46">
        <v>20</v>
      </c>
      <c r="E232" s="46">
        <v>166</v>
      </c>
      <c r="F232" s="46">
        <v>94</v>
      </c>
      <c r="G232" s="46">
        <v>2870</v>
      </c>
      <c r="H232" s="43">
        <f>SUM(Ikärakenne[[#This Row],[0–5-vuotiaat]:[16 vuotta täyttäneet]])</f>
        <v>3256</v>
      </c>
      <c r="I232" s="144">
        <v>874542.39999999991</v>
      </c>
      <c r="J232" s="144">
        <v>175090</v>
      </c>
      <c r="K232" s="144">
        <v>1209793.06</v>
      </c>
      <c r="L232" s="144">
        <v>1177972.28</v>
      </c>
      <c r="M232" s="144">
        <v>185287.2</v>
      </c>
      <c r="N232" s="187">
        <f>SUM(Ikärakenne[[#This Row],[Ikä 0–5]:[Ikä 16+]])</f>
        <v>3622684.9400000004</v>
      </c>
    </row>
    <row r="233" spans="1:14">
      <c r="A233" s="134">
        <v>740</v>
      </c>
      <c r="B233" s="130" t="s">
        <v>240</v>
      </c>
      <c r="C233" s="142">
        <v>1001</v>
      </c>
      <c r="D233" s="46">
        <v>261</v>
      </c>
      <c r="E233" s="46">
        <v>1629</v>
      </c>
      <c r="F233" s="46">
        <v>930</v>
      </c>
      <c r="G233" s="46">
        <v>28264</v>
      </c>
      <c r="H233" s="43">
        <f>SUM(Ikärakenne[[#This Row],[0–5-vuotiaat]:[16 vuotta täyttäneet]])</f>
        <v>32085</v>
      </c>
      <c r="I233" s="144">
        <v>8258650.3999999994</v>
      </c>
      <c r="J233" s="144">
        <v>2284924.5</v>
      </c>
      <c r="K233" s="144">
        <v>11872005.390000001</v>
      </c>
      <c r="L233" s="144">
        <v>11654406.600000001</v>
      </c>
      <c r="M233" s="144">
        <v>1824723.84</v>
      </c>
      <c r="N233" s="187">
        <f>SUM(Ikärakenne[[#This Row],[Ikä 0–5]:[Ikä 16+]])</f>
        <v>35894710.730000004</v>
      </c>
    </row>
    <row r="234" spans="1:14">
      <c r="A234" s="134">
        <v>742</v>
      </c>
      <c r="B234" s="130" t="s">
        <v>241</v>
      </c>
      <c r="C234" s="142">
        <v>42</v>
      </c>
      <c r="D234" s="46">
        <v>7</v>
      </c>
      <c r="E234" s="46">
        <v>43</v>
      </c>
      <c r="F234" s="46">
        <v>15</v>
      </c>
      <c r="G234" s="46">
        <v>881</v>
      </c>
      <c r="H234" s="43">
        <f>SUM(Ikärakenne[[#This Row],[0–5-vuotiaat]:[16 vuotta täyttäneet]])</f>
        <v>988</v>
      </c>
      <c r="I234" s="144">
        <v>346516.8</v>
      </c>
      <c r="J234" s="144">
        <v>61281.5</v>
      </c>
      <c r="K234" s="144">
        <v>313380.13</v>
      </c>
      <c r="L234" s="144">
        <v>187974.30000000002</v>
      </c>
      <c r="M234" s="144">
        <v>56877.36</v>
      </c>
      <c r="N234" s="187">
        <f>SUM(Ikärakenne[[#This Row],[Ikä 0–5]:[Ikä 16+]])</f>
        <v>966030.09</v>
      </c>
    </row>
    <row r="235" spans="1:14">
      <c r="A235" s="134">
        <v>743</v>
      </c>
      <c r="B235" s="130" t="s">
        <v>242</v>
      </c>
      <c r="C235" s="142">
        <v>3854</v>
      </c>
      <c r="D235" s="46">
        <v>741</v>
      </c>
      <c r="E235" s="46">
        <v>4765</v>
      </c>
      <c r="F235" s="46">
        <v>2260</v>
      </c>
      <c r="G235" s="46">
        <v>53703</v>
      </c>
      <c r="H235" s="43">
        <f>SUM(Ikärakenne[[#This Row],[0–5-vuotiaat]:[16 vuotta täyttäneet]])</f>
        <v>65323</v>
      </c>
      <c r="I235" s="144">
        <v>31797041.599999998</v>
      </c>
      <c r="J235" s="144">
        <v>6487084.5</v>
      </c>
      <c r="K235" s="144">
        <v>34726891.149999999</v>
      </c>
      <c r="L235" s="144">
        <v>28321461.200000003</v>
      </c>
      <c r="M235" s="144">
        <v>3467065.68</v>
      </c>
      <c r="N235" s="187">
        <f>SUM(Ikärakenne[[#This Row],[Ikä 0–5]:[Ikä 16+]])</f>
        <v>104799544.13000001</v>
      </c>
    </row>
    <row r="236" spans="1:14">
      <c r="A236" s="134">
        <v>746</v>
      </c>
      <c r="B236" s="130" t="s">
        <v>243</v>
      </c>
      <c r="C236" s="142">
        <v>352</v>
      </c>
      <c r="D236" s="46">
        <v>61</v>
      </c>
      <c r="E236" s="46">
        <v>505</v>
      </c>
      <c r="F236" s="46">
        <v>303</v>
      </c>
      <c r="G236" s="46">
        <v>3514</v>
      </c>
      <c r="H236" s="43">
        <f>SUM(Ikärakenne[[#This Row],[0–5-vuotiaat]:[16 vuotta täyttäneet]])</f>
        <v>4735</v>
      </c>
      <c r="I236" s="144">
        <v>2904140.8</v>
      </c>
      <c r="J236" s="144">
        <v>534024.5</v>
      </c>
      <c r="K236" s="144">
        <v>3680394.55</v>
      </c>
      <c r="L236" s="144">
        <v>3797080.8600000003</v>
      </c>
      <c r="M236" s="144">
        <v>226863.84</v>
      </c>
      <c r="N236" s="187">
        <f>SUM(Ikärakenne[[#This Row],[Ikä 0–5]:[Ikä 16+]])</f>
        <v>11142504.550000001</v>
      </c>
    </row>
    <row r="237" spans="1:14">
      <c r="A237" s="134">
        <v>747</v>
      </c>
      <c r="B237" s="130" t="s">
        <v>244</v>
      </c>
      <c r="C237" s="142">
        <v>40</v>
      </c>
      <c r="D237" s="46">
        <v>8</v>
      </c>
      <c r="E237" s="46">
        <v>75</v>
      </c>
      <c r="F237" s="46">
        <v>29</v>
      </c>
      <c r="G237" s="46">
        <v>1156</v>
      </c>
      <c r="H237" s="43">
        <f>SUM(Ikärakenne[[#This Row],[0–5-vuotiaat]:[16 vuotta täyttäneet]])</f>
        <v>1308</v>
      </c>
      <c r="I237" s="144">
        <v>330016</v>
      </c>
      <c r="J237" s="144">
        <v>70036</v>
      </c>
      <c r="K237" s="144">
        <v>546593.25</v>
      </c>
      <c r="L237" s="144">
        <v>363416.98000000004</v>
      </c>
      <c r="M237" s="144">
        <v>74631.360000000001</v>
      </c>
      <c r="N237" s="187">
        <f>SUM(Ikärakenne[[#This Row],[Ikä 0–5]:[Ikä 16+]])</f>
        <v>1384693.59</v>
      </c>
    </row>
    <row r="238" spans="1:14">
      <c r="A238" s="134">
        <v>748</v>
      </c>
      <c r="B238" s="130" t="s">
        <v>245</v>
      </c>
      <c r="C238" s="142">
        <v>317</v>
      </c>
      <c r="D238" s="46">
        <v>51</v>
      </c>
      <c r="E238" s="46">
        <v>474</v>
      </c>
      <c r="F238" s="46">
        <v>230</v>
      </c>
      <c r="G238" s="46">
        <v>3825</v>
      </c>
      <c r="H238" s="43">
        <f>SUM(Ikärakenne[[#This Row],[0–5-vuotiaat]:[16 vuotta täyttäneet]])</f>
        <v>4897</v>
      </c>
      <c r="I238" s="144">
        <v>2615376.7999999998</v>
      </c>
      <c r="J238" s="144">
        <v>446479.5</v>
      </c>
      <c r="K238" s="144">
        <v>3454469.34</v>
      </c>
      <c r="L238" s="144">
        <v>2882272.6</v>
      </c>
      <c r="M238" s="144">
        <v>246942</v>
      </c>
      <c r="N238" s="187">
        <f>SUM(Ikärakenne[[#This Row],[Ikä 0–5]:[Ikä 16+]])</f>
        <v>9645540.2400000002</v>
      </c>
    </row>
    <row r="239" spans="1:14">
      <c r="A239" s="134">
        <v>749</v>
      </c>
      <c r="B239" s="130" t="s">
        <v>246</v>
      </c>
      <c r="C239" s="142">
        <v>1304</v>
      </c>
      <c r="D239" s="46">
        <v>273</v>
      </c>
      <c r="E239" s="46">
        <v>1832</v>
      </c>
      <c r="F239" s="46">
        <v>924</v>
      </c>
      <c r="G239" s="46">
        <v>16899</v>
      </c>
      <c r="H239" s="43">
        <f>SUM(Ikärakenne[[#This Row],[0–5-vuotiaat]:[16 vuotta täyttäneet]])</f>
        <v>21232</v>
      </c>
      <c r="I239" s="144">
        <v>10758521.6</v>
      </c>
      <c r="J239" s="144">
        <v>2389978.5</v>
      </c>
      <c r="K239" s="144">
        <v>13351451.119999999</v>
      </c>
      <c r="L239" s="144">
        <v>11579216.880000001</v>
      </c>
      <c r="M239" s="144">
        <v>1090999.44</v>
      </c>
      <c r="N239" s="187">
        <f>SUM(Ikärakenne[[#This Row],[Ikä 0–5]:[Ikä 16+]])</f>
        <v>39170167.539999999</v>
      </c>
    </row>
    <row r="240" spans="1:14">
      <c r="A240" s="134">
        <v>751</v>
      </c>
      <c r="B240" s="130" t="s">
        <v>247</v>
      </c>
      <c r="C240" s="142">
        <v>105</v>
      </c>
      <c r="D240" s="46">
        <v>20</v>
      </c>
      <c r="E240" s="46">
        <v>177</v>
      </c>
      <c r="F240" s="46">
        <v>102</v>
      </c>
      <c r="G240" s="46">
        <v>2473</v>
      </c>
      <c r="H240" s="43">
        <f>SUM(Ikärakenne[[#This Row],[0–5-vuotiaat]:[16 vuotta täyttäneet]])</f>
        <v>2877</v>
      </c>
      <c r="I240" s="144">
        <v>866292</v>
      </c>
      <c r="J240" s="144">
        <v>175090</v>
      </c>
      <c r="K240" s="144">
        <v>1289960.07</v>
      </c>
      <c r="L240" s="144">
        <v>1278225.24</v>
      </c>
      <c r="M240" s="144">
        <v>159656.88</v>
      </c>
      <c r="N240" s="187">
        <f>SUM(Ikärakenne[[#This Row],[Ikä 0–5]:[Ikä 16+]])</f>
        <v>3769224.1900000004</v>
      </c>
    </row>
    <row r="241" spans="1:14">
      <c r="A241" s="134">
        <v>753</v>
      </c>
      <c r="B241" s="130" t="s">
        <v>248</v>
      </c>
      <c r="C241" s="142">
        <v>1318</v>
      </c>
      <c r="D241" s="46">
        <v>260</v>
      </c>
      <c r="E241" s="46">
        <v>1725</v>
      </c>
      <c r="F241" s="46">
        <v>935</v>
      </c>
      <c r="G241" s="46">
        <v>18082</v>
      </c>
      <c r="H241" s="43">
        <f>SUM(Ikärakenne[[#This Row],[0–5-vuotiaat]:[16 vuotta täyttäneet]])</f>
        <v>22320</v>
      </c>
      <c r="I241" s="144">
        <v>10874027.199999999</v>
      </c>
      <c r="J241" s="144">
        <v>2276170</v>
      </c>
      <c r="K241" s="144">
        <v>12571644.75</v>
      </c>
      <c r="L241" s="144">
        <v>11717064.700000001</v>
      </c>
      <c r="M241" s="144">
        <v>1167373.92</v>
      </c>
      <c r="N241" s="187">
        <f>SUM(Ikärakenne[[#This Row],[Ikä 0–5]:[Ikä 16+]])</f>
        <v>38606280.57</v>
      </c>
    </row>
    <row r="242" spans="1:14">
      <c r="A242" s="134">
        <v>755</v>
      </c>
      <c r="B242" s="130" t="s">
        <v>249</v>
      </c>
      <c r="C242" s="142">
        <v>321</v>
      </c>
      <c r="D242" s="46">
        <v>72</v>
      </c>
      <c r="E242" s="46">
        <v>452</v>
      </c>
      <c r="F242" s="46">
        <v>266</v>
      </c>
      <c r="G242" s="46">
        <v>5106</v>
      </c>
      <c r="H242" s="43">
        <f>SUM(Ikärakenne[[#This Row],[0–5-vuotiaat]:[16 vuotta täyttäneet]])</f>
        <v>6217</v>
      </c>
      <c r="I242" s="144">
        <v>2648378.4</v>
      </c>
      <c r="J242" s="144">
        <v>630324</v>
      </c>
      <c r="K242" s="144">
        <v>3294135.32</v>
      </c>
      <c r="L242" s="144">
        <v>3333410.9200000004</v>
      </c>
      <c r="M242" s="144">
        <v>329643.36</v>
      </c>
      <c r="N242" s="187">
        <f>SUM(Ikärakenne[[#This Row],[Ikä 0–5]:[Ikä 16+]])</f>
        <v>10235892</v>
      </c>
    </row>
    <row r="243" spans="1:14">
      <c r="A243" s="134">
        <v>758</v>
      </c>
      <c r="B243" s="130" t="s">
        <v>250</v>
      </c>
      <c r="C243" s="142">
        <v>344</v>
      </c>
      <c r="D243" s="46">
        <v>73</v>
      </c>
      <c r="E243" s="46">
        <v>506</v>
      </c>
      <c r="F243" s="46">
        <v>252</v>
      </c>
      <c r="G243" s="46">
        <v>6959</v>
      </c>
      <c r="H243" s="43">
        <f>SUM(Ikärakenne[[#This Row],[0–5-vuotiaat]:[16 vuotta täyttäneet]])</f>
        <v>8134</v>
      </c>
      <c r="I243" s="144">
        <v>2838137.6</v>
      </c>
      <c r="J243" s="144">
        <v>639078.5</v>
      </c>
      <c r="K243" s="144">
        <v>3687682.46</v>
      </c>
      <c r="L243" s="144">
        <v>3157968.24</v>
      </c>
      <c r="M243" s="144">
        <v>449273.04000000004</v>
      </c>
      <c r="N243" s="187">
        <f>SUM(Ikärakenne[[#This Row],[Ikä 0–5]:[Ikä 16+]])</f>
        <v>10772139.84</v>
      </c>
    </row>
    <row r="244" spans="1:14">
      <c r="A244" s="134">
        <v>759</v>
      </c>
      <c r="B244" s="130" t="s">
        <v>251</v>
      </c>
      <c r="C244" s="142">
        <v>97</v>
      </c>
      <c r="D244" s="46">
        <v>23</v>
      </c>
      <c r="E244" s="46">
        <v>157</v>
      </c>
      <c r="F244" s="46">
        <v>59</v>
      </c>
      <c r="G244" s="46">
        <v>1606</v>
      </c>
      <c r="H244" s="43">
        <f>SUM(Ikärakenne[[#This Row],[0–5-vuotiaat]:[16 vuotta täyttäneet]])</f>
        <v>1942</v>
      </c>
      <c r="I244" s="144">
        <v>800288.79999999993</v>
      </c>
      <c r="J244" s="144">
        <v>201353.5</v>
      </c>
      <c r="K244" s="144">
        <v>1144201.8699999999</v>
      </c>
      <c r="L244" s="144">
        <v>739365.58000000007</v>
      </c>
      <c r="M244" s="144">
        <v>103683.36</v>
      </c>
      <c r="N244" s="187">
        <f>SUM(Ikärakenne[[#This Row],[Ikä 0–5]:[Ikä 16+]])</f>
        <v>2988893.11</v>
      </c>
    </row>
    <row r="245" spans="1:14">
      <c r="A245" s="134">
        <v>761</v>
      </c>
      <c r="B245" s="130" t="s">
        <v>252</v>
      </c>
      <c r="C245" s="142">
        <v>331</v>
      </c>
      <c r="D245" s="46">
        <v>69</v>
      </c>
      <c r="E245" s="46">
        <v>508</v>
      </c>
      <c r="F245" s="46">
        <v>258</v>
      </c>
      <c r="G245" s="46">
        <v>7260</v>
      </c>
      <c r="H245" s="43">
        <f>SUM(Ikärakenne[[#This Row],[0–5-vuotiaat]:[16 vuotta täyttäneet]])</f>
        <v>8426</v>
      </c>
      <c r="I245" s="144">
        <v>2730882.4</v>
      </c>
      <c r="J245" s="144">
        <v>604060.5</v>
      </c>
      <c r="K245" s="144">
        <v>3702258.28</v>
      </c>
      <c r="L245" s="144">
        <v>3233157.9600000004</v>
      </c>
      <c r="M245" s="144">
        <v>468705.60000000003</v>
      </c>
      <c r="N245" s="187">
        <f>SUM(Ikärakenne[[#This Row],[Ikä 0–5]:[Ikä 16+]])</f>
        <v>10739064.74</v>
      </c>
    </row>
    <row r="246" spans="1:14">
      <c r="A246" s="134">
        <v>762</v>
      </c>
      <c r="B246" s="130" t="s">
        <v>253</v>
      </c>
      <c r="C246" s="142">
        <v>128</v>
      </c>
      <c r="D246" s="46">
        <v>32</v>
      </c>
      <c r="E246" s="46">
        <v>193</v>
      </c>
      <c r="F246" s="46">
        <v>109</v>
      </c>
      <c r="G246" s="46">
        <v>3210</v>
      </c>
      <c r="H246" s="43">
        <f>SUM(Ikärakenne[[#This Row],[0–5-vuotiaat]:[16 vuotta täyttäneet]])</f>
        <v>3672</v>
      </c>
      <c r="I246" s="144">
        <v>1056051.2</v>
      </c>
      <c r="J246" s="144">
        <v>280144</v>
      </c>
      <c r="K246" s="144">
        <v>1406566.63</v>
      </c>
      <c r="L246" s="144">
        <v>1365946.58</v>
      </c>
      <c r="M246" s="144">
        <v>207237.6</v>
      </c>
      <c r="N246" s="187">
        <f>SUM(Ikärakenne[[#This Row],[Ikä 0–5]:[Ikä 16+]])</f>
        <v>4315946.01</v>
      </c>
    </row>
    <row r="247" spans="1:14">
      <c r="A247" s="134">
        <v>765</v>
      </c>
      <c r="B247" s="130" t="s">
        <v>254</v>
      </c>
      <c r="C247" s="142">
        <v>495</v>
      </c>
      <c r="D247" s="46">
        <v>103</v>
      </c>
      <c r="E247" s="46">
        <v>698</v>
      </c>
      <c r="F247" s="46">
        <v>350</v>
      </c>
      <c r="G247" s="46">
        <v>8708</v>
      </c>
      <c r="H247" s="43">
        <f>SUM(Ikärakenne[[#This Row],[0–5-vuotiaat]:[16 vuotta täyttäneet]])</f>
        <v>10354</v>
      </c>
      <c r="I247" s="144">
        <v>4083948</v>
      </c>
      <c r="J247" s="144">
        <v>901713.5</v>
      </c>
      <c r="K247" s="144">
        <v>5086961.18</v>
      </c>
      <c r="L247" s="144">
        <v>4386067</v>
      </c>
      <c r="M247" s="144">
        <v>562188.48</v>
      </c>
      <c r="N247" s="187">
        <f>SUM(Ikärakenne[[#This Row],[Ikä 0–5]:[Ikä 16+]])</f>
        <v>15020878.16</v>
      </c>
    </row>
    <row r="248" spans="1:14">
      <c r="A248" s="134">
        <v>768</v>
      </c>
      <c r="B248" s="130" t="s">
        <v>255</v>
      </c>
      <c r="C248" s="142">
        <v>68</v>
      </c>
      <c r="D248" s="46">
        <v>19</v>
      </c>
      <c r="E248" s="46">
        <v>96</v>
      </c>
      <c r="F248" s="46">
        <v>35</v>
      </c>
      <c r="G248" s="46">
        <v>2157</v>
      </c>
      <c r="H248" s="43">
        <f>SUM(Ikärakenne[[#This Row],[0–5-vuotiaat]:[16 vuotta täyttäneet]])</f>
        <v>2375</v>
      </c>
      <c r="I248" s="144">
        <v>561027.19999999995</v>
      </c>
      <c r="J248" s="144">
        <v>166335.5</v>
      </c>
      <c r="K248" s="144">
        <v>699639.36</v>
      </c>
      <c r="L248" s="144">
        <v>438606.7</v>
      </c>
      <c r="M248" s="144">
        <v>139255.92000000001</v>
      </c>
      <c r="N248" s="187">
        <f>SUM(Ikärakenne[[#This Row],[Ikä 0–5]:[Ikä 16+]])</f>
        <v>2004864.68</v>
      </c>
    </row>
    <row r="249" spans="1:14">
      <c r="A249" s="134">
        <v>777</v>
      </c>
      <c r="B249" s="130" t="s">
        <v>256</v>
      </c>
      <c r="C249" s="142">
        <v>216</v>
      </c>
      <c r="D249" s="46">
        <v>47</v>
      </c>
      <c r="E249" s="46">
        <v>341</v>
      </c>
      <c r="F249" s="46">
        <v>186</v>
      </c>
      <c r="G249" s="46">
        <v>6577</v>
      </c>
      <c r="H249" s="43">
        <f>SUM(Ikärakenne[[#This Row],[0–5-vuotiaat]:[16 vuotta täyttäneet]])</f>
        <v>7367</v>
      </c>
      <c r="I249" s="144">
        <v>1782086.4</v>
      </c>
      <c r="J249" s="144">
        <v>411461.5</v>
      </c>
      <c r="K249" s="144">
        <v>2485177.31</v>
      </c>
      <c r="L249" s="144">
        <v>2330881.3200000003</v>
      </c>
      <c r="M249" s="144">
        <v>424611.12</v>
      </c>
      <c r="N249" s="187">
        <f>SUM(Ikärakenne[[#This Row],[Ikä 0–5]:[Ikä 16+]])</f>
        <v>7434217.6500000004</v>
      </c>
    </row>
    <row r="250" spans="1:14">
      <c r="A250" s="134">
        <v>778</v>
      </c>
      <c r="B250" s="130" t="s">
        <v>257</v>
      </c>
      <c r="C250" s="142">
        <v>262</v>
      </c>
      <c r="D250" s="46">
        <v>66</v>
      </c>
      <c r="E250" s="46">
        <v>406</v>
      </c>
      <c r="F250" s="46">
        <v>210</v>
      </c>
      <c r="G250" s="46">
        <v>5819</v>
      </c>
      <c r="H250" s="43">
        <f>SUM(Ikärakenne[[#This Row],[0–5-vuotiaat]:[16 vuotta täyttäneet]])</f>
        <v>6763</v>
      </c>
      <c r="I250" s="144">
        <v>2161604.7999999998</v>
      </c>
      <c r="J250" s="144">
        <v>577797</v>
      </c>
      <c r="K250" s="144">
        <v>2958891.46</v>
      </c>
      <c r="L250" s="144">
        <v>2631640.2000000002</v>
      </c>
      <c r="M250" s="144">
        <v>375674.64</v>
      </c>
      <c r="N250" s="187">
        <f>SUM(Ikärakenne[[#This Row],[Ikä 0–5]:[Ikä 16+]])</f>
        <v>8705608.0999999996</v>
      </c>
    </row>
    <row r="251" spans="1:14">
      <c r="A251" s="134">
        <v>781</v>
      </c>
      <c r="B251" s="130" t="s">
        <v>258</v>
      </c>
      <c r="C251" s="142">
        <v>86</v>
      </c>
      <c r="D251" s="46">
        <v>18</v>
      </c>
      <c r="E251" s="46">
        <v>132</v>
      </c>
      <c r="F251" s="46">
        <v>69</v>
      </c>
      <c r="G251" s="46">
        <v>3199</v>
      </c>
      <c r="H251" s="43">
        <f>SUM(Ikärakenne[[#This Row],[0–5-vuotiaat]:[16 vuotta täyttäneet]])</f>
        <v>3504</v>
      </c>
      <c r="I251" s="144">
        <v>709534.4</v>
      </c>
      <c r="J251" s="144">
        <v>157581</v>
      </c>
      <c r="K251" s="144">
        <v>962004.12</v>
      </c>
      <c r="L251" s="144">
        <v>864681.78</v>
      </c>
      <c r="M251" s="144">
        <v>206527.44</v>
      </c>
      <c r="N251" s="187">
        <f>SUM(Ikärakenne[[#This Row],[Ikä 0–5]:[Ikä 16+]])</f>
        <v>2900328.7399999998</v>
      </c>
    </row>
    <row r="252" spans="1:14">
      <c r="A252" s="134">
        <v>783</v>
      </c>
      <c r="B252" s="130" t="s">
        <v>259</v>
      </c>
      <c r="C252" s="142">
        <v>246</v>
      </c>
      <c r="D252" s="46">
        <v>61</v>
      </c>
      <c r="E252" s="46">
        <v>364</v>
      </c>
      <c r="F252" s="46">
        <v>216</v>
      </c>
      <c r="G252" s="46">
        <v>5532</v>
      </c>
      <c r="H252" s="43">
        <f>SUM(Ikärakenne[[#This Row],[0–5-vuotiaat]:[16 vuotta täyttäneet]])</f>
        <v>6419</v>
      </c>
      <c r="I252" s="144">
        <v>2029598.4</v>
      </c>
      <c r="J252" s="144">
        <v>534024.5</v>
      </c>
      <c r="K252" s="144">
        <v>2652799.2399999998</v>
      </c>
      <c r="L252" s="144">
        <v>2706829.9200000004</v>
      </c>
      <c r="M252" s="144">
        <v>357145.92</v>
      </c>
      <c r="N252" s="187">
        <f>SUM(Ikärakenne[[#This Row],[Ikä 0–5]:[Ikä 16+]])</f>
        <v>8280397.9800000004</v>
      </c>
    </row>
    <row r="253" spans="1:14">
      <c r="A253" s="134">
        <v>785</v>
      </c>
      <c r="B253" s="130" t="s">
        <v>260</v>
      </c>
      <c r="C253" s="46">
        <v>86</v>
      </c>
      <c r="D253" s="46">
        <v>31</v>
      </c>
      <c r="E253" s="46">
        <v>120</v>
      </c>
      <c r="F253" s="46">
        <v>71</v>
      </c>
      <c r="G253" s="46">
        <v>2318</v>
      </c>
      <c r="H253" s="43">
        <f>SUM(Ikärakenne[[#This Row],[0–5-vuotiaat]:[16 vuotta täyttäneet]])</f>
        <v>2626</v>
      </c>
      <c r="I253" s="144">
        <v>709534.4</v>
      </c>
      <c r="J253" s="144">
        <v>271389.5</v>
      </c>
      <c r="K253" s="144">
        <v>874549.2</v>
      </c>
      <c r="L253" s="144">
        <v>889745.02</v>
      </c>
      <c r="M253" s="144">
        <v>149650.08000000002</v>
      </c>
      <c r="N253" s="187">
        <f>SUM(Ikärakenne[[#This Row],[Ikä 0–5]:[Ikä 16+]])</f>
        <v>2894868.2</v>
      </c>
    </row>
    <row r="254" spans="1:14">
      <c r="A254" s="134">
        <v>790</v>
      </c>
      <c r="B254" s="130" t="s">
        <v>261</v>
      </c>
      <c r="C254" s="142">
        <v>1014</v>
      </c>
      <c r="D254" s="46">
        <v>200</v>
      </c>
      <c r="E254" s="46">
        <v>1467</v>
      </c>
      <c r="F254" s="46">
        <v>813</v>
      </c>
      <c r="G254" s="46">
        <v>20240</v>
      </c>
      <c r="H254" s="43">
        <f>SUM(Ikärakenne[[#This Row],[0–5-vuotiaat]:[16 vuotta täyttäneet]])</f>
        <v>23734</v>
      </c>
      <c r="I254" s="144">
        <v>8365905.5999999996</v>
      </c>
      <c r="J254" s="144">
        <v>1750900</v>
      </c>
      <c r="K254" s="144">
        <v>10691363.970000001</v>
      </c>
      <c r="L254" s="144">
        <v>10188207.060000001</v>
      </c>
      <c r="M254" s="144">
        <v>1306694.4000000001</v>
      </c>
      <c r="N254" s="187">
        <f>SUM(Ikärakenne[[#This Row],[Ikä 0–5]:[Ikä 16+]])</f>
        <v>32303071.030000001</v>
      </c>
    </row>
    <row r="255" spans="1:14">
      <c r="A255" s="134">
        <v>791</v>
      </c>
      <c r="B255" s="130" t="s">
        <v>262</v>
      </c>
      <c r="C255" s="142">
        <v>233</v>
      </c>
      <c r="D255" s="46">
        <v>42</v>
      </c>
      <c r="E255" s="46">
        <v>331</v>
      </c>
      <c r="F255" s="46">
        <v>172</v>
      </c>
      <c r="G255" s="46">
        <v>4251</v>
      </c>
      <c r="H255" s="43">
        <f>SUM(Ikärakenne[[#This Row],[0–5-vuotiaat]:[16 vuotta täyttäneet]])</f>
        <v>5029</v>
      </c>
      <c r="I255" s="144">
        <v>1922343.2</v>
      </c>
      <c r="J255" s="144">
        <v>367689</v>
      </c>
      <c r="K255" s="144">
        <v>2412298.21</v>
      </c>
      <c r="L255" s="144">
        <v>2155438.64</v>
      </c>
      <c r="M255" s="144">
        <v>274444.56</v>
      </c>
      <c r="N255" s="187">
        <f>SUM(Ikärakenne[[#This Row],[Ikä 0–5]:[Ikä 16+]])</f>
        <v>7132213.6100000003</v>
      </c>
    </row>
    <row r="256" spans="1:14">
      <c r="A256" s="134">
        <v>831</v>
      </c>
      <c r="B256" s="130" t="s">
        <v>263</v>
      </c>
      <c r="C256" s="142">
        <v>210</v>
      </c>
      <c r="D256" s="46">
        <v>32</v>
      </c>
      <c r="E256" s="46">
        <v>321</v>
      </c>
      <c r="F256" s="46">
        <v>154</v>
      </c>
      <c r="G256" s="46">
        <v>3842</v>
      </c>
      <c r="H256" s="43">
        <f>SUM(Ikärakenne[[#This Row],[0–5-vuotiaat]:[16 vuotta täyttäneet]])</f>
        <v>4559</v>
      </c>
      <c r="I256" s="144">
        <v>1732584</v>
      </c>
      <c r="J256" s="144">
        <v>280144</v>
      </c>
      <c r="K256" s="144">
        <v>2339419.11</v>
      </c>
      <c r="L256" s="144">
        <v>1929869.4800000002</v>
      </c>
      <c r="M256" s="144">
        <v>248039.52000000002</v>
      </c>
      <c r="N256" s="187">
        <f>SUM(Ikärakenne[[#This Row],[Ikä 0–5]:[Ikä 16+]])</f>
        <v>6530056.1099999994</v>
      </c>
    </row>
    <row r="257" spans="1:14">
      <c r="A257" s="134">
        <v>832</v>
      </c>
      <c r="B257" s="130" t="s">
        <v>264</v>
      </c>
      <c r="C257" s="142">
        <v>184</v>
      </c>
      <c r="D257" s="46">
        <v>25</v>
      </c>
      <c r="E257" s="46">
        <v>242</v>
      </c>
      <c r="F257" s="46">
        <v>147</v>
      </c>
      <c r="G257" s="46">
        <v>3227</v>
      </c>
      <c r="H257" s="43">
        <f>SUM(Ikärakenne[[#This Row],[0–5-vuotiaat]:[16 vuotta täyttäneet]])</f>
        <v>3825</v>
      </c>
      <c r="I257" s="144">
        <v>1518073.5999999999</v>
      </c>
      <c r="J257" s="144">
        <v>218862.5</v>
      </c>
      <c r="K257" s="144">
        <v>1763674.22</v>
      </c>
      <c r="L257" s="144">
        <v>1842148.1400000001</v>
      </c>
      <c r="M257" s="144">
        <v>208335.12</v>
      </c>
      <c r="N257" s="187">
        <f>SUM(Ikärakenne[[#This Row],[Ikä 0–5]:[Ikä 16+]])</f>
        <v>5551093.5800000001</v>
      </c>
    </row>
    <row r="258" spans="1:14">
      <c r="A258" s="134">
        <v>833</v>
      </c>
      <c r="B258" s="130" t="s">
        <v>265</v>
      </c>
      <c r="C258" s="142">
        <v>77</v>
      </c>
      <c r="D258" s="46">
        <v>14</v>
      </c>
      <c r="E258" s="46">
        <v>96</v>
      </c>
      <c r="F258" s="46">
        <v>45</v>
      </c>
      <c r="G258" s="46">
        <v>1459</v>
      </c>
      <c r="H258" s="43">
        <f>SUM(Ikärakenne[[#This Row],[0–5-vuotiaat]:[16 vuotta täyttäneet]])</f>
        <v>1691</v>
      </c>
      <c r="I258" s="144">
        <v>635280.79999999993</v>
      </c>
      <c r="J258" s="144">
        <v>122563</v>
      </c>
      <c r="K258" s="144">
        <v>699639.36</v>
      </c>
      <c r="L258" s="144">
        <v>563922.9</v>
      </c>
      <c r="M258" s="144">
        <v>94193.040000000008</v>
      </c>
      <c r="N258" s="187">
        <f>SUM(Ikärakenne[[#This Row],[Ikä 0–5]:[Ikä 16+]])</f>
        <v>2115599.1</v>
      </c>
    </row>
    <row r="259" spans="1:14">
      <c r="A259" s="134">
        <v>834</v>
      </c>
      <c r="B259" s="130" t="s">
        <v>266</v>
      </c>
      <c r="C259" s="142">
        <v>261</v>
      </c>
      <c r="D259" s="46">
        <v>56</v>
      </c>
      <c r="E259" s="46">
        <v>350</v>
      </c>
      <c r="F259" s="46">
        <v>218</v>
      </c>
      <c r="G259" s="46">
        <v>4994</v>
      </c>
      <c r="H259" s="43">
        <f>SUM(Ikärakenne[[#This Row],[0–5-vuotiaat]:[16 vuotta täyttäneet]])</f>
        <v>5879</v>
      </c>
      <c r="I259" s="144">
        <v>2153354.4</v>
      </c>
      <c r="J259" s="144">
        <v>490252</v>
      </c>
      <c r="K259" s="144">
        <v>2550768.5</v>
      </c>
      <c r="L259" s="144">
        <v>2731893.16</v>
      </c>
      <c r="M259" s="144">
        <v>322412.64</v>
      </c>
      <c r="N259" s="187">
        <f>SUM(Ikärakenne[[#This Row],[Ikä 0–5]:[Ikä 16+]])</f>
        <v>8248680.7000000002</v>
      </c>
    </row>
    <row r="260" spans="1:14">
      <c r="A260" s="134">
        <v>837</v>
      </c>
      <c r="B260" s="130" t="s">
        <v>267</v>
      </c>
      <c r="C260" s="142">
        <v>12042</v>
      </c>
      <c r="D260" s="46">
        <v>2069</v>
      </c>
      <c r="E260" s="46">
        <v>13429</v>
      </c>
      <c r="F260" s="46">
        <v>6496</v>
      </c>
      <c r="G260" s="46">
        <v>214973</v>
      </c>
      <c r="H260" s="43">
        <f>SUM(Ikärakenne[[#This Row],[0–5-vuotiaat]:[16 vuotta täyttäneet]])</f>
        <v>249009</v>
      </c>
      <c r="I260" s="144">
        <v>99351316.799999997</v>
      </c>
      <c r="J260" s="144">
        <v>18113060.5</v>
      </c>
      <c r="K260" s="144">
        <v>97869343.390000001</v>
      </c>
      <c r="L260" s="144">
        <v>81405403.520000011</v>
      </c>
      <c r="M260" s="144">
        <v>13878656.880000001</v>
      </c>
      <c r="N260" s="187">
        <f>SUM(Ikärakenne[[#This Row],[Ikä 0–5]:[Ikä 16+]])</f>
        <v>310617781.09000003</v>
      </c>
    </row>
    <row r="261" spans="1:14">
      <c r="A261" s="134">
        <v>844</v>
      </c>
      <c r="B261" s="130" t="s">
        <v>268</v>
      </c>
      <c r="C261" s="142">
        <v>38</v>
      </c>
      <c r="D261" s="46">
        <v>9</v>
      </c>
      <c r="E261" s="46">
        <v>70</v>
      </c>
      <c r="F261" s="46">
        <v>19</v>
      </c>
      <c r="G261" s="46">
        <v>1305</v>
      </c>
      <c r="H261" s="43">
        <f>SUM(Ikärakenne[[#This Row],[0–5-vuotiaat]:[16 vuotta täyttäneet]])</f>
        <v>1441</v>
      </c>
      <c r="I261" s="144">
        <v>313515.2</v>
      </c>
      <c r="J261" s="144">
        <v>78790.5</v>
      </c>
      <c r="K261" s="144">
        <v>510153.7</v>
      </c>
      <c r="L261" s="144">
        <v>238100.78000000003</v>
      </c>
      <c r="M261" s="144">
        <v>84250.8</v>
      </c>
      <c r="N261" s="187">
        <f>SUM(Ikärakenne[[#This Row],[Ikä 0–5]:[Ikä 16+]])</f>
        <v>1224810.9800000002</v>
      </c>
    </row>
    <row r="262" spans="1:14">
      <c r="A262" s="134">
        <v>845</v>
      </c>
      <c r="B262" s="130" t="s">
        <v>269</v>
      </c>
      <c r="C262" s="142">
        <v>151</v>
      </c>
      <c r="D262" s="46">
        <v>27</v>
      </c>
      <c r="E262" s="46">
        <v>202</v>
      </c>
      <c r="F262" s="46">
        <v>103</v>
      </c>
      <c r="G262" s="46">
        <v>2380</v>
      </c>
      <c r="H262" s="43">
        <f>SUM(Ikärakenne[[#This Row],[0–5-vuotiaat]:[16 vuotta täyttäneet]])</f>
        <v>2863</v>
      </c>
      <c r="I262" s="144">
        <v>1245810.3999999999</v>
      </c>
      <c r="J262" s="144">
        <v>236371.5</v>
      </c>
      <c r="K262" s="144">
        <v>1472157.82</v>
      </c>
      <c r="L262" s="144">
        <v>1290756.8600000001</v>
      </c>
      <c r="M262" s="144">
        <v>153652.80000000002</v>
      </c>
      <c r="N262" s="187">
        <f>SUM(Ikärakenne[[#This Row],[Ikä 0–5]:[Ikä 16+]])</f>
        <v>4398749.38</v>
      </c>
    </row>
    <row r="263" spans="1:14">
      <c r="A263" s="134">
        <v>846</v>
      </c>
      <c r="B263" s="130" t="s">
        <v>270</v>
      </c>
      <c r="C263" s="142">
        <v>210</v>
      </c>
      <c r="D263" s="46">
        <v>48</v>
      </c>
      <c r="E263" s="46">
        <v>308</v>
      </c>
      <c r="F263" s="46">
        <v>173</v>
      </c>
      <c r="G263" s="46">
        <v>4123</v>
      </c>
      <c r="H263" s="43">
        <f>SUM(Ikärakenne[[#This Row],[0–5-vuotiaat]:[16 vuotta täyttäneet]])</f>
        <v>4862</v>
      </c>
      <c r="I263" s="144">
        <v>1732584</v>
      </c>
      <c r="J263" s="144">
        <v>420216</v>
      </c>
      <c r="K263" s="144">
        <v>2244676.2799999998</v>
      </c>
      <c r="L263" s="144">
        <v>2167970.2600000002</v>
      </c>
      <c r="M263" s="144">
        <v>266180.88</v>
      </c>
      <c r="N263" s="187">
        <f>SUM(Ikärakenne[[#This Row],[Ikä 0–5]:[Ikä 16+]])</f>
        <v>6831627.419999999</v>
      </c>
    </row>
    <row r="264" spans="1:14">
      <c r="A264" s="134">
        <v>848</v>
      </c>
      <c r="B264" s="130" t="s">
        <v>271</v>
      </c>
      <c r="C264" s="142">
        <v>142</v>
      </c>
      <c r="D264" s="46">
        <v>40</v>
      </c>
      <c r="E264" s="46">
        <v>257</v>
      </c>
      <c r="F264" s="46">
        <v>122</v>
      </c>
      <c r="G264" s="46">
        <v>3599</v>
      </c>
      <c r="H264" s="43">
        <f>SUM(Ikärakenne[[#This Row],[0–5-vuotiaat]:[16 vuotta täyttäneet]])</f>
        <v>4160</v>
      </c>
      <c r="I264" s="144">
        <v>1171556.8</v>
      </c>
      <c r="J264" s="144">
        <v>350180</v>
      </c>
      <c r="K264" s="144">
        <v>1872992.8699999999</v>
      </c>
      <c r="L264" s="144">
        <v>1528857.6400000001</v>
      </c>
      <c r="M264" s="144">
        <v>232351.44</v>
      </c>
      <c r="N264" s="187">
        <f>SUM(Ikärakenne[[#This Row],[Ikä 0–5]:[Ikä 16+]])</f>
        <v>5155938.7500000009</v>
      </c>
    </row>
    <row r="265" spans="1:14">
      <c r="A265" s="134">
        <v>849</v>
      </c>
      <c r="B265" s="130" t="s">
        <v>272</v>
      </c>
      <c r="C265" s="142">
        <v>153</v>
      </c>
      <c r="D265" s="46">
        <v>32</v>
      </c>
      <c r="E265" s="46">
        <v>244</v>
      </c>
      <c r="F265" s="46">
        <v>135</v>
      </c>
      <c r="G265" s="46">
        <v>2339</v>
      </c>
      <c r="H265" s="43">
        <f>SUM(Ikärakenne[[#This Row],[0–5-vuotiaat]:[16 vuotta täyttäneet]])</f>
        <v>2903</v>
      </c>
      <c r="I265" s="144">
        <v>1262311.2</v>
      </c>
      <c r="J265" s="144">
        <v>280144</v>
      </c>
      <c r="K265" s="144">
        <v>1778250.04</v>
      </c>
      <c r="L265" s="144">
        <v>1691768.7000000002</v>
      </c>
      <c r="M265" s="144">
        <v>151005.84</v>
      </c>
      <c r="N265" s="187">
        <f>SUM(Ikärakenne[[#This Row],[Ikä 0–5]:[Ikä 16+]])</f>
        <v>5163479.78</v>
      </c>
    </row>
    <row r="266" spans="1:14">
      <c r="A266" s="134">
        <v>850</v>
      </c>
      <c r="B266" s="130" t="s">
        <v>273</v>
      </c>
      <c r="C266" s="142">
        <v>123</v>
      </c>
      <c r="D266" s="46">
        <v>23</v>
      </c>
      <c r="E266" s="46">
        <v>205</v>
      </c>
      <c r="F266" s="46">
        <v>99</v>
      </c>
      <c r="G266" s="46">
        <v>1957</v>
      </c>
      <c r="H266" s="43">
        <f>SUM(Ikärakenne[[#This Row],[0–5-vuotiaat]:[16 vuotta täyttäneet]])</f>
        <v>2407</v>
      </c>
      <c r="I266" s="144">
        <v>1014799.2</v>
      </c>
      <c r="J266" s="144">
        <v>201353.5</v>
      </c>
      <c r="K266" s="144">
        <v>1494021.55</v>
      </c>
      <c r="L266" s="144">
        <v>1240630.3800000001</v>
      </c>
      <c r="M266" s="144">
        <v>126343.92</v>
      </c>
      <c r="N266" s="187">
        <f>SUM(Ikärakenne[[#This Row],[Ikä 0–5]:[Ikä 16+]])</f>
        <v>4077148.55</v>
      </c>
    </row>
    <row r="267" spans="1:14">
      <c r="A267" s="134">
        <v>851</v>
      </c>
      <c r="B267" s="130" t="s">
        <v>274</v>
      </c>
      <c r="C267" s="142">
        <v>1152</v>
      </c>
      <c r="D267" s="46">
        <v>225</v>
      </c>
      <c r="E267" s="46">
        <v>1555</v>
      </c>
      <c r="F267" s="46">
        <v>822</v>
      </c>
      <c r="G267" s="46">
        <v>17473</v>
      </c>
      <c r="H267" s="43">
        <f>SUM(Ikärakenne[[#This Row],[0–5-vuotiaat]:[16 vuotta täyttäneet]])</f>
        <v>21227</v>
      </c>
      <c r="I267" s="144">
        <v>9504460.7999999989</v>
      </c>
      <c r="J267" s="144">
        <v>1969762.5</v>
      </c>
      <c r="K267" s="144">
        <v>11332700.049999999</v>
      </c>
      <c r="L267" s="144">
        <v>10300991.640000001</v>
      </c>
      <c r="M267" s="144">
        <v>1128056.8800000001</v>
      </c>
      <c r="N267" s="187">
        <f>SUM(Ikärakenne[[#This Row],[Ikä 0–5]:[Ikä 16+]])</f>
        <v>34235971.869999997</v>
      </c>
    </row>
    <row r="268" spans="1:14">
      <c r="A268" s="134">
        <v>853</v>
      </c>
      <c r="B268" s="130" t="s">
        <v>275</v>
      </c>
      <c r="C268" s="142">
        <v>9439</v>
      </c>
      <c r="D268" s="46">
        <v>1641</v>
      </c>
      <c r="E268" s="46">
        <v>10104</v>
      </c>
      <c r="F268" s="46">
        <v>4897</v>
      </c>
      <c r="G268" s="46">
        <v>171819</v>
      </c>
      <c r="H268" s="43">
        <f>SUM(Ikärakenne[[#This Row],[0–5-vuotiaat]:[16 vuotta täyttäneet]])</f>
        <v>197900</v>
      </c>
      <c r="I268" s="144">
        <v>77875525.599999994</v>
      </c>
      <c r="J268" s="144">
        <v>14366134.5</v>
      </c>
      <c r="K268" s="144">
        <v>73637042.640000001</v>
      </c>
      <c r="L268" s="144">
        <v>61367343.140000001</v>
      </c>
      <c r="M268" s="144">
        <v>11092634.640000001</v>
      </c>
      <c r="N268" s="187">
        <f>SUM(Ikärakenne[[#This Row],[Ikä 0–5]:[Ikä 16+]])</f>
        <v>238338680.51999998</v>
      </c>
    </row>
    <row r="269" spans="1:14">
      <c r="A269" s="134">
        <v>854</v>
      </c>
      <c r="B269" s="130" t="s">
        <v>276</v>
      </c>
      <c r="C269" s="142">
        <v>102</v>
      </c>
      <c r="D269" s="46">
        <v>24</v>
      </c>
      <c r="E269" s="46">
        <v>148</v>
      </c>
      <c r="F269" s="46">
        <v>60</v>
      </c>
      <c r="G269" s="46">
        <v>2928</v>
      </c>
      <c r="H269" s="43">
        <f>SUM(Ikärakenne[[#This Row],[0–5-vuotiaat]:[16 vuotta täyttäneet]])</f>
        <v>3262</v>
      </c>
      <c r="I269" s="144">
        <v>841540.79999999993</v>
      </c>
      <c r="J269" s="144">
        <v>210108</v>
      </c>
      <c r="K269" s="144">
        <v>1078610.68</v>
      </c>
      <c r="L269" s="144">
        <v>751897.20000000007</v>
      </c>
      <c r="M269" s="144">
        <v>189031.67999999999</v>
      </c>
      <c r="N269" s="187">
        <f>SUM(Ikärakenne[[#This Row],[Ikä 0–5]:[Ikä 16+]])</f>
        <v>3071188.36</v>
      </c>
    </row>
    <row r="270" spans="1:14">
      <c r="A270" s="134">
        <v>857</v>
      </c>
      <c r="B270" s="130" t="s">
        <v>277</v>
      </c>
      <c r="C270" s="142">
        <v>65</v>
      </c>
      <c r="D270" s="46">
        <v>12</v>
      </c>
      <c r="E270" s="46">
        <v>112</v>
      </c>
      <c r="F270" s="46">
        <v>64</v>
      </c>
      <c r="G270" s="46">
        <v>2141</v>
      </c>
      <c r="H270" s="43">
        <f>SUM(Ikärakenne[[#This Row],[0–5-vuotiaat]:[16 vuotta täyttäneet]])</f>
        <v>2394</v>
      </c>
      <c r="I270" s="144">
        <v>536276</v>
      </c>
      <c r="J270" s="144">
        <v>105054</v>
      </c>
      <c r="K270" s="144">
        <v>816245.91999999993</v>
      </c>
      <c r="L270" s="144">
        <v>802023.68</v>
      </c>
      <c r="M270" s="144">
        <v>138222.96</v>
      </c>
      <c r="N270" s="187">
        <f>SUM(Ikärakenne[[#This Row],[Ikä 0–5]:[Ikä 16+]])</f>
        <v>2397822.56</v>
      </c>
    </row>
    <row r="271" spans="1:14">
      <c r="A271" s="134">
        <v>858</v>
      </c>
      <c r="B271" s="130" t="s">
        <v>278</v>
      </c>
      <c r="C271" s="142">
        <v>2330</v>
      </c>
      <c r="D271" s="46">
        <v>448</v>
      </c>
      <c r="E271" s="46">
        <v>3166</v>
      </c>
      <c r="F271" s="46">
        <v>1743</v>
      </c>
      <c r="G271" s="46">
        <v>32697</v>
      </c>
      <c r="H271" s="43">
        <f>SUM(Ikärakenne[[#This Row],[0–5-vuotiaat]:[16 vuotta täyttäneet]])</f>
        <v>40384</v>
      </c>
      <c r="I271" s="144">
        <v>19223432</v>
      </c>
      <c r="J271" s="144">
        <v>3922016</v>
      </c>
      <c r="K271" s="144">
        <v>23073523.059999999</v>
      </c>
      <c r="L271" s="144">
        <v>21842613.66</v>
      </c>
      <c r="M271" s="144">
        <v>2110918.3200000003</v>
      </c>
      <c r="N271" s="187">
        <f>SUM(Ikärakenne[[#This Row],[Ikä 0–5]:[Ikä 16+]])</f>
        <v>70172503.039999992</v>
      </c>
    </row>
    <row r="272" spans="1:14">
      <c r="A272" s="134">
        <v>859</v>
      </c>
      <c r="B272" s="130" t="s">
        <v>279</v>
      </c>
      <c r="C272" s="142">
        <v>607</v>
      </c>
      <c r="D272" s="46">
        <v>121</v>
      </c>
      <c r="E272" s="46">
        <v>894</v>
      </c>
      <c r="F272" s="46">
        <v>460</v>
      </c>
      <c r="G272" s="46">
        <v>4480</v>
      </c>
      <c r="H272" s="43">
        <f>SUM(Ikärakenne[[#This Row],[0–5-vuotiaat]:[16 vuotta täyttäneet]])</f>
        <v>6562</v>
      </c>
      <c r="I272" s="144">
        <v>5007992.8</v>
      </c>
      <c r="J272" s="144">
        <v>1059294.5</v>
      </c>
      <c r="K272" s="144">
        <v>6515391.54</v>
      </c>
      <c r="L272" s="144">
        <v>5764545.2000000002</v>
      </c>
      <c r="M272" s="144">
        <v>289228.79999999999</v>
      </c>
      <c r="N272" s="187">
        <f>SUM(Ikärakenne[[#This Row],[Ikä 0–5]:[Ikä 16+]])</f>
        <v>18636452.84</v>
      </c>
    </row>
    <row r="273" spans="1:14">
      <c r="A273" s="134">
        <v>886</v>
      </c>
      <c r="B273" s="130" t="s">
        <v>280</v>
      </c>
      <c r="C273" s="142">
        <v>643</v>
      </c>
      <c r="D273" s="46">
        <v>137</v>
      </c>
      <c r="E273" s="46">
        <v>942</v>
      </c>
      <c r="F273" s="46">
        <v>490</v>
      </c>
      <c r="G273" s="46">
        <v>10387</v>
      </c>
      <c r="H273" s="43">
        <f>SUM(Ikärakenne[[#This Row],[0–5-vuotiaat]:[16 vuotta täyttäneet]])</f>
        <v>12599</v>
      </c>
      <c r="I273" s="144">
        <v>5305007.2</v>
      </c>
      <c r="J273" s="144">
        <v>1199366.5</v>
      </c>
      <c r="K273" s="144">
        <v>6865211.2199999997</v>
      </c>
      <c r="L273" s="144">
        <v>6140493.8000000007</v>
      </c>
      <c r="M273" s="144">
        <v>670584.72</v>
      </c>
      <c r="N273" s="187">
        <f>SUM(Ikärakenne[[#This Row],[Ikä 0–5]:[Ikä 16+]])</f>
        <v>20180663.439999998</v>
      </c>
    </row>
    <row r="274" spans="1:14">
      <c r="A274" s="134">
        <v>887</v>
      </c>
      <c r="B274" s="130" t="s">
        <v>281</v>
      </c>
      <c r="C274" s="142">
        <v>178</v>
      </c>
      <c r="D274" s="46">
        <v>39</v>
      </c>
      <c r="E274" s="46">
        <v>265</v>
      </c>
      <c r="F274" s="46">
        <v>137</v>
      </c>
      <c r="G274" s="46">
        <v>3950</v>
      </c>
      <c r="H274" s="43">
        <f>SUM(Ikärakenne[[#This Row],[0–5-vuotiaat]:[16 vuotta täyttäneet]])</f>
        <v>4569</v>
      </c>
      <c r="I274" s="144">
        <v>1468571.2</v>
      </c>
      <c r="J274" s="144">
        <v>341425.5</v>
      </c>
      <c r="K274" s="144">
        <v>1931296.15</v>
      </c>
      <c r="L274" s="144">
        <v>1716831.9400000002</v>
      </c>
      <c r="M274" s="144">
        <v>255012</v>
      </c>
      <c r="N274" s="187">
        <f>SUM(Ikärakenne[[#This Row],[Ikä 0–5]:[Ikä 16+]])</f>
        <v>5713136.79</v>
      </c>
    </row>
    <row r="275" spans="1:14">
      <c r="A275" s="134">
        <v>889</v>
      </c>
      <c r="B275" s="130" t="s">
        <v>282</v>
      </c>
      <c r="C275" s="142">
        <v>110</v>
      </c>
      <c r="D275" s="46">
        <v>21</v>
      </c>
      <c r="E275" s="46">
        <v>179</v>
      </c>
      <c r="F275" s="46">
        <v>79</v>
      </c>
      <c r="G275" s="46">
        <v>2134</v>
      </c>
      <c r="H275" s="43">
        <f>SUM(Ikärakenne[[#This Row],[0–5-vuotiaat]:[16 vuotta täyttäneet]])</f>
        <v>2523</v>
      </c>
      <c r="I275" s="144">
        <v>907544</v>
      </c>
      <c r="J275" s="144">
        <v>183844.5</v>
      </c>
      <c r="K275" s="144">
        <v>1304535.8899999999</v>
      </c>
      <c r="L275" s="144">
        <v>989997.9800000001</v>
      </c>
      <c r="M275" s="144">
        <v>137771.04</v>
      </c>
      <c r="N275" s="187">
        <f>SUM(Ikärakenne[[#This Row],[Ikä 0–5]:[Ikä 16+]])</f>
        <v>3523693.4099999997</v>
      </c>
    </row>
    <row r="276" spans="1:14">
      <c r="A276" s="134">
        <v>890</v>
      </c>
      <c r="B276" s="130" t="s">
        <v>283</v>
      </c>
      <c r="C276" s="142">
        <v>50</v>
      </c>
      <c r="D276" s="46">
        <v>14</v>
      </c>
      <c r="E276" s="46">
        <v>59</v>
      </c>
      <c r="F276" s="46">
        <v>39</v>
      </c>
      <c r="G276" s="46">
        <v>1018</v>
      </c>
      <c r="H276" s="43">
        <f>SUM(Ikärakenne[[#This Row],[0–5-vuotiaat]:[16 vuotta täyttäneet]])</f>
        <v>1180</v>
      </c>
      <c r="I276" s="144">
        <v>412520</v>
      </c>
      <c r="J276" s="144">
        <v>122563</v>
      </c>
      <c r="K276" s="144">
        <v>429986.69</v>
      </c>
      <c r="L276" s="144">
        <v>488733.18000000005</v>
      </c>
      <c r="M276" s="144">
        <v>65722.080000000002</v>
      </c>
      <c r="N276" s="187">
        <f>SUM(Ikärakenne[[#This Row],[Ikä 0–5]:[Ikä 16+]])</f>
        <v>1519524.9500000002</v>
      </c>
    </row>
    <row r="277" spans="1:14">
      <c r="A277" s="134">
        <v>892</v>
      </c>
      <c r="B277" s="130" t="s">
        <v>284</v>
      </c>
      <c r="C277" s="142">
        <v>280</v>
      </c>
      <c r="D277" s="46">
        <v>63</v>
      </c>
      <c r="E277" s="46">
        <v>389</v>
      </c>
      <c r="F277" s="46">
        <v>200</v>
      </c>
      <c r="G277" s="46">
        <v>2660</v>
      </c>
      <c r="H277" s="43">
        <f>SUM(Ikärakenne[[#This Row],[0–5-vuotiaat]:[16 vuotta täyttäneet]])</f>
        <v>3592</v>
      </c>
      <c r="I277" s="144">
        <v>2310112</v>
      </c>
      <c r="J277" s="144">
        <v>551533.5</v>
      </c>
      <c r="K277" s="144">
        <v>2834996.9899999998</v>
      </c>
      <c r="L277" s="144">
        <v>2506324</v>
      </c>
      <c r="M277" s="144">
        <v>171729.6</v>
      </c>
      <c r="N277" s="187">
        <f>SUM(Ikärakenne[[#This Row],[Ikä 0–5]:[Ikä 16+]])</f>
        <v>8374696.0899999999</v>
      </c>
    </row>
    <row r="278" spans="1:14">
      <c r="A278" s="134">
        <v>893</v>
      </c>
      <c r="B278" s="130" t="s">
        <v>285</v>
      </c>
      <c r="C278" s="142">
        <v>432</v>
      </c>
      <c r="D278" s="46">
        <v>92</v>
      </c>
      <c r="E278" s="46">
        <v>575</v>
      </c>
      <c r="F278" s="46">
        <v>321</v>
      </c>
      <c r="G278" s="46">
        <v>6014</v>
      </c>
      <c r="H278" s="43">
        <f>SUM(Ikärakenne[[#This Row],[0–5-vuotiaat]:[16 vuotta täyttäneet]])</f>
        <v>7434</v>
      </c>
      <c r="I278" s="144">
        <v>3564172.8</v>
      </c>
      <c r="J278" s="144">
        <v>805414</v>
      </c>
      <c r="K278" s="144">
        <v>4190548.25</v>
      </c>
      <c r="L278" s="144">
        <v>4022650.0200000005</v>
      </c>
      <c r="M278" s="144">
        <v>388263.84</v>
      </c>
      <c r="N278" s="187">
        <f>SUM(Ikärakenne[[#This Row],[Ikä 0–5]:[Ikä 16+]])</f>
        <v>12971048.91</v>
      </c>
    </row>
    <row r="279" spans="1:14">
      <c r="A279" s="134">
        <v>895</v>
      </c>
      <c r="B279" s="130" t="s">
        <v>286</v>
      </c>
      <c r="C279" s="142">
        <v>630</v>
      </c>
      <c r="D279" s="46">
        <v>130</v>
      </c>
      <c r="E279" s="46">
        <v>901</v>
      </c>
      <c r="F279" s="46">
        <v>441</v>
      </c>
      <c r="G279" s="46">
        <v>12990</v>
      </c>
      <c r="H279" s="43">
        <f>SUM(Ikärakenne[[#This Row],[0–5-vuotiaat]:[16 vuotta täyttäneet]])</f>
        <v>15092</v>
      </c>
      <c r="I279" s="144">
        <v>5197752</v>
      </c>
      <c r="J279" s="144">
        <v>1138085</v>
      </c>
      <c r="K279" s="144">
        <v>6566406.9100000001</v>
      </c>
      <c r="L279" s="144">
        <v>5526444.4199999999</v>
      </c>
      <c r="M279" s="144">
        <v>838634.4</v>
      </c>
      <c r="N279" s="187">
        <f>SUM(Ikärakenne[[#This Row],[Ikä 0–5]:[Ikä 16+]])</f>
        <v>19267322.729999997</v>
      </c>
    </row>
    <row r="280" spans="1:14">
      <c r="A280" s="134">
        <v>905</v>
      </c>
      <c r="B280" s="130" t="s">
        <v>287</v>
      </c>
      <c r="C280" s="142">
        <v>3407</v>
      </c>
      <c r="D280" s="46">
        <v>682</v>
      </c>
      <c r="E280" s="46">
        <v>4279</v>
      </c>
      <c r="F280" s="46">
        <v>2191</v>
      </c>
      <c r="G280" s="46">
        <v>57429</v>
      </c>
      <c r="H280" s="43">
        <f>SUM(Ikärakenne[[#This Row],[0–5-vuotiaat]:[16 vuotta täyttäneet]])</f>
        <v>67988</v>
      </c>
      <c r="I280" s="144">
        <v>28109112.799999997</v>
      </c>
      <c r="J280" s="144">
        <v>5970569</v>
      </c>
      <c r="K280" s="144">
        <v>31184966.890000001</v>
      </c>
      <c r="L280" s="144">
        <v>27456779.420000002</v>
      </c>
      <c r="M280" s="144">
        <v>3707616.24</v>
      </c>
      <c r="N280" s="187">
        <f>SUM(Ikärakenne[[#This Row],[Ikä 0–5]:[Ikä 16+]])</f>
        <v>96429044.349999994</v>
      </c>
    </row>
    <row r="281" spans="1:14">
      <c r="A281" s="134">
        <v>908</v>
      </c>
      <c r="B281" s="130" t="s">
        <v>288</v>
      </c>
      <c r="C281" s="142">
        <v>963</v>
      </c>
      <c r="D281" s="46">
        <v>190</v>
      </c>
      <c r="E281" s="46">
        <v>1440</v>
      </c>
      <c r="F281" s="46">
        <v>780</v>
      </c>
      <c r="G281" s="46">
        <v>17330</v>
      </c>
      <c r="H281" s="43">
        <f>SUM(Ikärakenne[[#This Row],[0–5-vuotiaat]:[16 vuotta täyttäneet]])</f>
        <v>20703</v>
      </c>
      <c r="I281" s="144">
        <v>7945135.1999999993</v>
      </c>
      <c r="J281" s="144">
        <v>1663355</v>
      </c>
      <c r="K281" s="144">
        <v>10494590.4</v>
      </c>
      <c r="L281" s="144">
        <v>9774663.6000000015</v>
      </c>
      <c r="M281" s="144">
        <v>1118824.8</v>
      </c>
      <c r="N281" s="187">
        <f>SUM(Ikärakenne[[#This Row],[Ikä 0–5]:[Ikä 16+]])</f>
        <v>30996569.000000004</v>
      </c>
    </row>
    <row r="282" spans="1:14">
      <c r="A282" s="134">
        <v>915</v>
      </c>
      <c r="B282" s="130" t="s">
        <v>289</v>
      </c>
      <c r="C282" s="142">
        <v>744</v>
      </c>
      <c r="D282" s="46">
        <v>128</v>
      </c>
      <c r="E282" s="46">
        <v>1019</v>
      </c>
      <c r="F282" s="46">
        <v>574</v>
      </c>
      <c r="G282" s="46">
        <v>17294</v>
      </c>
      <c r="H282" s="43">
        <f>SUM(Ikärakenne[[#This Row],[0–5-vuotiaat]:[16 vuotta täyttäneet]])</f>
        <v>19759</v>
      </c>
      <c r="I282" s="144">
        <v>6138297.5999999996</v>
      </c>
      <c r="J282" s="144">
        <v>1120576</v>
      </c>
      <c r="K282" s="144">
        <v>7426380.29</v>
      </c>
      <c r="L282" s="144">
        <v>7193149.8800000008</v>
      </c>
      <c r="M282" s="144">
        <v>1116500.6400000001</v>
      </c>
      <c r="N282" s="187">
        <f>SUM(Ikärakenne[[#This Row],[Ikä 0–5]:[Ikä 16+]])</f>
        <v>22994904.410000004</v>
      </c>
    </row>
    <row r="283" spans="1:14">
      <c r="A283" s="134">
        <v>918</v>
      </c>
      <c r="B283" s="130" t="s">
        <v>290</v>
      </c>
      <c r="C283" s="142">
        <v>106</v>
      </c>
      <c r="D283" s="46">
        <v>16</v>
      </c>
      <c r="E283" s="46">
        <v>137</v>
      </c>
      <c r="F283" s="46">
        <v>75</v>
      </c>
      <c r="G283" s="46">
        <v>1894</v>
      </c>
      <c r="H283" s="43">
        <f>SUM(Ikärakenne[[#This Row],[0–5-vuotiaat]:[16 vuotta täyttäneet]])</f>
        <v>2228</v>
      </c>
      <c r="I283" s="144">
        <v>874542.39999999991</v>
      </c>
      <c r="J283" s="144">
        <v>140072</v>
      </c>
      <c r="K283" s="144">
        <v>998443.66999999993</v>
      </c>
      <c r="L283" s="144">
        <v>939871.50000000012</v>
      </c>
      <c r="M283" s="144">
        <v>122276.64</v>
      </c>
      <c r="N283" s="187">
        <f>SUM(Ikärakenne[[#This Row],[Ikä 0–5]:[Ikä 16+]])</f>
        <v>3075206.21</v>
      </c>
    </row>
    <row r="284" spans="1:14">
      <c r="A284" s="134">
        <v>921</v>
      </c>
      <c r="B284" s="130" t="s">
        <v>291</v>
      </c>
      <c r="C284" s="142">
        <v>43</v>
      </c>
      <c r="D284" s="46">
        <v>11</v>
      </c>
      <c r="E284" s="46">
        <v>71</v>
      </c>
      <c r="F284" s="46">
        <v>51</v>
      </c>
      <c r="G284" s="46">
        <v>1718</v>
      </c>
      <c r="H284" s="43">
        <f>SUM(Ikärakenne[[#This Row],[0–5-vuotiaat]:[16 vuotta täyttäneet]])</f>
        <v>1894</v>
      </c>
      <c r="I284" s="144">
        <v>354767.2</v>
      </c>
      <c r="J284" s="144">
        <v>96299.5</v>
      </c>
      <c r="K284" s="144">
        <v>517441.61</v>
      </c>
      <c r="L284" s="144">
        <v>639112.62</v>
      </c>
      <c r="M284" s="144">
        <v>110914.08</v>
      </c>
      <c r="N284" s="187">
        <f>SUM(Ikärakenne[[#This Row],[Ikä 0–5]:[Ikä 16+]])</f>
        <v>1718535.0100000002</v>
      </c>
    </row>
    <row r="285" spans="1:14">
      <c r="A285" s="134">
        <v>922</v>
      </c>
      <c r="B285" s="130" t="s">
        <v>292</v>
      </c>
      <c r="C285" s="142">
        <v>260</v>
      </c>
      <c r="D285" s="46">
        <v>59</v>
      </c>
      <c r="E285" s="46">
        <v>405</v>
      </c>
      <c r="F285" s="46">
        <v>206</v>
      </c>
      <c r="G285" s="46">
        <v>3571</v>
      </c>
      <c r="H285" s="43">
        <f>SUM(Ikärakenne[[#This Row],[0–5-vuotiaat]:[16 vuotta täyttäneet]])</f>
        <v>4501</v>
      </c>
      <c r="I285" s="144">
        <v>2145104</v>
      </c>
      <c r="J285" s="144">
        <v>516515.5</v>
      </c>
      <c r="K285" s="144">
        <v>2951603.55</v>
      </c>
      <c r="L285" s="144">
        <v>2581513.7200000002</v>
      </c>
      <c r="M285" s="144">
        <v>230543.76</v>
      </c>
      <c r="N285" s="187">
        <f>SUM(Ikärakenne[[#This Row],[Ikä 0–5]:[Ikä 16+]])</f>
        <v>8425280.5299999993</v>
      </c>
    </row>
    <row r="286" spans="1:14">
      <c r="A286" s="134">
        <v>924</v>
      </c>
      <c r="B286" s="130" t="s">
        <v>293</v>
      </c>
      <c r="C286" s="142">
        <v>128</v>
      </c>
      <c r="D286" s="46">
        <v>20</v>
      </c>
      <c r="E286" s="46">
        <v>193</v>
      </c>
      <c r="F286" s="46">
        <v>117</v>
      </c>
      <c r="G286" s="46">
        <v>2488</v>
      </c>
      <c r="H286" s="43">
        <f>SUM(Ikärakenne[[#This Row],[0–5-vuotiaat]:[16 vuotta täyttäneet]])</f>
        <v>2946</v>
      </c>
      <c r="I286" s="144">
        <v>1056051.2</v>
      </c>
      <c r="J286" s="144">
        <v>175090</v>
      </c>
      <c r="K286" s="144">
        <v>1406566.63</v>
      </c>
      <c r="L286" s="144">
        <v>1466199.54</v>
      </c>
      <c r="M286" s="144">
        <v>160625.28</v>
      </c>
      <c r="N286" s="187">
        <f>SUM(Ikärakenne[[#This Row],[Ikä 0–5]:[Ikä 16+]])</f>
        <v>4264532.6500000004</v>
      </c>
    </row>
    <row r="287" spans="1:14">
      <c r="A287" s="134">
        <v>925</v>
      </c>
      <c r="B287" s="130" t="s">
        <v>294</v>
      </c>
      <c r="C287" s="142">
        <v>141</v>
      </c>
      <c r="D287" s="46">
        <v>35</v>
      </c>
      <c r="E287" s="46">
        <v>248</v>
      </c>
      <c r="F287" s="46">
        <v>97</v>
      </c>
      <c r="G287" s="46">
        <v>2906</v>
      </c>
      <c r="H287" s="43">
        <f>SUM(Ikärakenne[[#This Row],[0–5-vuotiaat]:[16 vuotta täyttäneet]])</f>
        <v>3427</v>
      </c>
      <c r="I287" s="144">
        <v>1163306.3999999999</v>
      </c>
      <c r="J287" s="144">
        <v>306407.5</v>
      </c>
      <c r="K287" s="144">
        <v>1807401.68</v>
      </c>
      <c r="L287" s="144">
        <v>1215567.1400000001</v>
      </c>
      <c r="M287" s="144">
        <v>187611.36000000002</v>
      </c>
      <c r="N287" s="187">
        <f>SUM(Ikärakenne[[#This Row],[Ikä 0–5]:[Ikä 16+]])</f>
        <v>4680294.080000001</v>
      </c>
    </row>
    <row r="288" spans="1:14">
      <c r="A288" s="134">
        <v>927</v>
      </c>
      <c r="B288" s="130" t="s">
        <v>295</v>
      </c>
      <c r="C288" s="142">
        <v>1608</v>
      </c>
      <c r="D288" s="46">
        <v>295</v>
      </c>
      <c r="E288" s="46">
        <v>2259</v>
      </c>
      <c r="F288" s="46">
        <v>1256</v>
      </c>
      <c r="G288" s="46">
        <v>23495</v>
      </c>
      <c r="H288" s="43">
        <f>SUM(Ikärakenne[[#This Row],[0–5-vuotiaat]:[16 vuotta täyttäneet]])</f>
        <v>28913</v>
      </c>
      <c r="I288" s="144">
        <v>13266643.199999999</v>
      </c>
      <c r="J288" s="144">
        <v>2582577.5</v>
      </c>
      <c r="K288" s="144">
        <v>16463388.689999999</v>
      </c>
      <c r="L288" s="144">
        <v>15739714.720000001</v>
      </c>
      <c r="M288" s="144">
        <v>1516837.2</v>
      </c>
      <c r="N288" s="187">
        <f>SUM(Ikärakenne[[#This Row],[Ikä 0–5]:[Ikä 16+]])</f>
        <v>49569161.310000002</v>
      </c>
    </row>
    <row r="289" spans="1:14">
      <c r="A289" s="134">
        <v>931</v>
      </c>
      <c r="B289" s="130" t="s">
        <v>296</v>
      </c>
      <c r="C289" s="142">
        <v>231</v>
      </c>
      <c r="D289" s="46">
        <v>51</v>
      </c>
      <c r="E289" s="46">
        <v>283</v>
      </c>
      <c r="F289" s="46">
        <v>151</v>
      </c>
      <c r="G289" s="46">
        <v>5235</v>
      </c>
      <c r="H289" s="43">
        <f>SUM(Ikärakenne[[#This Row],[0–5-vuotiaat]:[16 vuotta täyttäneet]])</f>
        <v>5951</v>
      </c>
      <c r="I289" s="144">
        <v>1905842.4</v>
      </c>
      <c r="J289" s="144">
        <v>446479.5</v>
      </c>
      <c r="K289" s="144">
        <v>2062478.53</v>
      </c>
      <c r="L289" s="144">
        <v>1892274.62</v>
      </c>
      <c r="M289" s="144">
        <v>337971.60000000003</v>
      </c>
      <c r="N289" s="187">
        <f>SUM(Ikärakenne[[#This Row],[Ikä 0–5]:[Ikä 16+]])</f>
        <v>6645046.6499999994</v>
      </c>
    </row>
    <row r="290" spans="1:14">
      <c r="A290" s="134">
        <v>934</v>
      </c>
      <c r="B290" s="130" t="s">
        <v>297</v>
      </c>
      <c r="C290" s="142">
        <v>83</v>
      </c>
      <c r="D290" s="46">
        <v>25</v>
      </c>
      <c r="E290" s="46">
        <v>181</v>
      </c>
      <c r="F290" s="46">
        <v>78</v>
      </c>
      <c r="G290" s="46">
        <v>2304</v>
      </c>
      <c r="H290" s="43">
        <f>SUM(Ikärakenne[[#This Row],[0–5-vuotiaat]:[16 vuotta täyttäneet]])</f>
        <v>2671</v>
      </c>
      <c r="I290" s="144">
        <v>684783.2</v>
      </c>
      <c r="J290" s="144">
        <v>218862.5</v>
      </c>
      <c r="K290" s="144">
        <v>1319111.71</v>
      </c>
      <c r="L290" s="144">
        <v>977466.3600000001</v>
      </c>
      <c r="M290" s="144">
        <v>148746.23999999999</v>
      </c>
      <c r="N290" s="187">
        <f>SUM(Ikärakenne[[#This Row],[Ikä 0–5]:[Ikä 16+]])</f>
        <v>3348970.0100000007</v>
      </c>
    </row>
    <row r="291" spans="1:14">
      <c r="A291" s="134">
        <v>935</v>
      </c>
      <c r="B291" s="130" t="s">
        <v>298</v>
      </c>
      <c r="C291" s="142">
        <v>92</v>
      </c>
      <c r="D291" s="46">
        <v>19</v>
      </c>
      <c r="E291" s="46">
        <v>174</v>
      </c>
      <c r="F291" s="46">
        <v>78</v>
      </c>
      <c r="G291" s="46">
        <v>2622</v>
      </c>
      <c r="H291" s="43">
        <f>SUM(Ikärakenne[[#This Row],[0–5-vuotiaat]:[16 vuotta täyttäneet]])</f>
        <v>2985</v>
      </c>
      <c r="I291" s="144">
        <v>759036.79999999993</v>
      </c>
      <c r="J291" s="144">
        <v>166335.5</v>
      </c>
      <c r="K291" s="144">
        <v>1268096.3400000001</v>
      </c>
      <c r="L291" s="144">
        <v>977466.3600000001</v>
      </c>
      <c r="M291" s="144">
        <v>169276.32</v>
      </c>
      <c r="N291" s="187">
        <f>SUM(Ikärakenne[[#This Row],[Ikä 0–5]:[Ikä 16+]])</f>
        <v>3340211.32</v>
      </c>
    </row>
    <row r="292" spans="1:14">
      <c r="A292" s="134">
        <v>936</v>
      </c>
      <c r="B292" s="130" t="s">
        <v>299</v>
      </c>
      <c r="C292" s="142">
        <v>230</v>
      </c>
      <c r="D292" s="46">
        <v>50</v>
      </c>
      <c r="E292" s="46">
        <v>336</v>
      </c>
      <c r="F292" s="46">
        <v>193</v>
      </c>
      <c r="G292" s="46">
        <v>5586</v>
      </c>
      <c r="H292" s="43">
        <f>SUM(Ikärakenne[[#This Row],[0–5-vuotiaat]:[16 vuotta täyttäneet]])</f>
        <v>6395</v>
      </c>
      <c r="I292" s="144">
        <v>1897592</v>
      </c>
      <c r="J292" s="144">
        <v>437725</v>
      </c>
      <c r="K292" s="144">
        <v>2448737.7599999998</v>
      </c>
      <c r="L292" s="144">
        <v>2418602.66</v>
      </c>
      <c r="M292" s="144">
        <v>360632.16000000003</v>
      </c>
      <c r="N292" s="187">
        <f>SUM(Ikärakenne[[#This Row],[Ikä 0–5]:[Ikä 16+]])</f>
        <v>7563289.5800000001</v>
      </c>
    </row>
    <row r="293" spans="1:14">
      <c r="A293" s="134">
        <v>946</v>
      </c>
      <c r="B293" s="130" t="s">
        <v>300</v>
      </c>
      <c r="C293" s="142">
        <v>386</v>
      </c>
      <c r="D293" s="46">
        <v>60</v>
      </c>
      <c r="E293" s="46">
        <v>471</v>
      </c>
      <c r="F293" s="46">
        <v>244</v>
      </c>
      <c r="G293" s="46">
        <v>5126</v>
      </c>
      <c r="H293" s="43">
        <f>SUM(Ikärakenne[[#This Row],[0–5-vuotiaat]:[16 vuotta täyttäneet]])</f>
        <v>6287</v>
      </c>
      <c r="I293" s="144">
        <v>3184654.4</v>
      </c>
      <c r="J293" s="144">
        <v>525270</v>
      </c>
      <c r="K293" s="144">
        <v>3432605.61</v>
      </c>
      <c r="L293" s="144">
        <v>3057715.2800000003</v>
      </c>
      <c r="M293" s="144">
        <v>330934.56</v>
      </c>
      <c r="N293" s="187">
        <f>SUM(Ikärakenne[[#This Row],[Ikä 0–5]:[Ikä 16+]])</f>
        <v>10531179.85</v>
      </c>
    </row>
    <row r="294" spans="1:14">
      <c r="A294" s="134">
        <v>976</v>
      </c>
      <c r="B294" s="130" t="s">
        <v>301</v>
      </c>
      <c r="C294" s="142">
        <v>111</v>
      </c>
      <c r="D294" s="46">
        <v>21</v>
      </c>
      <c r="E294" s="46">
        <v>178</v>
      </c>
      <c r="F294" s="46">
        <v>94</v>
      </c>
      <c r="G294" s="46">
        <v>3384</v>
      </c>
      <c r="H294" s="43">
        <f>SUM(Ikärakenne[[#This Row],[0–5-vuotiaat]:[16 vuotta täyttäneet]])</f>
        <v>3788</v>
      </c>
      <c r="I294" s="144">
        <v>915794.39999999991</v>
      </c>
      <c r="J294" s="144">
        <v>183844.5</v>
      </c>
      <c r="K294" s="144">
        <v>1297247.98</v>
      </c>
      <c r="L294" s="144">
        <v>1177972.28</v>
      </c>
      <c r="M294" s="144">
        <v>218471.04000000001</v>
      </c>
      <c r="N294" s="187">
        <f>SUM(Ikärakenne[[#This Row],[Ikä 0–5]:[Ikä 16+]])</f>
        <v>3793330.2</v>
      </c>
    </row>
    <row r="295" spans="1:14">
      <c r="A295" s="134">
        <v>977</v>
      </c>
      <c r="B295" s="130" t="s">
        <v>302</v>
      </c>
      <c r="C295" s="142">
        <v>1028</v>
      </c>
      <c r="D295" s="46">
        <v>209</v>
      </c>
      <c r="E295" s="46">
        <v>1432</v>
      </c>
      <c r="F295" s="46">
        <v>662</v>
      </c>
      <c r="G295" s="46">
        <v>11962</v>
      </c>
      <c r="H295" s="43">
        <f>SUM(Ikärakenne[[#This Row],[0–5-vuotiaat]:[16 vuotta täyttäneet]])</f>
        <v>15293</v>
      </c>
      <c r="I295" s="144">
        <v>8481411.1999999993</v>
      </c>
      <c r="J295" s="144">
        <v>1829690.5</v>
      </c>
      <c r="K295" s="144">
        <v>10436287.119999999</v>
      </c>
      <c r="L295" s="144">
        <v>8295932.4400000004</v>
      </c>
      <c r="M295" s="144">
        <v>772266.72</v>
      </c>
      <c r="N295" s="187">
        <f>SUM(Ikärakenne[[#This Row],[Ikä 0–5]:[Ikä 16+]])</f>
        <v>29815587.98</v>
      </c>
    </row>
    <row r="296" spans="1:14">
      <c r="A296" s="134">
        <v>980</v>
      </c>
      <c r="B296" s="130" t="s">
        <v>303</v>
      </c>
      <c r="C296" s="142">
        <v>2249</v>
      </c>
      <c r="D296" s="46">
        <v>452</v>
      </c>
      <c r="E296" s="46">
        <v>3031</v>
      </c>
      <c r="F296" s="46">
        <v>1537</v>
      </c>
      <c r="G296" s="46">
        <v>26338</v>
      </c>
      <c r="H296" s="43">
        <f>SUM(Ikärakenne[[#This Row],[0–5-vuotiaat]:[16 vuotta täyttäneet]])</f>
        <v>33607</v>
      </c>
      <c r="I296" s="144">
        <v>18555149.599999998</v>
      </c>
      <c r="J296" s="144">
        <v>3957034</v>
      </c>
      <c r="K296" s="144">
        <v>22089655.210000001</v>
      </c>
      <c r="L296" s="144">
        <v>19261099.940000001</v>
      </c>
      <c r="M296" s="144">
        <v>1700381.28</v>
      </c>
      <c r="N296" s="187">
        <f>SUM(Ikärakenne[[#This Row],[Ikä 0–5]:[Ikä 16+]])</f>
        <v>65563320.030000001</v>
      </c>
    </row>
    <row r="297" spans="1:14">
      <c r="A297" s="134">
        <v>981</v>
      </c>
      <c r="B297" s="130" t="s">
        <v>304</v>
      </c>
      <c r="C297" s="142">
        <v>76</v>
      </c>
      <c r="D297" s="46">
        <v>14</v>
      </c>
      <c r="E297" s="46">
        <v>120</v>
      </c>
      <c r="F297" s="46">
        <v>69</v>
      </c>
      <c r="G297" s="46">
        <v>1958</v>
      </c>
      <c r="H297" s="43">
        <f>SUM(Ikärakenne[[#This Row],[0–5-vuotiaat]:[16 vuotta täyttäneet]])</f>
        <v>2237</v>
      </c>
      <c r="I297" s="144">
        <v>627030.4</v>
      </c>
      <c r="J297" s="144">
        <v>122563</v>
      </c>
      <c r="K297" s="144">
        <v>874549.2</v>
      </c>
      <c r="L297" s="144">
        <v>864681.78</v>
      </c>
      <c r="M297" s="144">
        <v>126408.48000000001</v>
      </c>
      <c r="N297" s="187">
        <f>SUM(Ikärakenne[[#This Row],[Ikä 0–5]:[Ikä 16+]])</f>
        <v>2615232.86</v>
      </c>
    </row>
    <row r="298" spans="1:14">
      <c r="A298" s="134">
        <v>989</v>
      </c>
      <c r="B298" s="130" t="s">
        <v>305</v>
      </c>
      <c r="C298" s="142">
        <v>229</v>
      </c>
      <c r="D298" s="46">
        <v>45</v>
      </c>
      <c r="E298" s="46">
        <v>292</v>
      </c>
      <c r="F298" s="46">
        <v>213</v>
      </c>
      <c r="G298" s="46">
        <v>4627</v>
      </c>
      <c r="H298" s="43">
        <f>SUM(Ikärakenne[[#This Row],[0–5-vuotiaat]:[16 vuotta täyttäneet]])</f>
        <v>5406</v>
      </c>
      <c r="I298" s="144">
        <v>1889341.5999999999</v>
      </c>
      <c r="J298" s="144">
        <v>393952.5</v>
      </c>
      <c r="K298" s="144">
        <v>2128069.7199999997</v>
      </c>
      <c r="L298" s="144">
        <v>2669235.06</v>
      </c>
      <c r="M298" s="144">
        <v>298719.12</v>
      </c>
      <c r="N298" s="187">
        <f>SUM(Ikärakenne[[#This Row],[Ikä 0–5]:[Ikä 16+]])</f>
        <v>7379317.9999999991</v>
      </c>
    </row>
    <row r="299" spans="1:14">
      <c r="A299" s="134">
        <v>992</v>
      </c>
      <c r="B299" s="130" t="s">
        <v>306</v>
      </c>
      <c r="C299" s="142">
        <v>816</v>
      </c>
      <c r="D299" s="46">
        <v>160</v>
      </c>
      <c r="E299" s="46">
        <v>1229</v>
      </c>
      <c r="F299" s="46">
        <v>669</v>
      </c>
      <c r="G299" s="46">
        <v>15246</v>
      </c>
      <c r="H299" s="43">
        <f>SUM(Ikärakenne[[#This Row],[0–5-vuotiaat]:[16 vuotta täyttäneet]])</f>
        <v>18120</v>
      </c>
      <c r="I299" s="144">
        <v>6732326.3999999994</v>
      </c>
      <c r="J299" s="144">
        <v>1400720</v>
      </c>
      <c r="K299" s="144">
        <v>8956841.3900000006</v>
      </c>
      <c r="L299" s="144">
        <v>8383653.7800000003</v>
      </c>
      <c r="M299" s="144">
        <v>984281.76</v>
      </c>
      <c r="N299" s="187">
        <f>SUM(Ikärakenne[[#This Row],[Ikä 0–5]:[Ikä 16+]])</f>
        <v>26457823.330000002</v>
      </c>
    </row>
    <row r="303" spans="1:14">
      <c r="C303" s="139"/>
    </row>
    <row r="304" spans="1:14">
      <c r="C304" s="46"/>
      <c r="D304" s="46"/>
      <c r="E304" s="46"/>
      <c r="F304" s="46"/>
      <c r="G304" s="46"/>
    </row>
    <row r="305" spans="3:7">
      <c r="C305" s="139"/>
    </row>
    <row r="306" spans="3:7">
      <c r="C306" s="46"/>
      <c r="D306" s="46"/>
      <c r="E306" s="46"/>
      <c r="F306" s="46"/>
      <c r="G306" s="46"/>
    </row>
  </sheetData>
  <pageMargins left="0.31496062992125984" right="0.31496062992125984" top="0.55118110236220474" bottom="0.55118110236220474" header="0.31496062992125984" footer="0.31496062992125984"/>
  <pageSetup paperSize="9" scale="65" orientation="landscape"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5"/>
  <sheetViews>
    <sheetView zoomScale="80" zoomScaleNormal="80" workbookViewId="0">
      <pane xSplit="2" ySplit="11" topLeftCell="R12" activePane="bottomRight" state="frozen"/>
      <selection activeCell="G29" sqref="G29"/>
      <selection pane="topRight" activeCell="G29" sqref="G29"/>
      <selection pane="bottomLeft" activeCell="G29" sqref="G29"/>
      <selection pane="bottomRight" activeCell="M13" sqref="M13"/>
    </sheetView>
  </sheetViews>
  <sheetFormatPr defaultRowHeight="15"/>
  <cols>
    <col min="1" max="1" width="20" style="95" customWidth="1"/>
    <col min="2" max="2" width="23.625" style="160" customWidth="1"/>
    <col min="3" max="3" width="17.5" style="146" customWidth="1"/>
    <col min="4" max="4" width="12.625" style="139" customWidth="1"/>
    <col min="5" max="5" width="10.375" style="139" customWidth="1"/>
    <col min="6" max="6" width="15.125" style="47" customWidth="1"/>
    <col min="7" max="7" width="18.875" style="162" customWidth="1"/>
    <col min="8" max="8" width="13" style="162" bestFit="1" customWidth="1"/>
    <col min="9" max="9" width="18.125" style="164" bestFit="1" customWidth="1"/>
    <col min="10" max="10" width="17.625" style="15" customWidth="1"/>
    <col min="11" max="11" width="16.125" style="47" customWidth="1"/>
    <col min="12" max="12" width="14.875" style="107" bestFit="1" customWidth="1"/>
    <col min="13" max="13" width="18.625" style="162" customWidth="1"/>
    <col min="14" max="14" width="16.125" style="162" customWidth="1"/>
    <col min="15" max="15" width="19.125" style="162" bestFit="1" customWidth="1"/>
    <col min="16" max="16" width="17.625" style="47" customWidth="1"/>
    <col min="17" max="17" width="15.125" style="47" customWidth="1"/>
    <col min="18" max="18" width="16.625" style="167" customWidth="1"/>
    <col min="19" max="19" width="18.375" style="95" customWidth="1"/>
    <col min="20" max="20" width="17.875" style="175" customWidth="1"/>
    <col min="21" max="21" width="17.625" style="38" bestFit="1" customWidth="1"/>
    <col min="22" max="22" width="28.625" style="38" customWidth="1"/>
    <col min="23" max="23" width="26.875" style="38" customWidth="1"/>
    <col min="24" max="24" width="17.125" style="38" bestFit="1" customWidth="1"/>
    <col min="25" max="25" width="15.375" style="38" bestFit="1" customWidth="1"/>
    <col min="26" max="26" width="11.125" style="38" bestFit="1" customWidth="1"/>
    <col min="27" max="27" width="20.125" style="168" bestFit="1" customWidth="1"/>
    <col min="28" max="28" width="17.125" style="38" bestFit="1" customWidth="1"/>
    <col min="29" max="29" width="18.625" style="38" bestFit="1" customWidth="1"/>
    <col min="30" max="30" width="16" style="28" bestFit="1" customWidth="1"/>
  </cols>
  <sheetData>
    <row r="1" spans="1:32" ht="23.25">
      <c r="A1" s="324" t="s">
        <v>774</v>
      </c>
      <c r="D1" s="161"/>
      <c r="E1" s="380"/>
      <c r="F1" s="163"/>
      <c r="H1" s="163"/>
      <c r="R1" s="15"/>
      <c r="AD1" s="173"/>
      <c r="AF1" s="108"/>
    </row>
    <row r="2" spans="1:32">
      <c r="A2" s="160" t="s">
        <v>372</v>
      </c>
      <c r="C2" s="165"/>
      <c r="D2" s="166"/>
      <c r="E2" s="166"/>
      <c r="AD2" s="173"/>
    </row>
    <row r="3" spans="1:32">
      <c r="A3" s="327" t="s">
        <v>1</v>
      </c>
      <c r="B3" s="328">
        <f>COUNT(C13:C305)</f>
        <v>293</v>
      </c>
      <c r="E3" s="169"/>
      <c r="H3" s="170"/>
      <c r="I3" s="169"/>
      <c r="J3" s="169"/>
      <c r="K3" s="169"/>
      <c r="O3" s="171"/>
      <c r="P3" s="171"/>
      <c r="Q3" s="171"/>
      <c r="R3" s="136"/>
      <c r="S3" s="182"/>
      <c r="T3" s="346"/>
      <c r="U3" s="169"/>
      <c r="V3" s="169"/>
      <c r="W3" s="169"/>
      <c r="X3" s="169"/>
      <c r="Y3" s="169"/>
      <c r="Z3" s="169"/>
      <c r="AA3" s="169"/>
      <c r="AB3" s="169"/>
      <c r="AC3" s="197"/>
      <c r="AD3" s="173"/>
    </row>
    <row r="4" spans="1:32">
      <c r="A4" s="160" t="s">
        <v>681</v>
      </c>
      <c r="B4" s="160" t="s">
        <v>692</v>
      </c>
      <c r="F4" s="139"/>
      <c r="H4" s="170"/>
      <c r="J4" s="28"/>
      <c r="T4" s="361"/>
      <c r="U4" s="198"/>
      <c r="V4" s="198"/>
      <c r="W4" s="198"/>
      <c r="X4" s="198"/>
      <c r="Y4" s="198"/>
      <c r="Z4" s="198"/>
      <c r="AA4" s="198"/>
      <c r="AD4" s="173"/>
    </row>
    <row r="5" spans="1:32" ht="29.25">
      <c r="A5" s="95" t="s">
        <v>682</v>
      </c>
      <c r="B5" s="95" t="s">
        <v>688</v>
      </c>
      <c r="E5" s="47"/>
      <c r="G5" s="155"/>
      <c r="H5" s="155"/>
      <c r="I5" s="173"/>
      <c r="L5" s="169"/>
      <c r="M5" s="169"/>
      <c r="N5" s="169"/>
      <c r="O5" s="169"/>
      <c r="P5" s="169"/>
      <c r="Q5" s="169"/>
      <c r="R5" s="169"/>
      <c r="S5" s="169"/>
      <c r="T5" s="362" t="s">
        <v>667</v>
      </c>
      <c r="U5" s="227" t="s">
        <v>694</v>
      </c>
      <c r="V5" s="227" t="s">
        <v>695</v>
      </c>
      <c r="W5" s="227" t="s">
        <v>668</v>
      </c>
      <c r="X5" s="227" t="s">
        <v>669</v>
      </c>
      <c r="Y5" s="227" t="s">
        <v>377</v>
      </c>
      <c r="Z5" s="228" t="s">
        <v>670</v>
      </c>
      <c r="AA5" s="227" t="s">
        <v>671</v>
      </c>
      <c r="AC5" s="172"/>
      <c r="AD5" s="173"/>
    </row>
    <row r="6" spans="1:32">
      <c r="A6" s="95" t="s">
        <v>683</v>
      </c>
      <c r="B6" s="95" t="s">
        <v>689</v>
      </c>
      <c r="G6" s="155"/>
      <c r="H6" s="155"/>
      <c r="I6" s="173"/>
      <c r="L6" s="140"/>
      <c r="M6" s="155"/>
      <c r="N6" s="155"/>
      <c r="O6" s="155"/>
      <c r="R6" s="174"/>
      <c r="S6" s="177"/>
      <c r="T6" s="333">
        <v>69.81</v>
      </c>
      <c r="U6" s="334">
        <v>296.31</v>
      </c>
      <c r="V6" s="334">
        <v>296.31</v>
      </c>
      <c r="W6" s="334">
        <v>1730.99</v>
      </c>
      <c r="X6" s="334">
        <v>41.86</v>
      </c>
      <c r="Y6" s="334">
        <v>407.85</v>
      </c>
      <c r="Z6" s="334">
        <v>298.33999999999997</v>
      </c>
      <c r="AA6" s="334">
        <v>28.65</v>
      </c>
      <c r="AC6" s="176"/>
      <c r="AD6" s="358"/>
    </row>
    <row r="7" spans="1:32">
      <c r="A7" s="95" t="s">
        <v>684</v>
      </c>
      <c r="B7" s="180" t="s">
        <v>690</v>
      </c>
      <c r="E7" s="47"/>
      <c r="I7" s="173"/>
      <c r="L7" s="47"/>
      <c r="M7" s="155"/>
      <c r="S7" s="155"/>
      <c r="AD7" s="176"/>
    </row>
    <row r="8" spans="1:32" s="158" customFormat="1">
      <c r="A8" s="95" t="s">
        <v>685</v>
      </c>
      <c r="B8" s="181" t="s">
        <v>691</v>
      </c>
      <c r="C8" s="350"/>
      <c r="D8" s="350"/>
      <c r="E8" s="350"/>
      <c r="F8" s="350"/>
      <c r="G8" s="350"/>
      <c r="H8" s="350"/>
      <c r="I8" s="350"/>
      <c r="J8" s="350"/>
      <c r="K8" s="350"/>
      <c r="L8" s="350"/>
      <c r="M8" s="350"/>
      <c r="N8" s="350"/>
      <c r="O8" s="350"/>
      <c r="P8" s="350"/>
      <c r="Q8" s="350"/>
      <c r="R8" s="350"/>
      <c r="S8" s="350"/>
      <c r="T8" s="346"/>
      <c r="U8" s="169"/>
      <c r="V8" s="169"/>
      <c r="W8" s="169"/>
      <c r="X8" s="169"/>
      <c r="Y8" s="169"/>
      <c r="Z8" s="169"/>
      <c r="AA8" s="169"/>
      <c r="AB8" s="169"/>
      <c r="AC8" s="169"/>
      <c r="AD8" s="169"/>
      <c r="AE8" s="159"/>
    </row>
    <row r="9" spans="1:32" s="158" customFormat="1" ht="14.25">
      <c r="A9" s="200"/>
      <c r="B9" s="201"/>
      <c r="C9" s="190"/>
      <c r="D9" s="190"/>
      <c r="E9" s="190"/>
      <c r="F9" s="190"/>
      <c r="G9" s="190"/>
      <c r="H9" s="190"/>
      <c r="I9" s="190"/>
      <c r="J9" s="190"/>
      <c r="K9" s="190"/>
      <c r="L9" s="190"/>
      <c r="M9" s="190"/>
      <c r="N9" s="191"/>
      <c r="O9" s="190"/>
      <c r="P9" s="190"/>
      <c r="Q9" s="190"/>
      <c r="R9" s="192"/>
      <c r="S9" s="190"/>
      <c r="T9" s="188"/>
      <c r="U9" s="189"/>
      <c r="V9" s="189"/>
      <c r="W9" s="189"/>
      <c r="X9" s="189"/>
      <c r="Y9" s="189"/>
      <c r="Z9" s="189"/>
      <c r="AA9" s="189"/>
      <c r="AB9" s="189"/>
      <c r="AC9" s="363"/>
      <c r="AD9" s="364"/>
      <c r="AE9" s="159"/>
    </row>
    <row r="10" spans="1:32" s="34" customFormat="1">
      <c r="A10" s="194"/>
      <c r="B10" s="194"/>
      <c r="C10" s="193" t="s">
        <v>374</v>
      </c>
      <c r="D10" s="194"/>
      <c r="E10" s="194"/>
      <c r="F10" s="194"/>
      <c r="G10" s="194"/>
      <c r="H10" s="194"/>
      <c r="I10" s="194"/>
      <c r="J10" s="194"/>
      <c r="K10" s="194"/>
      <c r="L10" s="194"/>
      <c r="M10" s="194"/>
      <c r="N10" s="194"/>
      <c r="O10" s="194"/>
      <c r="P10" s="194"/>
      <c r="Q10" s="194"/>
      <c r="R10" s="196"/>
      <c r="S10" s="194"/>
      <c r="T10" s="184" t="s">
        <v>693</v>
      </c>
      <c r="U10" s="185"/>
      <c r="V10" s="185"/>
      <c r="W10" s="185"/>
      <c r="X10" s="185"/>
      <c r="Y10" s="185"/>
      <c r="Z10" s="185"/>
      <c r="AA10" s="185"/>
      <c r="AB10" s="185"/>
      <c r="AC10" s="109"/>
      <c r="AD10" s="365"/>
    </row>
    <row r="11" spans="1:32" s="221" customFormat="1" ht="62.25" customHeight="1">
      <c r="A11" s="223" t="s">
        <v>2</v>
      </c>
      <c r="B11" s="221" t="s">
        <v>3</v>
      </c>
      <c r="C11" s="408" t="s">
        <v>777</v>
      </c>
      <c r="D11" s="388" t="s">
        <v>775</v>
      </c>
      <c r="E11" s="389" t="s">
        <v>776</v>
      </c>
      <c r="F11" s="389" t="s">
        <v>778</v>
      </c>
      <c r="G11" s="390" t="s">
        <v>679</v>
      </c>
      <c r="H11" s="388" t="s">
        <v>680</v>
      </c>
      <c r="I11" s="396" t="s">
        <v>779</v>
      </c>
      <c r="J11" s="408" t="s">
        <v>780</v>
      </c>
      <c r="K11" s="388" t="s">
        <v>794</v>
      </c>
      <c r="L11" s="409" t="s">
        <v>795</v>
      </c>
      <c r="M11" s="390" t="s">
        <v>686</v>
      </c>
      <c r="N11" s="388" t="s">
        <v>687</v>
      </c>
      <c r="O11" s="390" t="s">
        <v>802</v>
      </c>
      <c r="P11" s="388" t="s">
        <v>803</v>
      </c>
      <c r="Q11" s="389" t="s">
        <v>804</v>
      </c>
      <c r="R11" s="416" t="s">
        <v>747</v>
      </c>
      <c r="S11" s="390" t="s">
        <v>766</v>
      </c>
      <c r="T11" s="225" t="s">
        <v>667</v>
      </c>
      <c r="U11" s="225" t="s">
        <v>694</v>
      </c>
      <c r="V11" s="225" t="s">
        <v>695</v>
      </c>
      <c r="W11" s="225" t="s">
        <v>668</v>
      </c>
      <c r="X11" s="225" t="s">
        <v>669</v>
      </c>
      <c r="Y11" s="225" t="s">
        <v>377</v>
      </c>
      <c r="Z11" s="225" t="s">
        <v>670</v>
      </c>
      <c r="AA11" s="225" t="s">
        <v>671</v>
      </c>
      <c r="AB11" s="226" t="s">
        <v>696</v>
      </c>
      <c r="AC11" s="317"/>
      <c r="AD11" s="214"/>
    </row>
    <row r="12" spans="1:32" s="50" customFormat="1">
      <c r="B12" s="160" t="s">
        <v>376</v>
      </c>
      <c r="C12" s="258">
        <f>SUM(C13:C305)</f>
        <v>5533611</v>
      </c>
      <c r="D12" s="142">
        <f>SUM(D13:D305)</f>
        <v>248773.91666666674</v>
      </c>
      <c r="E12" s="46">
        <f>SUM(E13:E305)</f>
        <v>2621163</v>
      </c>
      <c r="F12" s="344">
        <f>D12/E12</f>
        <v>9.4909746805775436E-2</v>
      </c>
      <c r="G12" s="391">
        <f>F12/$F$12</f>
        <v>1</v>
      </c>
      <c r="H12" s="397"/>
      <c r="I12" s="398">
        <f>SUM(I13:I305)</f>
        <v>260995</v>
      </c>
      <c r="J12" s="404">
        <f>SUM(J13:J305)</f>
        <v>493086</v>
      </c>
      <c r="K12" s="278">
        <f>SUM(K13:K305)</f>
        <v>302409.10000000027</v>
      </c>
      <c r="L12" s="133">
        <f>C12/K12</f>
        <v>18.298427527478488</v>
      </c>
      <c r="M12" s="392">
        <f t="shared" ref="M12" si="0">$L$12/L12</f>
        <v>1</v>
      </c>
      <c r="N12" s="397"/>
      <c r="O12" s="398">
        <f>SUM(O13:O305)</f>
        <v>32984</v>
      </c>
      <c r="P12" s="417">
        <f>SUM(P13:P305)</f>
        <v>1729254</v>
      </c>
      <c r="Q12" s="37">
        <f>SUM(Q13:Q305)</f>
        <v>236064</v>
      </c>
      <c r="R12" s="174">
        <v>0.13406243385876221</v>
      </c>
      <c r="S12" s="418">
        <v>1</v>
      </c>
      <c r="T12" s="173">
        <f>SUM(T13:T305)</f>
        <v>385817925.63244116</v>
      </c>
      <c r="U12" s="173">
        <f t="shared" ref="U12:AA12" si="1">SUM(U13:U305)</f>
        <v>39184141.071600005</v>
      </c>
      <c r="V12" s="173">
        <f t="shared" si="1"/>
        <v>67410068.682599992</v>
      </c>
      <c r="W12" s="173">
        <f t="shared" si="1"/>
        <v>853526935.13999963</v>
      </c>
      <c r="X12" s="173">
        <f t="shared" si="1"/>
        <v>209363973.08288267</v>
      </c>
      <c r="Y12" s="173">
        <f t="shared" si="1"/>
        <v>14956675.200000001</v>
      </c>
      <c r="Z12" s="173">
        <f t="shared" si="1"/>
        <v>9840446.5599999987</v>
      </c>
      <c r="AA12" s="173">
        <f t="shared" si="1"/>
        <v>157064459.78206941</v>
      </c>
      <c r="AB12" s="183">
        <f>SUM(AB13:AB305)</f>
        <v>1737164625.1515934</v>
      </c>
      <c r="AC12" s="110"/>
      <c r="AD12" s="67"/>
    </row>
    <row r="13" spans="1:32" s="50" customFormat="1">
      <c r="A13" s="95">
        <v>5</v>
      </c>
      <c r="B13" s="160" t="s">
        <v>14</v>
      </c>
      <c r="C13" s="412">
        <v>9183</v>
      </c>
      <c r="D13" s="142">
        <v>246.16666666666666</v>
      </c>
      <c r="E13" s="46">
        <v>3757</v>
      </c>
      <c r="F13" s="344">
        <f t="shared" ref="F13:F76" si="2">D13/E13</f>
        <v>6.5522136456392516E-2</v>
      </c>
      <c r="G13" s="392">
        <f>Muut[[#This Row],[Keskim. työttömyysaste 2022, %]]/$F$12</f>
        <v>0.6903625671921545</v>
      </c>
      <c r="H13" s="175">
        <v>0</v>
      </c>
      <c r="I13" s="399">
        <v>12</v>
      </c>
      <c r="J13" s="405">
        <v>311</v>
      </c>
      <c r="K13" s="278">
        <v>1008.77</v>
      </c>
      <c r="L13" s="179">
        <v>9.1031652408378516</v>
      </c>
      <c r="M13" s="392">
        <v>2.0101170354888898</v>
      </c>
      <c r="N13" s="175">
        <v>0</v>
      </c>
      <c r="O13" s="414">
        <v>0</v>
      </c>
      <c r="P13" s="278">
        <v>2313</v>
      </c>
      <c r="Q13" s="15">
        <v>271</v>
      </c>
      <c r="R13" s="167">
        <v>0.11716385646346736</v>
      </c>
      <c r="S13" s="418">
        <v>0.85826753526533806</v>
      </c>
      <c r="T13" s="168">
        <v>442567.43792042899</v>
      </c>
      <c r="U13" s="168">
        <v>0</v>
      </c>
      <c r="V13" s="168">
        <v>0</v>
      </c>
      <c r="W13" s="168">
        <v>538337.89</v>
      </c>
      <c r="X13" s="168">
        <v>772689.75228640263</v>
      </c>
      <c r="Y13" s="168">
        <v>0</v>
      </c>
      <c r="Z13" s="164">
        <v>0</v>
      </c>
      <c r="AA13" s="168">
        <v>225804.13774218681</v>
      </c>
      <c r="AB13" s="183">
        <f>SUM(Muut[[#This Row],[Työttömyysaste]:[Koulutustausta]])</f>
        <v>1979399.2179490183</v>
      </c>
      <c r="AD13" s="67"/>
    </row>
    <row r="14" spans="1:32" s="50" customFormat="1">
      <c r="A14" s="95">
        <v>9</v>
      </c>
      <c r="B14" s="160" t="s">
        <v>15</v>
      </c>
      <c r="C14" s="412">
        <v>2447</v>
      </c>
      <c r="D14" s="142">
        <v>76.5</v>
      </c>
      <c r="E14" s="46">
        <v>1100</v>
      </c>
      <c r="F14" s="344">
        <f t="shared" si="2"/>
        <v>6.9545454545454549E-2</v>
      </c>
      <c r="G14" s="392">
        <f>Muut[[#This Row],[Keskim. työttömyysaste 2022, %]]/$F$12</f>
        <v>0.732753556784566</v>
      </c>
      <c r="H14" s="175">
        <v>0</v>
      </c>
      <c r="I14" s="399">
        <v>4</v>
      </c>
      <c r="J14" s="405">
        <v>22</v>
      </c>
      <c r="K14" s="278">
        <v>251.5</v>
      </c>
      <c r="L14" s="179">
        <v>9.7296222664015897</v>
      </c>
      <c r="M14" s="392">
        <v>1.8806924900534696</v>
      </c>
      <c r="N14" s="175">
        <v>0</v>
      </c>
      <c r="O14" s="414">
        <v>0</v>
      </c>
      <c r="P14" s="278">
        <v>628</v>
      </c>
      <c r="Q14" s="15">
        <v>77</v>
      </c>
      <c r="R14" s="167">
        <v>0.12261146496815287</v>
      </c>
      <c r="S14" s="418">
        <v>0.89817323370796986</v>
      </c>
      <c r="T14" s="168">
        <v>125172.67763047246</v>
      </c>
      <c r="U14" s="168">
        <v>0</v>
      </c>
      <c r="V14" s="168">
        <v>0</v>
      </c>
      <c r="W14" s="168">
        <v>38081.78</v>
      </c>
      <c r="X14" s="168">
        <v>192642.00233951278</v>
      </c>
      <c r="Y14" s="168">
        <v>0</v>
      </c>
      <c r="Z14" s="164">
        <v>0</v>
      </c>
      <c r="AA14" s="168">
        <v>62967.826717609467</v>
      </c>
      <c r="AB14" s="183">
        <f>SUM(Muut[[#This Row],[Työttömyysaste]:[Koulutustausta]])</f>
        <v>418864.28668759472</v>
      </c>
      <c r="AD14" s="67"/>
    </row>
    <row r="15" spans="1:32" s="50" customFormat="1">
      <c r="A15" s="95">
        <v>10</v>
      </c>
      <c r="B15" s="160" t="s">
        <v>16</v>
      </c>
      <c r="C15" s="412">
        <v>11102</v>
      </c>
      <c r="D15" s="142">
        <v>277.5</v>
      </c>
      <c r="E15" s="46">
        <v>4658</v>
      </c>
      <c r="F15" s="344">
        <f t="shared" si="2"/>
        <v>5.9574924860455132E-2</v>
      </c>
      <c r="G15" s="392">
        <f>Muut[[#This Row],[Keskim. työttömyysaste 2022, %]]/$F$12</f>
        <v>0.62770080908939785</v>
      </c>
      <c r="H15" s="175">
        <v>0</v>
      </c>
      <c r="I15" s="399">
        <v>7</v>
      </c>
      <c r="J15" s="405">
        <v>239</v>
      </c>
      <c r="K15" s="278">
        <v>1087.23</v>
      </c>
      <c r="L15" s="179">
        <v>10.211270844255585</v>
      </c>
      <c r="M15" s="392">
        <v>1.7919833688254763</v>
      </c>
      <c r="N15" s="175">
        <v>0</v>
      </c>
      <c r="O15" s="414">
        <v>0</v>
      </c>
      <c r="P15" s="278">
        <v>2899</v>
      </c>
      <c r="Q15" s="15">
        <v>370</v>
      </c>
      <c r="R15" s="167">
        <v>0.12763021731631596</v>
      </c>
      <c r="S15" s="418">
        <v>0.93493740602170861</v>
      </c>
      <c r="T15" s="168">
        <v>486487.34724305762</v>
      </c>
      <c r="U15" s="168">
        <v>0</v>
      </c>
      <c r="V15" s="168">
        <v>0</v>
      </c>
      <c r="W15" s="168">
        <v>413706.61</v>
      </c>
      <c r="X15" s="168">
        <v>832787.92923892033</v>
      </c>
      <c r="Y15" s="168">
        <v>0</v>
      </c>
      <c r="Z15" s="164">
        <v>0</v>
      </c>
      <c r="AA15" s="168">
        <v>297377.6910893587</v>
      </c>
      <c r="AB15" s="183">
        <f>SUM(Muut[[#This Row],[Työttömyysaste]:[Koulutustausta]])</f>
        <v>2030359.5775713366</v>
      </c>
      <c r="AD15" s="67"/>
    </row>
    <row r="16" spans="1:32" s="50" customFormat="1">
      <c r="A16" s="95">
        <v>16</v>
      </c>
      <c r="B16" s="160" t="s">
        <v>17</v>
      </c>
      <c r="C16" s="412">
        <v>8014</v>
      </c>
      <c r="D16" s="142">
        <v>272.41666666666669</v>
      </c>
      <c r="E16" s="46">
        <v>3269</v>
      </c>
      <c r="F16" s="344">
        <f t="shared" si="2"/>
        <v>8.3333333333333343E-2</v>
      </c>
      <c r="G16" s="392">
        <f>Muut[[#This Row],[Keskim. työttömyysaste 2022, %]]/$F$12</f>
        <v>0.87802713775928387</v>
      </c>
      <c r="H16" s="175">
        <v>0</v>
      </c>
      <c r="I16" s="399">
        <v>12</v>
      </c>
      <c r="J16" s="405">
        <v>210</v>
      </c>
      <c r="K16" s="278">
        <v>563.39</v>
      </c>
      <c r="L16" s="179">
        <v>14.22460462557021</v>
      </c>
      <c r="M16" s="392">
        <v>1.2863926983661222</v>
      </c>
      <c r="N16" s="175">
        <v>3</v>
      </c>
      <c r="O16" s="414">
        <v>485</v>
      </c>
      <c r="P16" s="278">
        <v>2164</v>
      </c>
      <c r="Q16" s="15">
        <v>319</v>
      </c>
      <c r="R16" s="167">
        <v>0.14741219963031424</v>
      </c>
      <c r="S16" s="418">
        <v>1.0798475661664608</v>
      </c>
      <c r="T16" s="168">
        <v>491218.72693862248</v>
      </c>
      <c r="U16" s="168">
        <v>0</v>
      </c>
      <c r="V16" s="168">
        <v>0</v>
      </c>
      <c r="W16" s="168">
        <v>363507.9</v>
      </c>
      <c r="X16" s="168">
        <v>431541.06440579752</v>
      </c>
      <c r="Y16" s="168">
        <v>0</v>
      </c>
      <c r="Z16" s="164">
        <v>144694.9</v>
      </c>
      <c r="AA16" s="168">
        <v>247934.18902414216</v>
      </c>
      <c r="AB16" s="183">
        <f>SUM(Muut[[#This Row],[Työttömyysaste]:[Koulutustausta]])</f>
        <v>1678896.7803685621</v>
      </c>
      <c r="AD16" s="67"/>
    </row>
    <row r="17" spans="1:30" s="50" customFormat="1">
      <c r="A17" s="95">
        <v>18</v>
      </c>
      <c r="B17" s="160" t="s">
        <v>18</v>
      </c>
      <c r="C17" s="412">
        <v>4763</v>
      </c>
      <c r="D17" s="142">
        <v>162.25</v>
      </c>
      <c r="E17" s="46">
        <v>2411</v>
      </c>
      <c r="F17" s="344">
        <f t="shared" si="2"/>
        <v>6.7295727913728745E-2</v>
      </c>
      <c r="G17" s="392">
        <f>Muut[[#This Row],[Keskim. työttömyysaste 2022, %]]/$F$12</f>
        <v>0.70904970436222547</v>
      </c>
      <c r="H17" s="175">
        <v>0</v>
      </c>
      <c r="I17" s="399">
        <v>186</v>
      </c>
      <c r="J17" s="405">
        <v>164</v>
      </c>
      <c r="K17" s="278">
        <v>212.44</v>
      </c>
      <c r="L17" s="179">
        <v>22.420448126529845</v>
      </c>
      <c r="M17" s="392">
        <v>0.81614905394447401</v>
      </c>
      <c r="N17" s="175">
        <v>0</v>
      </c>
      <c r="O17" s="414">
        <v>0</v>
      </c>
      <c r="P17" s="278">
        <v>1590</v>
      </c>
      <c r="Q17" s="15">
        <v>224</v>
      </c>
      <c r="R17" s="167">
        <v>0.14088050314465408</v>
      </c>
      <c r="S17" s="418">
        <v>1.0320005319951608</v>
      </c>
      <c r="T17" s="168">
        <v>235762.59322045292</v>
      </c>
      <c r="U17" s="168">
        <v>0</v>
      </c>
      <c r="V17" s="168">
        <v>0</v>
      </c>
      <c r="W17" s="168">
        <v>283882.36</v>
      </c>
      <c r="X17" s="168">
        <v>162723.12913322501</v>
      </c>
      <c r="Y17" s="168">
        <v>0</v>
      </c>
      <c r="Z17" s="164">
        <v>0</v>
      </c>
      <c r="AA17" s="168">
        <v>140826.74099603304</v>
      </c>
      <c r="AB17" s="183">
        <f>SUM(Muut[[#This Row],[Työttömyysaste]:[Koulutustausta]])</f>
        <v>823194.8233497109</v>
      </c>
      <c r="AD17" s="67"/>
    </row>
    <row r="18" spans="1:30" s="50" customFormat="1">
      <c r="A18" s="95">
        <v>19</v>
      </c>
      <c r="B18" s="160" t="s">
        <v>19</v>
      </c>
      <c r="C18" s="412">
        <v>3965</v>
      </c>
      <c r="D18" s="142">
        <v>104.91666666666667</v>
      </c>
      <c r="E18" s="46">
        <v>1955</v>
      </c>
      <c r="F18" s="344">
        <f t="shared" si="2"/>
        <v>5.3665814151747655E-2</v>
      </c>
      <c r="G18" s="392">
        <f>Muut[[#This Row],[Keskim. työttömyysaste 2022, %]]/$F$12</f>
        <v>0.56544049434216792</v>
      </c>
      <c r="H18" s="175">
        <v>0</v>
      </c>
      <c r="I18" s="399">
        <v>25</v>
      </c>
      <c r="J18" s="405">
        <v>101</v>
      </c>
      <c r="K18" s="278">
        <v>95.01</v>
      </c>
      <c r="L18" s="179">
        <v>41.732449215872009</v>
      </c>
      <c r="M18" s="392">
        <v>0.43847001245541772</v>
      </c>
      <c r="N18" s="175">
        <v>0</v>
      </c>
      <c r="O18" s="414">
        <v>0</v>
      </c>
      <c r="P18" s="278">
        <v>1313</v>
      </c>
      <c r="Q18" s="15">
        <v>190</v>
      </c>
      <c r="R18" s="167">
        <v>0.1447067783701447</v>
      </c>
      <c r="S18" s="418">
        <v>1.0600293789975861</v>
      </c>
      <c r="T18" s="168">
        <v>156512.03460825604</v>
      </c>
      <c r="U18" s="168">
        <v>0</v>
      </c>
      <c r="V18" s="168">
        <v>0</v>
      </c>
      <c r="W18" s="168">
        <v>174829.99</v>
      </c>
      <c r="X18" s="168">
        <v>72775.016470286719</v>
      </c>
      <c r="Y18" s="168">
        <v>0</v>
      </c>
      <c r="Z18" s="164">
        <v>0</v>
      </c>
      <c r="AA18" s="168">
        <v>120416.42237333354</v>
      </c>
      <c r="AB18" s="183">
        <f>SUM(Muut[[#This Row],[Työttömyysaste]:[Koulutustausta]])</f>
        <v>524533.46345187631</v>
      </c>
      <c r="AD18" s="67"/>
    </row>
    <row r="19" spans="1:30" s="50" customFormat="1">
      <c r="A19" s="95">
        <v>20</v>
      </c>
      <c r="B19" s="160" t="s">
        <v>20</v>
      </c>
      <c r="C19" s="412">
        <v>16473</v>
      </c>
      <c r="D19" s="142">
        <v>600.91666666666663</v>
      </c>
      <c r="E19" s="46">
        <v>7532</v>
      </c>
      <c r="F19" s="344">
        <f t="shared" si="2"/>
        <v>7.978181979111347E-2</v>
      </c>
      <c r="G19" s="392">
        <f>Muut[[#This Row],[Keskim. työttömyysaste 2022, %]]/$F$12</f>
        <v>0.84060723451702013</v>
      </c>
      <c r="H19" s="175">
        <v>0</v>
      </c>
      <c r="I19" s="399">
        <v>25</v>
      </c>
      <c r="J19" s="405">
        <v>469</v>
      </c>
      <c r="K19" s="278">
        <v>293.26</v>
      </c>
      <c r="L19" s="179">
        <v>56.171997544840757</v>
      </c>
      <c r="M19" s="392">
        <v>0.32575710900918725</v>
      </c>
      <c r="N19" s="175">
        <v>0</v>
      </c>
      <c r="O19" s="414">
        <v>0</v>
      </c>
      <c r="P19" s="278">
        <v>5313</v>
      </c>
      <c r="Q19" s="15">
        <v>636</v>
      </c>
      <c r="R19" s="167">
        <v>0.11970638057594579</v>
      </c>
      <c r="S19" s="418">
        <v>0.87689244203468786</v>
      </c>
      <c r="T19" s="168">
        <v>966681.61682882335</v>
      </c>
      <c r="U19" s="168">
        <v>0</v>
      </c>
      <c r="V19" s="168">
        <v>0</v>
      </c>
      <c r="W19" s="168">
        <v>811834.31</v>
      </c>
      <c r="X19" s="168">
        <v>224629.00042181116</v>
      </c>
      <c r="Y19" s="168">
        <v>0</v>
      </c>
      <c r="Z19" s="164">
        <v>0</v>
      </c>
      <c r="AA19" s="168">
        <v>413850.65951231186</v>
      </c>
      <c r="AB19" s="183">
        <f>SUM(Muut[[#This Row],[Työttömyysaste]:[Koulutustausta]])</f>
        <v>2416995.5867629466</v>
      </c>
      <c r="AD19" s="67"/>
    </row>
    <row r="20" spans="1:30" s="50" customFormat="1">
      <c r="A20" s="95">
        <v>46</v>
      </c>
      <c r="B20" s="160" t="s">
        <v>21</v>
      </c>
      <c r="C20" s="412">
        <v>1341</v>
      </c>
      <c r="D20" s="142">
        <v>49.5</v>
      </c>
      <c r="E20" s="46">
        <v>546</v>
      </c>
      <c r="F20" s="344">
        <f t="shared" si="2"/>
        <v>9.0659340659340656E-2</v>
      </c>
      <c r="G20" s="392">
        <f>Muut[[#This Row],[Keskim. työttömyysaste 2022, %]]/$F$12</f>
        <v>0.95521633668317685</v>
      </c>
      <c r="H20" s="175">
        <v>0</v>
      </c>
      <c r="I20" s="399">
        <v>2</v>
      </c>
      <c r="J20" s="405">
        <v>50</v>
      </c>
      <c r="K20" s="278">
        <v>305.58</v>
      </c>
      <c r="L20" s="179">
        <v>4.3883762026310622</v>
      </c>
      <c r="M20" s="392">
        <v>4.1697490558142256</v>
      </c>
      <c r="N20" s="175">
        <v>1</v>
      </c>
      <c r="O20" s="414">
        <v>0</v>
      </c>
      <c r="P20" s="278">
        <v>325</v>
      </c>
      <c r="Q20" s="15">
        <v>45</v>
      </c>
      <c r="R20" s="167">
        <v>0.13846153846153847</v>
      </c>
      <c r="S20" s="418">
        <v>1.0142807426408484</v>
      </c>
      <c r="T20" s="168">
        <v>89422.777954026315</v>
      </c>
      <c r="U20" s="168">
        <v>0</v>
      </c>
      <c r="V20" s="168">
        <v>0</v>
      </c>
      <c r="W20" s="168">
        <v>86549.5</v>
      </c>
      <c r="X20" s="168">
        <v>234065.77763383024</v>
      </c>
      <c r="Y20" s="168">
        <v>546926.85</v>
      </c>
      <c r="Z20" s="164">
        <v>0</v>
      </c>
      <c r="AA20" s="168">
        <v>38968.311134001473</v>
      </c>
      <c r="AB20" s="183">
        <f>SUM(Muut[[#This Row],[Työttömyysaste]:[Koulutustausta]])</f>
        <v>995933.21672185801</v>
      </c>
      <c r="AD20" s="67"/>
    </row>
    <row r="21" spans="1:30" s="50" customFormat="1">
      <c r="A21" s="95">
        <v>47</v>
      </c>
      <c r="B21" s="160" t="s">
        <v>22</v>
      </c>
      <c r="C21" s="412">
        <v>1811</v>
      </c>
      <c r="D21" s="142">
        <v>111.41666666666667</v>
      </c>
      <c r="E21" s="46">
        <v>862</v>
      </c>
      <c r="F21" s="344">
        <f t="shared" si="2"/>
        <v>0.12925367362722351</v>
      </c>
      <c r="G21" s="392">
        <f>Muut[[#This Row],[Keskim. työttömyysaste 2022, %]]/$F$12</f>
        <v>1.3618587971974041</v>
      </c>
      <c r="H21" s="175">
        <v>0</v>
      </c>
      <c r="I21" s="399">
        <v>15</v>
      </c>
      <c r="J21" s="405">
        <v>60</v>
      </c>
      <c r="K21" s="278">
        <v>7953.42</v>
      </c>
      <c r="L21" s="179">
        <v>0.22770078783718198</v>
      </c>
      <c r="M21" s="392">
        <v>20</v>
      </c>
      <c r="N21" s="175">
        <v>0</v>
      </c>
      <c r="O21" s="414">
        <v>0</v>
      </c>
      <c r="P21" s="278">
        <v>531</v>
      </c>
      <c r="Q21" s="15">
        <v>72</v>
      </c>
      <c r="R21" s="167">
        <v>0.13559322033898305</v>
      </c>
      <c r="S21" s="418">
        <v>0.99326927716241264</v>
      </c>
      <c r="T21" s="168">
        <v>172174.23772718725</v>
      </c>
      <c r="U21" s="168">
        <v>0</v>
      </c>
      <c r="V21" s="168">
        <v>0</v>
      </c>
      <c r="W21" s="168">
        <v>103859.4</v>
      </c>
      <c r="X21" s="168">
        <v>1516169.2</v>
      </c>
      <c r="Y21" s="168">
        <v>0</v>
      </c>
      <c r="Z21" s="164">
        <v>0</v>
      </c>
      <c r="AA21" s="168">
        <v>51535.925435963349</v>
      </c>
      <c r="AB21" s="183">
        <f>SUM(Muut[[#This Row],[Työttömyysaste]:[Koulutustausta]])</f>
        <v>1843738.7631631505</v>
      </c>
      <c r="AD21" s="67"/>
    </row>
    <row r="22" spans="1:30" s="50" customFormat="1">
      <c r="A22" s="95">
        <v>49</v>
      </c>
      <c r="B22" s="160" t="s">
        <v>23</v>
      </c>
      <c r="C22" s="412">
        <v>305274</v>
      </c>
      <c r="D22" s="142">
        <v>12892.75</v>
      </c>
      <c r="E22" s="46">
        <v>150575</v>
      </c>
      <c r="F22" s="344">
        <f t="shared" si="2"/>
        <v>8.5623443466710941E-2</v>
      </c>
      <c r="G22" s="392">
        <f>Muut[[#This Row],[Keskim. työttömyysaste 2022, %]]/$F$12</f>
        <v>0.90215648390604064</v>
      </c>
      <c r="H22" s="175">
        <v>1</v>
      </c>
      <c r="I22" s="399">
        <v>20136</v>
      </c>
      <c r="J22" s="405">
        <v>66730</v>
      </c>
      <c r="K22" s="278">
        <v>312.35000000000002</v>
      </c>
      <c r="L22" s="179">
        <v>977.34592604450131</v>
      </c>
      <c r="M22" s="392">
        <v>1.8722570013194394E-2</v>
      </c>
      <c r="N22" s="175">
        <v>3</v>
      </c>
      <c r="O22" s="414">
        <v>632</v>
      </c>
      <c r="P22" s="278">
        <v>108505</v>
      </c>
      <c r="Q22" s="15">
        <v>18048</v>
      </c>
      <c r="R22" s="167">
        <v>0.16633334869360858</v>
      </c>
      <c r="S22" s="418">
        <v>1.2184518120586678</v>
      </c>
      <c r="T22" s="168">
        <v>19226017.358246379</v>
      </c>
      <c r="U22" s="168">
        <v>6331901.7258000001</v>
      </c>
      <c r="V22" s="168">
        <v>5548843.2888000002</v>
      </c>
      <c r="W22" s="168">
        <v>115508962.7</v>
      </c>
      <c r="X22" s="168">
        <v>239251.40926738293</v>
      </c>
      <c r="Y22" s="168">
        <v>0</v>
      </c>
      <c r="Z22" s="164">
        <v>188550.87999999998</v>
      </c>
      <c r="AA22" s="168">
        <v>10656701.515291495</v>
      </c>
      <c r="AB22" s="183">
        <f>SUM(Muut[[#This Row],[Työttömyysaste]:[Koulutustausta]])</f>
        <v>157700228.87740526</v>
      </c>
      <c r="AD22" s="67"/>
    </row>
    <row r="23" spans="1:30" s="50" customFormat="1">
      <c r="A23" s="95">
        <v>50</v>
      </c>
      <c r="B23" s="160" t="s">
        <v>24</v>
      </c>
      <c r="C23" s="412">
        <v>11276</v>
      </c>
      <c r="D23" s="142">
        <v>331.91666666666669</v>
      </c>
      <c r="E23" s="46">
        <v>5165</v>
      </c>
      <c r="F23" s="344">
        <f t="shared" si="2"/>
        <v>6.4262665375927716E-2</v>
      </c>
      <c r="G23" s="392">
        <f>Muut[[#This Row],[Keskim. työttömyysaste 2022, %]]/$F$12</f>
        <v>0.67709236973770126</v>
      </c>
      <c r="H23" s="175">
        <v>0</v>
      </c>
      <c r="I23" s="399">
        <v>21</v>
      </c>
      <c r="J23" s="405">
        <v>446</v>
      </c>
      <c r="K23" s="278">
        <v>578.88</v>
      </c>
      <c r="L23" s="179">
        <v>19.478993919292428</v>
      </c>
      <c r="M23" s="392">
        <v>0.93939284561074377</v>
      </c>
      <c r="N23" s="175">
        <v>0</v>
      </c>
      <c r="O23" s="414">
        <v>0</v>
      </c>
      <c r="P23" s="278">
        <v>3232</v>
      </c>
      <c r="Q23" s="15">
        <v>498</v>
      </c>
      <c r="R23" s="167">
        <v>0.15408415841584158</v>
      </c>
      <c r="S23" s="418">
        <v>1.1287220723076272</v>
      </c>
      <c r="T23" s="168">
        <v>532991.91950474156</v>
      </c>
      <c r="U23" s="168">
        <v>0</v>
      </c>
      <c r="V23" s="168">
        <v>0</v>
      </c>
      <c r="W23" s="168">
        <v>772021.54</v>
      </c>
      <c r="X23" s="168">
        <v>443405.97341668844</v>
      </c>
      <c r="Y23" s="168">
        <v>0</v>
      </c>
      <c r="Z23" s="164">
        <v>0</v>
      </c>
      <c r="AA23" s="168">
        <v>364642.01800231403</v>
      </c>
      <c r="AB23" s="183">
        <f>SUM(Muut[[#This Row],[Työttömyysaste]:[Koulutustausta]])</f>
        <v>2113061.4509237441</v>
      </c>
      <c r="AD23" s="67"/>
    </row>
    <row r="24" spans="1:30" s="50" customFormat="1">
      <c r="A24" s="95">
        <v>51</v>
      </c>
      <c r="B24" s="160" t="s">
        <v>25</v>
      </c>
      <c r="C24" s="412">
        <v>9211</v>
      </c>
      <c r="D24" s="142">
        <v>255.25</v>
      </c>
      <c r="E24" s="46">
        <v>4248</v>
      </c>
      <c r="F24" s="344">
        <f t="shared" si="2"/>
        <v>6.0087099811676085E-2</v>
      </c>
      <c r="G24" s="392">
        <f>Muut[[#This Row],[Keskim. työttömyysaste 2022, %]]/$F$12</f>
        <v>0.63309725116682825</v>
      </c>
      <c r="H24" s="175">
        <v>0</v>
      </c>
      <c r="I24" s="399">
        <v>29</v>
      </c>
      <c r="J24" s="405">
        <v>314</v>
      </c>
      <c r="K24" s="278">
        <v>514.99</v>
      </c>
      <c r="L24" s="179">
        <v>17.885784189984271</v>
      </c>
      <c r="M24" s="392">
        <v>1.02307102294823</v>
      </c>
      <c r="N24" s="175">
        <v>0</v>
      </c>
      <c r="O24" s="414">
        <v>0</v>
      </c>
      <c r="P24" s="278">
        <v>2867</v>
      </c>
      <c r="Q24" s="15">
        <v>391</v>
      </c>
      <c r="R24" s="167">
        <v>0.13637949075688874</v>
      </c>
      <c r="S24" s="418">
        <v>0.99902899175356197</v>
      </c>
      <c r="T24" s="168">
        <v>407094.13746654132</v>
      </c>
      <c r="U24" s="168">
        <v>0</v>
      </c>
      <c r="V24" s="168">
        <v>0</v>
      </c>
      <c r="W24" s="168">
        <v>543530.86</v>
      </c>
      <c r="X24" s="168">
        <v>394468.01107286545</v>
      </c>
      <c r="Y24" s="168">
        <v>0</v>
      </c>
      <c r="Z24" s="164">
        <v>0</v>
      </c>
      <c r="AA24" s="168">
        <v>263638.90563315497</v>
      </c>
      <c r="AB24" s="183">
        <f>SUM(Muut[[#This Row],[Työttömyysaste]:[Koulutustausta]])</f>
        <v>1608731.9141725618</v>
      </c>
      <c r="AD24" s="67"/>
    </row>
    <row r="25" spans="1:30" s="50" customFormat="1">
      <c r="A25" s="95">
        <v>52</v>
      </c>
      <c r="B25" s="160" t="s">
        <v>26</v>
      </c>
      <c r="C25" s="412">
        <v>2346</v>
      </c>
      <c r="D25" s="142">
        <v>46.583333333333336</v>
      </c>
      <c r="E25" s="46">
        <v>1013</v>
      </c>
      <c r="F25" s="344">
        <f t="shared" si="2"/>
        <v>4.5985521553142485E-2</v>
      </c>
      <c r="G25" s="392">
        <f>Muut[[#This Row],[Keskim. työttömyysaste 2022, %]]/$F$12</f>
        <v>0.48451843041208259</v>
      </c>
      <c r="H25" s="175">
        <v>0</v>
      </c>
      <c r="I25" s="399">
        <v>46</v>
      </c>
      <c r="J25" s="405">
        <v>93</v>
      </c>
      <c r="K25" s="278">
        <v>354.15</v>
      </c>
      <c r="L25" s="179">
        <v>6.6243117323168157</v>
      </c>
      <c r="M25" s="392">
        <v>2.7623137718910935</v>
      </c>
      <c r="N25" s="175">
        <v>0</v>
      </c>
      <c r="O25" s="414">
        <v>0</v>
      </c>
      <c r="P25" s="278">
        <v>648</v>
      </c>
      <c r="Q25" s="15">
        <v>90</v>
      </c>
      <c r="R25" s="167">
        <v>0.1388888888888889</v>
      </c>
      <c r="S25" s="418">
        <v>1.0174112387601102</v>
      </c>
      <c r="T25" s="168">
        <v>79351.647397100329</v>
      </c>
      <c r="U25" s="168">
        <v>0</v>
      </c>
      <c r="V25" s="168">
        <v>0</v>
      </c>
      <c r="W25" s="168">
        <v>160982.07</v>
      </c>
      <c r="X25" s="168">
        <v>271269.04623673327</v>
      </c>
      <c r="Y25" s="168">
        <v>0</v>
      </c>
      <c r="Z25" s="164">
        <v>0</v>
      </c>
      <c r="AA25" s="168">
        <v>68383.159849659409</v>
      </c>
      <c r="AB25" s="183">
        <f>SUM(Muut[[#This Row],[Työttömyysaste]:[Koulutustausta]])</f>
        <v>579985.92348349304</v>
      </c>
      <c r="AD25" s="67"/>
    </row>
    <row r="26" spans="1:30" s="50" customFormat="1">
      <c r="A26" s="95">
        <v>61</v>
      </c>
      <c r="B26" s="160" t="s">
        <v>27</v>
      </c>
      <c r="C26" s="412">
        <v>16459</v>
      </c>
      <c r="D26" s="142">
        <v>715.75</v>
      </c>
      <c r="E26" s="46">
        <v>7069</v>
      </c>
      <c r="F26" s="344">
        <f t="shared" si="2"/>
        <v>0.10125194511246287</v>
      </c>
      <c r="G26" s="392">
        <f>Muut[[#This Row],[Keskim. työttömyysaste 2022, %]]/$F$12</f>
        <v>1.0668234667158705</v>
      </c>
      <c r="H26" s="175">
        <v>0</v>
      </c>
      <c r="I26" s="399">
        <v>49</v>
      </c>
      <c r="J26" s="405">
        <v>1040</v>
      </c>
      <c r="K26" s="278">
        <v>248.84</v>
      </c>
      <c r="L26" s="179">
        <v>66.142903070245936</v>
      </c>
      <c r="M26" s="392">
        <v>0.27664990011165608</v>
      </c>
      <c r="N26" s="175">
        <v>0</v>
      </c>
      <c r="O26" s="414">
        <v>0</v>
      </c>
      <c r="P26" s="278">
        <v>4417</v>
      </c>
      <c r="Q26" s="15">
        <v>851</v>
      </c>
      <c r="R26" s="167">
        <v>0.19266470455059995</v>
      </c>
      <c r="S26" s="418">
        <v>1.411338497199671</v>
      </c>
      <c r="T26" s="168">
        <v>1225783.1396940073</v>
      </c>
      <c r="U26" s="168">
        <v>0</v>
      </c>
      <c r="V26" s="168">
        <v>0</v>
      </c>
      <c r="W26" s="168">
        <v>1800229.6</v>
      </c>
      <c r="X26" s="168">
        <v>190604.51635055413</v>
      </c>
      <c r="Y26" s="168">
        <v>0</v>
      </c>
      <c r="Z26" s="164">
        <v>0</v>
      </c>
      <c r="AA26" s="168">
        <v>665517.16232297884</v>
      </c>
      <c r="AB26" s="183">
        <f>SUM(Muut[[#This Row],[Työttömyysaste]:[Koulutustausta]])</f>
        <v>3882134.4183675409</v>
      </c>
      <c r="AD26" s="67"/>
    </row>
    <row r="27" spans="1:30" s="50" customFormat="1">
      <c r="A27" s="95">
        <v>69</v>
      </c>
      <c r="B27" s="160" t="s">
        <v>28</v>
      </c>
      <c r="C27" s="412">
        <v>6687</v>
      </c>
      <c r="D27" s="142">
        <v>220.16666666666666</v>
      </c>
      <c r="E27" s="46">
        <v>2909</v>
      </c>
      <c r="F27" s="344">
        <f t="shared" si="2"/>
        <v>7.5684656812192039E-2</v>
      </c>
      <c r="G27" s="392">
        <f>Muut[[#This Row],[Keskim. työttömyysaste 2022, %]]/$F$12</f>
        <v>0.79743819111723191</v>
      </c>
      <c r="H27" s="175">
        <v>0</v>
      </c>
      <c r="I27" s="399">
        <v>4</v>
      </c>
      <c r="J27" s="405">
        <v>122</v>
      </c>
      <c r="K27" s="278">
        <v>766.45</v>
      </c>
      <c r="L27" s="179">
        <v>8.7246395720529701</v>
      </c>
      <c r="M27" s="392">
        <v>2.0973276175319109</v>
      </c>
      <c r="N27" s="175">
        <v>0</v>
      </c>
      <c r="O27" s="414">
        <v>0</v>
      </c>
      <c r="P27" s="278">
        <v>1752</v>
      </c>
      <c r="Q27" s="15">
        <v>242</v>
      </c>
      <c r="R27" s="167">
        <v>0.13812785388127855</v>
      </c>
      <c r="S27" s="418">
        <v>1.0118363826573151</v>
      </c>
      <c r="T27" s="168">
        <v>372259.67373510491</v>
      </c>
      <c r="U27" s="168">
        <v>0</v>
      </c>
      <c r="V27" s="168">
        <v>0</v>
      </c>
      <c r="W27" s="168">
        <v>211180.78</v>
      </c>
      <c r="X27" s="168">
        <v>587079.37452532619</v>
      </c>
      <c r="Y27" s="168">
        <v>0</v>
      </c>
      <c r="Z27" s="164">
        <v>0</v>
      </c>
      <c r="AA27" s="168">
        <v>193850.1943722642</v>
      </c>
      <c r="AB27" s="183">
        <f>SUM(Muut[[#This Row],[Työttömyysaste]:[Koulutustausta]])</f>
        <v>1364370.0226326953</v>
      </c>
      <c r="AD27" s="67"/>
    </row>
    <row r="28" spans="1:30" s="50" customFormat="1">
      <c r="A28" s="95">
        <v>71</v>
      </c>
      <c r="B28" s="160" t="s">
        <v>29</v>
      </c>
      <c r="C28" s="412">
        <v>6591</v>
      </c>
      <c r="D28" s="142">
        <v>203</v>
      </c>
      <c r="E28" s="46">
        <v>2747</v>
      </c>
      <c r="F28" s="344">
        <f t="shared" si="2"/>
        <v>7.3898798689479434E-2</v>
      </c>
      <c r="G28" s="392">
        <f>Muut[[#This Row],[Keskim. työttömyysaste 2022, %]]/$F$12</f>
        <v>0.77862180836607764</v>
      </c>
      <c r="H28" s="175">
        <v>0</v>
      </c>
      <c r="I28" s="399">
        <v>4</v>
      </c>
      <c r="J28" s="405">
        <v>183</v>
      </c>
      <c r="K28" s="278">
        <v>1050.47</v>
      </c>
      <c r="L28" s="179">
        <v>6.2743343455786453</v>
      </c>
      <c r="M28" s="392">
        <v>2.9163934402655634</v>
      </c>
      <c r="N28" s="175">
        <v>0</v>
      </c>
      <c r="O28" s="414">
        <v>0</v>
      </c>
      <c r="P28" s="278">
        <v>1829</v>
      </c>
      <c r="Q28" s="15">
        <v>225</v>
      </c>
      <c r="R28" s="167">
        <v>0.12301804264625478</v>
      </c>
      <c r="S28" s="418">
        <v>0.90115156194170498</v>
      </c>
      <c r="T28" s="168">
        <v>358257.68342145853</v>
      </c>
      <c r="U28" s="168">
        <v>0</v>
      </c>
      <c r="V28" s="168">
        <v>0</v>
      </c>
      <c r="W28" s="168">
        <v>316771.17</v>
      </c>
      <c r="X28" s="168">
        <v>804630.79203812312</v>
      </c>
      <c r="Y28" s="168">
        <v>0</v>
      </c>
      <c r="Z28" s="164">
        <v>0</v>
      </c>
      <c r="AA28" s="168">
        <v>170166.3869173103</v>
      </c>
      <c r="AB28" s="183">
        <f>SUM(Muut[[#This Row],[Työttömyysaste]:[Koulutustausta]])</f>
        <v>1649826.0323768919</v>
      </c>
      <c r="AD28" s="67"/>
    </row>
    <row r="29" spans="1:30" s="50" customFormat="1">
      <c r="A29" s="95">
        <v>72</v>
      </c>
      <c r="B29" s="160" t="s">
        <v>30</v>
      </c>
      <c r="C29" s="412">
        <v>960</v>
      </c>
      <c r="D29" s="142">
        <v>29.833333333333332</v>
      </c>
      <c r="E29" s="46">
        <v>368</v>
      </c>
      <c r="F29" s="344">
        <f t="shared" si="2"/>
        <v>8.1068840579710144E-2</v>
      </c>
      <c r="G29" s="392">
        <f>Muut[[#This Row],[Keskim. työttömyysaste 2022, %]]/$F$12</f>
        <v>0.85416770466799885</v>
      </c>
      <c r="H29" s="175">
        <v>0</v>
      </c>
      <c r="I29" s="399">
        <v>0</v>
      </c>
      <c r="J29" s="405">
        <v>18</v>
      </c>
      <c r="K29" s="278">
        <v>205.65</v>
      </c>
      <c r="L29" s="179">
        <v>4.6681254558716265</v>
      </c>
      <c r="M29" s="392">
        <v>3.9198662719020323</v>
      </c>
      <c r="N29" s="175">
        <v>2</v>
      </c>
      <c r="O29" s="414">
        <v>0</v>
      </c>
      <c r="P29" s="278">
        <v>231</v>
      </c>
      <c r="Q29" s="15">
        <v>20</v>
      </c>
      <c r="R29" s="167">
        <v>8.6580086580086577E-2</v>
      </c>
      <c r="S29" s="418">
        <v>0.63423038260370501</v>
      </c>
      <c r="T29" s="168">
        <v>57244.269564358088</v>
      </c>
      <c r="U29" s="168">
        <v>0</v>
      </c>
      <c r="V29" s="168">
        <v>0</v>
      </c>
      <c r="W29" s="168">
        <v>31157.82</v>
      </c>
      <c r="X29" s="168">
        <v>157522.17805614631</v>
      </c>
      <c r="Y29" s="168">
        <v>1174608</v>
      </c>
      <c r="Z29" s="164">
        <v>0</v>
      </c>
      <c r="AA29" s="168">
        <v>17443.872443132299</v>
      </c>
      <c r="AB29" s="183">
        <f>SUM(Muut[[#This Row],[Työttömyysaste]:[Koulutustausta]])</f>
        <v>1437976.1400636367</v>
      </c>
      <c r="AD29" s="67"/>
    </row>
    <row r="30" spans="1:30" s="50" customFormat="1">
      <c r="A30" s="95">
        <v>74</v>
      </c>
      <c r="B30" s="160" t="s">
        <v>31</v>
      </c>
      <c r="C30" s="412">
        <v>1052</v>
      </c>
      <c r="D30" s="142">
        <v>33.083333333333336</v>
      </c>
      <c r="E30" s="46">
        <v>451</v>
      </c>
      <c r="F30" s="344">
        <f t="shared" si="2"/>
        <v>7.3355506282335559E-2</v>
      </c>
      <c r="G30" s="392">
        <f>Muut[[#This Row],[Keskim. työttömyysaste 2022, %]]/$F$12</f>
        <v>0.77289750263954704</v>
      </c>
      <c r="H30" s="175">
        <v>0</v>
      </c>
      <c r="I30" s="399">
        <v>6</v>
      </c>
      <c r="J30" s="405">
        <v>45</v>
      </c>
      <c r="K30" s="278">
        <v>413.01</v>
      </c>
      <c r="L30" s="179">
        <v>2.5471538219413574</v>
      </c>
      <c r="M30" s="392">
        <v>7.1838721987869674</v>
      </c>
      <c r="N30" s="175">
        <v>0</v>
      </c>
      <c r="O30" s="414">
        <v>0</v>
      </c>
      <c r="P30" s="278">
        <v>259</v>
      </c>
      <c r="Q30" s="15">
        <v>42</v>
      </c>
      <c r="R30" s="167">
        <v>0.16216216216216217</v>
      </c>
      <c r="S30" s="418">
        <v>1.1878963652550476</v>
      </c>
      <c r="T30" s="168">
        <v>56761.685341548648</v>
      </c>
      <c r="U30" s="168">
        <v>0</v>
      </c>
      <c r="V30" s="168">
        <v>0</v>
      </c>
      <c r="W30" s="168">
        <v>77894.55</v>
      </c>
      <c r="X30" s="168">
        <v>316354.168533766</v>
      </c>
      <c r="Y30" s="168">
        <v>0</v>
      </c>
      <c r="Z30" s="164">
        <v>0</v>
      </c>
      <c r="AA30" s="168">
        <v>35802.958869514077</v>
      </c>
      <c r="AB30" s="183">
        <f>SUM(Muut[[#This Row],[Työttömyysaste]:[Koulutustausta]])</f>
        <v>486813.36274482869</v>
      </c>
      <c r="AD30" s="67"/>
    </row>
    <row r="31" spans="1:30" s="50" customFormat="1">
      <c r="A31" s="95">
        <v>75</v>
      </c>
      <c r="B31" s="160" t="s">
        <v>32</v>
      </c>
      <c r="C31" s="412">
        <v>19549</v>
      </c>
      <c r="D31" s="142">
        <v>924.41666666666663</v>
      </c>
      <c r="E31" s="46">
        <v>8733</v>
      </c>
      <c r="F31" s="344">
        <f t="shared" si="2"/>
        <v>0.10585327684262757</v>
      </c>
      <c r="G31" s="392">
        <f>Muut[[#This Row],[Keskim. työttömyysaste 2022, %]]/$F$12</f>
        <v>1.1153045962628805</v>
      </c>
      <c r="H31" s="175">
        <v>0</v>
      </c>
      <c r="I31" s="399">
        <v>61</v>
      </c>
      <c r="J31" s="405">
        <v>1364</v>
      </c>
      <c r="K31" s="278">
        <v>609.89</v>
      </c>
      <c r="L31" s="179">
        <v>32.053321090688485</v>
      </c>
      <c r="M31" s="392">
        <v>0.5708746209388641</v>
      </c>
      <c r="N31" s="175">
        <v>0</v>
      </c>
      <c r="O31" s="414">
        <v>0</v>
      </c>
      <c r="P31" s="278">
        <v>5576</v>
      </c>
      <c r="Q31" s="15">
        <v>779</v>
      </c>
      <c r="R31" s="167">
        <v>0.13970588235294118</v>
      </c>
      <c r="S31" s="418">
        <v>1.0233960107528166</v>
      </c>
      <c r="T31" s="168">
        <v>1522073.6816490684</v>
      </c>
      <c r="U31" s="168">
        <v>0</v>
      </c>
      <c r="V31" s="168">
        <v>0</v>
      </c>
      <c r="W31" s="168">
        <v>2361070.36</v>
      </c>
      <c r="X31" s="168">
        <v>467158.7706037591</v>
      </c>
      <c r="Y31" s="168">
        <v>0</v>
      </c>
      <c r="Z31" s="164">
        <v>0</v>
      </c>
      <c r="AA31" s="168">
        <v>573182.46079702512</v>
      </c>
      <c r="AB31" s="183">
        <f>SUM(Muut[[#This Row],[Työttömyysaste]:[Koulutustausta]])</f>
        <v>4923485.2730498519</v>
      </c>
      <c r="AD31" s="67"/>
    </row>
    <row r="32" spans="1:30" s="50" customFormat="1">
      <c r="A32" s="95">
        <v>77</v>
      </c>
      <c r="B32" s="160" t="s">
        <v>33</v>
      </c>
      <c r="C32" s="412">
        <v>4601</v>
      </c>
      <c r="D32" s="142">
        <v>195.91666666666666</v>
      </c>
      <c r="E32" s="46">
        <v>1937</v>
      </c>
      <c r="F32" s="344">
        <f t="shared" si="2"/>
        <v>0.10114438134572362</v>
      </c>
      <c r="G32" s="392">
        <f>Muut[[#This Row],[Keskim. työttömyysaste 2022, %]]/$F$12</f>
        <v>1.0656901398410306</v>
      </c>
      <c r="H32" s="175">
        <v>0</v>
      </c>
      <c r="I32" s="399">
        <v>11</v>
      </c>
      <c r="J32" s="405">
        <v>76</v>
      </c>
      <c r="K32" s="278">
        <v>571.70000000000005</v>
      </c>
      <c r="L32" s="179">
        <v>8.0479272345635824</v>
      </c>
      <c r="M32" s="392">
        <v>2.2736820294413067</v>
      </c>
      <c r="N32" s="175">
        <v>0</v>
      </c>
      <c r="O32" s="414">
        <v>0</v>
      </c>
      <c r="P32" s="278">
        <v>1239</v>
      </c>
      <c r="Q32" s="15">
        <v>169</v>
      </c>
      <c r="R32" s="167">
        <v>0.13640032284100082</v>
      </c>
      <c r="S32" s="418">
        <v>0.99918159428837938</v>
      </c>
      <c r="T32" s="168">
        <v>342295.2076752531</v>
      </c>
      <c r="U32" s="168">
        <v>0</v>
      </c>
      <c r="V32" s="168">
        <v>0</v>
      </c>
      <c r="W32" s="168">
        <v>131555.24</v>
      </c>
      <c r="X32" s="168">
        <v>437906.29319085268</v>
      </c>
      <c r="Y32" s="168">
        <v>0</v>
      </c>
      <c r="Z32" s="164">
        <v>0</v>
      </c>
      <c r="AA32" s="168">
        <v>131710.76886394186</v>
      </c>
      <c r="AB32" s="183">
        <f>SUM(Muut[[#This Row],[Työttömyysaste]:[Koulutustausta]])</f>
        <v>1043467.5097300477</v>
      </c>
      <c r="AD32" s="67"/>
    </row>
    <row r="33" spans="1:30" s="50" customFormat="1">
      <c r="A33" s="95">
        <v>78</v>
      </c>
      <c r="B33" s="160" t="s">
        <v>34</v>
      </c>
      <c r="C33" s="412">
        <v>7832</v>
      </c>
      <c r="D33" s="142">
        <v>340.75</v>
      </c>
      <c r="E33" s="46">
        <v>3510</v>
      </c>
      <c r="F33" s="344">
        <f t="shared" si="2"/>
        <v>9.7079772079772086E-2</v>
      </c>
      <c r="G33" s="392">
        <f>Muut[[#This Row],[Keskim. työttömyysaste 2022, %]]/$F$12</f>
        <v>1.022864092962311</v>
      </c>
      <c r="H33" s="175">
        <v>1</v>
      </c>
      <c r="I33" s="399">
        <v>3350</v>
      </c>
      <c r="J33" s="405">
        <v>359</v>
      </c>
      <c r="K33" s="278">
        <v>117.44</v>
      </c>
      <c r="L33" s="179">
        <v>66.689373297002732</v>
      </c>
      <c r="M33" s="392">
        <v>0.27438295822613296</v>
      </c>
      <c r="N33" s="175">
        <v>0</v>
      </c>
      <c r="O33" s="414">
        <v>0</v>
      </c>
      <c r="P33" s="278">
        <v>2240</v>
      </c>
      <c r="Q33" s="15">
        <v>494</v>
      </c>
      <c r="R33" s="167">
        <v>0.22053571428571428</v>
      </c>
      <c r="S33" s="418">
        <v>1.615503702688375</v>
      </c>
      <c r="T33" s="168">
        <v>559252.906726202</v>
      </c>
      <c r="U33" s="168">
        <v>162448.99440000003</v>
      </c>
      <c r="V33" s="168">
        <v>923153.80500000005</v>
      </c>
      <c r="W33" s="168">
        <v>621425.41</v>
      </c>
      <c r="X33" s="168">
        <v>89955.772384701282</v>
      </c>
      <c r="Y33" s="168">
        <v>0</v>
      </c>
      <c r="Z33" s="164">
        <v>0</v>
      </c>
      <c r="AA33" s="168">
        <v>362497.70623439585</v>
      </c>
      <c r="AB33" s="183">
        <f>SUM(Muut[[#This Row],[Työttömyysaste]:[Koulutustausta]])</f>
        <v>2718734.5947452993</v>
      </c>
      <c r="AD33" s="67"/>
    </row>
    <row r="34" spans="1:30" s="50" customFormat="1">
      <c r="A34" s="95">
        <v>79</v>
      </c>
      <c r="B34" s="160" t="s">
        <v>35</v>
      </c>
      <c r="C34" s="412">
        <v>6753</v>
      </c>
      <c r="D34" s="142">
        <v>266.08333333333331</v>
      </c>
      <c r="E34" s="46">
        <v>2825</v>
      </c>
      <c r="F34" s="344">
        <f t="shared" si="2"/>
        <v>9.4188790560471969E-2</v>
      </c>
      <c r="G34" s="392">
        <f>Muut[[#This Row],[Keskim. työttömyysaste 2022, %]]/$F$12</f>
        <v>0.99240377021783821</v>
      </c>
      <c r="H34" s="175">
        <v>0</v>
      </c>
      <c r="I34" s="399">
        <v>13</v>
      </c>
      <c r="J34" s="405">
        <v>280</v>
      </c>
      <c r="K34" s="278">
        <v>123.48</v>
      </c>
      <c r="L34" s="179">
        <v>54.689018464528665</v>
      </c>
      <c r="M34" s="392">
        <v>0.33459052733496875</v>
      </c>
      <c r="N34" s="175">
        <v>0</v>
      </c>
      <c r="O34" s="414">
        <v>0</v>
      </c>
      <c r="P34" s="278">
        <v>1883</v>
      </c>
      <c r="Q34" s="15">
        <v>316</v>
      </c>
      <c r="R34" s="167">
        <v>0.16781731279872544</v>
      </c>
      <c r="S34" s="418">
        <v>1.2293223847195978</v>
      </c>
      <c r="T34" s="168">
        <v>467845.86271422089</v>
      </c>
      <c r="U34" s="168">
        <v>0</v>
      </c>
      <c r="V34" s="168">
        <v>0</v>
      </c>
      <c r="W34" s="168">
        <v>484677.2</v>
      </c>
      <c r="X34" s="168">
        <v>94582.244329554815</v>
      </c>
      <c r="Y34" s="168">
        <v>0</v>
      </c>
      <c r="Z34" s="164">
        <v>0</v>
      </c>
      <c r="AA34" s="168">
        <v>237841.24293392786</v>
      </c>
      <c r="AB34" s="183">
        <f>SUM(Muut[[#This Row],[Työttömyysaste]:[Koulutustausta]])</f>
        <v>1284946.5499777037</v>
      </c>
      <c r="AD34" s="67"/>
    </row>
    <row r="35" spans="1:30" s="50" customFormat="1">
      <c r="A35" s="95">
        <v>81</v>
      </c>
      <c r="B35" s="160" t="s">
        <v>36</v>
      </c>
      <c r="C35" s="412">
        <v>2574</v>
      </c>
      <c r="D35" s="142">
        <v>117.33333333333333</v>
      </c>
      <c r="E35" s="46">
        <v>996</v>
      </c>
      <c r="F35" s="344">
        <f t="shared" si="2"/>
        <v>0.11780455153949129</v>
      </c>
      <c r="G35" s="392">
        <f>Muut[[#This Row],[Keskim. työttömyysaste 2022, %]]/$F$12</f>
        <v>1.2412271184388268</v>
      </c>
      <c r="H35" s="175">
        <v>0</v>
      </c>
      <c r="I35" s="399">
        <v>2</v>
      </c>
      <c r="J35" s="405">
        <v>82</v>
      </c>
      <c r="K35" s="278">
        <v>542.96</v>
      </c>
      <c r="L35" s="179">
        <v>4.7406807131280386</v>
      </c>
      <c r="M35" s="392">
        <v>3.8598734305826419</v>
      </c>
      <c r="N35" s="175">
        <v>0</v>
      </c>
      <c r="O35" s="414">
        <v>0</v>
      </c>
      <c r="P35" s="278">
        <v>573</v>
      </c>
      <c r="Q35" s="15">
        <v>117</v>
      </c>
      <c r="R35" s="167">
        <v>0.20418848167539266</v>
      </c>
      <c r="S35" s="418">
        <v>1.4957543237897326</v>
      </c>
      <c r="T35" s="168">
        <v>223037.26766576414</v>
      </c>
      <c r="U35" s="168">
        <v>0</v>
      </c>
      <c r="V35" s="168">
        <v>0</v>
      </c>
      <c r="W35" s="168">
        <v>141941.18</v>
      </c>
      <c r="X35" s="168">
        <v>415892.25284398347</v>
      </c>
      <c r="Y35" s="168">
        <v>0</v>
      </c>
      <c r="Z35" s="164">
        <v>0</v>
      </c>
      <c r="AA35" s="168">
        <v>110304.55218330621</v>
      </c>
      <c r="AB35" s="183">
        <f>SUM(Muut[[#This Row],[Työttömyysaste]:[Koulutustausta]])</f>
        <v>891175.2526930538</v>
      </c>
      <c r="AD35" s="67"/>
    </row>
    <row r="36" spans="1:30" s="50" customFormat="1">
      <c r="A36" s="95">
        <v>82</v>
      </c>
      <c r="B36" s="160" t="s">
        <v>37</v>
      </c>
      <c r="C36" s="412">
        <v>9359</v>
      </c>
      <c r="D36" s="142">
        <v>256.16666666666669</v>
      </c>
      <c r="E36" s="46">
        <v>4406</v>
      </c>
      <c r="F36" s="344">
        <f t="shared" si="2"/>
        <v>5.8140414586170377E-2</v>
      </c>
      <c r="G36" s="392">
        <f>Muut[[#This Row],[Keskim. työttömyysaste 2022, %]]/$F$12</f>
        <v>0.61258634168679948</v>
      </c>
      <c r="H36" s="175">
        <v>0</v>
      </c>
      <c r="I36" s="399">
        <v>40</v>
      </c>
      <c r="J36" s="405">
        <v>200</v>
      </c>
      <c r="K36" s="278">
        <v>357.8</v>
      </c>
      <c r="L36" s="179">
        <v>26.157070989379541</v>
      </c>
      <c r="M36" s="392">
        <v>0.69955950094366948</v>
      </c>
      <c r="N36" s="175">
        <v>0</v>
      </c>
      <c r="O36" s="414">
        <v>0</v>
      </c>
      <c r="P36" s="278">
        <v>2951</v>
      </c>
      <c r="Q36" s="15">
        <v>263</v>
      </c>
      <c r="R36" s="167">
        <v>8.9122331413080305E-2</v>
      </c>
      <c r="S36" s="418">
        <v>0.65285324355003205</v>
      </c>
      <c r="T36" s="168">
        <v>400234.3828706221</v>
      </c>
      <c r="U36" s="168">
        <v>0</v>
      </c>
      <c r="V36" s="168">
        <v>0</v>
      </c>
      <c r="W36" s="168">
        <v>346198</v>
      </c>
      <c r="X36" s="168">
        <v>274064.84468022926</v>
      </c>
      <c r="Y36" s="168">
        <v>0</v>
      </c>
      <c r="Z36" s="164">
        <v>0</v>
      </c>
      <c r="AA36" s="168">
        <v>175053.03295792307</v>
      </c>
      <c r="AB36" s="183">
        <f>SUM(Muut[[#This Row],[Työttömyysaste]:[Koulutustausta]])</f>
        <v>1195550.2605087745</v>
      </c>
      <c r="AD36" s="67"/>
    </row>
    <row r="37" spans="1:30" s="50" customFormat="1">
      <c r="A37" s="95">
        <v>86</v>
      </c>
      <c r="B37" s="160" t="s">
        <v>38</v>
      </c>
      <c r="C37" s="412">
        <v>8031</v>
      </c>
      <c r="D37" s="142">
        <v>256.58333333333331</v>
      </c>
      <c r="E37" s="46">
        <v>3899</v>
      </c>
      <c r="F37" s="344">
        <f t="shared" si="2"/>
        <v>6.580747200136787E-2</v>
      </c>
      <c r="G37" s="392">
        <f>Muut[[#This Row],[Keskim. työttömyysaste 2022, %]]/$F$12</f>
        <v>0.69336895541442289</v>
      </c>
      <c r="H37" s="175">
        <v>0</v>
      </c>
      <c r="I37" s="399">
        <v>40</v>
      </c>
      <c r="J37" s="405">
        <v>263</v>
      </c>
      <c r="K37" s="278">
        <v>389.42</v>
      </c>
      <c r="L37" s="179">
        <v>20.6229777617996</v>
      </c>
      <c r="M37" s="392">
        <v>0.88728348247424638</v>
      </c>
      <c r="N37" s="175">
        <v>0</v>
      </c>
      <c r="O37" s="414">
        <v>0</v>
      </c>
      <c r="P37" s="278">
        <v>2626</v>
      </c>
      <c r="Q37" s="15">
        <v>364</v>
      </c>
      <c r="R37" s="167">
        <v>0.13861386138613863</v>
      </c>
      <c r="S37" s="418">
        <v>1.0153965630397932</v>
      </c>
      <c r="T37" s="168">
        <v>388733.22090994881</v>
      </c>
      <c r="U37" s="168">
        <v>0</v>
      </c>
      <c r="V37" s="168">
        <v>0</v>
      </c>
      <c r="W37" s="168">
        <v>455250.37</v>
      </c>
      <c r="X37" s="168">
        <v>298284.88489484316</v>
      </c>
      <c r="Y37" s="168">
        <v>0</v>
      </c>
      <c r="Z37" s="164">
        <v>0</v>
      </c>
      <c r="AA37" s="168">
        <v>233630.71670618438</v>
      </c>
      <c r="AB37" s="183">
        <f>SUM(Muut[[#This Row],[Työttömyysaste]:[Koulutustausta]])</f>
        <v>1375899.1925109765</v>
      </c>
      <c r="AD37" s="67"/>
    </row>
    <row r="38" spans="1:30" s="50" customFormat="1">
      <c r="A38" s="95">
        <v>90</v>
      </c>
      <c r="B38" s="160" t="s">
        <v>39</v>
      </c>
      <c r="C38" s="412">
        <v>3061</v>
      </c>
      <c r="D38" s="142">
        <v>153.83333333333334</v>
      </c>
      <c r="E38" s="46">
        <v>1219</v>
      </c>
      <c r="F38" s="344">
        <f t="shared" si="2"/>
        <v>0.12619633579436698</v>
      </c>
      <c r="G38" s="392">
        <f>Muut[[#This Row],[Keskim. työttömyysaste 2022, %]]/$F$12</f>
        <v>1.32964569015885</v>
      </c>
      <c r="H38" s="175">
        <v>0</v>
      </c>
      <c r="I38" s="399">
        <v>10</v>
      </c>
      <c r="J38" s="405">
        <v>100</v>
      </c>
      <c r="K38" s="278">
        <v>1029.96</v>
      </c>
      <c r="L38" s="179">
        <v>2.9719600761194607</v>
      </c>
      <c r="M38" s="392">
        <v>6.1570233310035105</v>
      </c>
      <c r="N38" s="175">
        <v>0</v>
      </c>
      <c r="O38" s="414">
        <v>0</v>
      </c>
      <c r="P38" s="278">
        <v>692</v>
      </c>
      <c r="Q38" s="15">
        <v>127</v>
      </c>
      <c r="R38" s="167">
        <v>0.18352601156069365</v>
      </c>
      <c r="S38" s="418">
        <v>1.3443942727200069</v>
      </c>
      <c r="T38" s="168">
        <v>284129.87339339731</v>
      </c>
      <c r="U38" s="168">
        <v>0</v>
      </c>
      <c r="V38" s="168">
        <v>0</v>
      </c>
      <c r="W38" s="168">
        <v>173099</v>
      </c>
      <c r="X38" s="168">
        <v>788920.70270220505</v>
      </c>
      <c r="Y38" s="168">
        <v>0</v>
      </c>
      <c r="Z38" s="164">
        <v>0</v>
      </c>
      <c r="AA38" s="168">
        <v>117900.21839100371</v>
      </c>
      <c r="AB38" s="183">
        <f>SUM(Muut[[#This Row],[Työttömyysaste]:[Koulutustausta]])</f>
        <v>1364049.7944866063</v>
      </c>
      <c r="AD38" s="67"/>
    </row>
    <row r="39" spans="1:30" s="50" customFormat="1">
      <c r="A39" s="95">
        <v>91</v>
      </c>
      <c r="B39" s="160" t="s">
        <v>40</v>
      </c>
      <c r="C39" s="412">
        <v>664028</v>
      </c>
      <c r="D39" s="142">
        <v>36650.416666666664</v>
      </c>
      <c r="E39" s="46">
        <v>351606</v>
      </c>
      <c r="F39" s="344">
        <f t="shared" si="2"/>
        <v>0.10423717646077332</v>
      </c>
      <c r="G39" s="392">
        <f>Muut[[#This Row],[Keskim. työttömyysaste 2022, %]]/$F$12</f>
        <v>1.0982768363515463</v>
      </c>
      <c r="H39" s="175">
        <v>1</v>
      </c>
      <c r="I39" s="399">
        <v>36748</v>
      </c>
      <c r="J39" s="405">
        <v>121684</v>
      </c>
      <c r="K39" s="278">
        <v>214.42</v>
      </c>
      <c r="L39" s="179">
        <v>3096.8566365077886</v>
      </c>
      <c r="M39" s="392">
        <v>5.9087099195243836E-3</v>
      </c>
      <c r="N39" s="175">
        <v>3</v>
      </c>
      <c r="O39" s="414">
        <v>1026</v>
      </c>
      <c r="P39" s="278">
        <v>241799</v>
      </c>
      <c r="Q39" s="15">
        <v>40013</v>
      </c>
      <c r="R39" s="167">
        <v>0.16548041968742633</v>
      </c>
      <c r="S39" s="418">
        <v>1.212203799250037</v>
      </c>
      <c r="T39" s="168">
        <v>50911495.527712241</v>
      </c>
      <c r="U39" s="168">
        <v>13773069.567600001</v>
      </c>
      <c r="V39" s="168">
        <v>10126583.888400001</v>
      </c>
      <c r="W39" s="168">
        <v>210633787.16</v>
      </c>
      <c r="X39" s="168">
        <v>164239.75404229949</v>
      </c>
      <c r="Y39" s="168">
        <v>0</v>
      </c>
      <c r="Z39" s="164">
        <v>306096.83999999997</v>
      </c>
      <c r="AA39" s="168">
        <v>23061452.625300761</v>
      </c>
      <c r="AB39" s="183">
        <f>SUM(Muut[[#This Row],[Työttömyysaste]:[Koulutustausta]])</f>
        <v>308976725.36305529</v>
      </c>
      <c r="AD39" s="67"/>
    </row>
    <row r="40" spans="1:30" s="50" customFormat="1">
      <c r="A40" s="95">
        <v>92</v>
      </c>
      <c r="B40" s="160" t="s">
        <v>41</v>
      </c>
      <c r="C40" s="412">
        <v>242819</v>
      </c>
      <c r="D40" s="142">
        <v>14012.333333333334</v>
      </c>
      <c r="E40" s="46">
        <v>126088</v>
      </c>
      <c r="F40" s="344">
        <f t="shared" si="2"/>
        <v>0.1111313791426094</v>
      </c>
      <c r="G40" s="392">
        <f>Muut[[#This Row],[Keskim. työttömyysaste 2022, %]]/$F$12</f>
        <v>1.1709164009259252</v>
      </c>
      <c r="H40" s="175">
        <v>1</v>
      </c>
      <c r="I40" s="399">
        <v>5447</v>
      </c>
      <c r="J40" s="405">
        <v>60280</v>
      </c>
      <c r="K40" s="278">
        <v>238.38</v>
      </c>
      <c r="L40" s="179">
        <v>1018.6215286517325</v>
      </c>
      <c r="M40" s="392">
        <v>1.7963912025007606E-2</v>
      </c>
      <c r="N40" s="175">
        <v>0</v>
      </c>
      <c r="O40" s="414">
        <v>0</v>
      </c>
      <c r="P40" s="278">
        <v>87358</v>
      </c>
      <c r="Q40" s="15">
        <v>20192</v>
      </c>
      <c r="R40" s="167">
        <v>0.23114082282103529</v>
      </c>
      <c r="S40" s="418">
        <v>1.6931899502955408</v>
      </c>
      <c r="T40" s="168">
        <v>19848431.526534535</v>
      </c>
      <c r="U40" s="168">
        <v>5036478.8523000004</v>
      </c>
      <c r="V40" s="168">
        <v>1501020.5301000001</v>
      </c>
      <c r="W40" s="168">
        <v>104344077.2</v>
      </c>
      <c r="X40" s="168">
        <v>182592.44738645345</v>
      </c>
      <c r="Y40" s="168">
        <v>0</v>
      </c>
      <c r="Z40" s="164">
        <v>0</v>
      </c>
      <c r="AA40" s="168">
        <v>11779123.483994288</v>
      </c>
      <c r="AB40" s="183">
        <f>SUM(Muut[[#This Row],[Työttömyysaste]:[Koulutustausta]])</f>
        <v>142691724.04031527</v>
      </c>
      <c r="AD40" s="67"/>
    </row>
    <row r="41" spans="1:30" s="50" customFormat="1">
      <c r="A41" s="95">
        <v>97</v>
      </c>
      <c r="B41" s="160" t="s">
        <v>42</v>
      </c>
      <c r="C41" s="412">
        <v>2091</v>
      </c>
      <c r="D41" s="142">
        <v>91.583333333333329</v>
      </c>
      <c r="E41" s="46">
        <v>871</v>
      </c>
      <c r="F41" s="344">
        <f t="shared" si="2"/>
        <v>0.10514734022196708</v>
      </c>
      <c r="G41" s="392">
        <f>Muut[[#This Row],[Keskim. työttömyysaste 2022, %]]/$F$12</f>
        <v>1.1078666181371444</v>
      </c>
      <c r="H41" s="175">
        <v>0</v>
      </c>
      <c r="I41" s="399">
        <v>9</v>
      </c>
      <c r="J41" s="405">
        <v>51</v>
      </c>
      <c r="K41" s="278">
        <v>465.09</v>
      </c>
      <c r="L41" s="179">
        <v>4.4959040185770496</v>
      </c>
      <c r="M41" s="392">
        <v>4.0700218358464708</v>
      </c>
      <c r="N41" s="175">
        <v>3</v>
      </c>
      <c r="O41" s="414">
        <v>1631</v>
      </c>
      <c r="P41" s="278">
        <v>479</v>
      </c>
      <c r="Q41" s="15">
        <v>67</v>
      </c>
      <c r="R41" s="167">
        <v>0.13987473903966596</v>
      </c>
      <c r="S41" s="418">
        <v>1.0246329469266746</v>
      </c>
      <c r="T41" s="168">
        <v>161718.29256801412</v>
      </c>
      <c r="U41" s="168">
        <v>0</v>
      </c>
      <c r="V41" s="168">
        <v>0</v>
      </c>
      <c r="W41" s="168">
        <v>88280.49</v>
      </c>
      <c r="X41" s="168">
        <v>356245.99947548303</v>
      </c>
      <c r="Y41" s="168">
        <v>0</v>
      </c>
      <c r="Z41" s="164">
        <v>486592.54</v>
      </c>
      <c r="AA41" s="168">
        <v>61382.839646478329</v>
      </c>
      <c r="AB41" s="183">
        <f>SUM(Muut[[#This Row],[Työttömyysaste]:[Koulutustausta]])</f>
        <v>1154220.1616899755</v>
      </c>
      <c r="AD41" s="67"/>
    </row>
    <row r="42" spans="1:30" s="50" customFormat="1">
      <c r="A42" s="95">
        <v>98</v>
      </c>
      <c r="B42" s="160" t="s">
        <v>43</v>
      </c>
      <c r="C42" s="412">
        <v>22943</v>
      </c>
      <c r="D42" s="142">
        <v>790.5</v>
      </c>
      <c r="E42" s="46">
        <v>10598</v>
      </c>
      <c r="F42" s="344">
        <f t="shared" si="2"/>
        <v>7.4589545197207022E-2</v>
      </c>
      <c r="G42" s="392">
        <f>Muut[[#This Row],[Keskim. työttömyysaste 2022, %]]/$F$12</f>
        <v>0.78589973851524497</v>
      </c>
      <c r="H42" s="175">
        <v>0</v>
      </c>
      <c r="I42" s="399">
        <v>69</v>
      </c>
      <c r="J42" s="405">
        <v>674</v>
      </c>
      <c r="K42" s="278">
        <v>651.41</v>
      </c>
      <c r="L42" s="179">
        <v>35.220521637678267</v>
      </c>
      <c r="M42" s="392">
        <v>0.51953879944535419</v>
      </c>
      <c r="N42" s="175">
        <v>0</v>
      </c>
      <c r="O42" s="414">
        <v>0</v>
      </c>
      <c r="P42" s="278">
        <v>7051</v>
      </c>
      <c r="Q42" s="15">
        <v>853</v>
      </c>
      <c r="R42" s="167">
        <v>0.12097574812083392</v>
      </c>
      <c r="S42" s="418">
        <v>0.88619101743995066</v>
      </c>
      <c r="T42" s="168">
        <v>1258736.9684897251</v>
      </c>
      <c r="U42" s="168">
        <v>0</v>
      </c>
      <c r="V42" s="168">
        <v>0</v>
      </c>
      <c r="W42" s="168">
        <v>1166687.26</v>
      </c>
      <c r="X42" s="168">
        <v>498961.93536374549</v>
      </c>
      <c r="Y42" s="168">
        <v>0</v>
      </c>
      <c r="Z42" s="164">
        <v>0</v>
      </c>
      <c r="AA42" s="168">
        <v>582508.37670102506</v>
      </c>
      <c r="AB42" s="183">
        <f>SUM(Muut[[#This Row],[Työttömyysaste]:[Koulutustausta]])</f>
        <v>3506894.5405544955</v>
      </c>
      <c r="AD42" s="67"/>
    </row>
    <row r="43" spans="1:30" s="50" customFormat="1">
      <c r="A43" s="95">
        <v>102</v>
      </c>
      <c r="B43" s="160" t="s">
        <v>44</v>
      </c>
      <c r="C43" s="412">
        <v>9745</v>
      </c>
      <c r="D43" s="142">
        <v>268.75</v>
      </c>
      <c r="E43" s="46">
        <v>4376</v>
      </c>
      <c r="F43" s="344">
        <f t="shared" si="2"/>
        <v>6.1414533820840951E-2</v>
      </c>
      <c r="G43" s="392">
        <f>Muut[[#This Row],[Keskim. työttömyysaste 2022, %]]/$F$12</f>
        <v>0.64708352817040449</v>
      </c>
      <c r="H43" s="175">
        <v>0</v>
      </c>
      <c r="I43" s="399">
        <v>17</v>
      </c>
      <c r="J43" s="405">
        <v>431</v>
      </c>
      <c r="K43" s="278">
        <v>532.65</v>
      </c>
      <c r="L43" s="179">
        <v>18.295315873462876</v>
      </c>
      <c r="M43" s="392">
        <v>1.0001700792725927</v>
      </c>
      <c r="N43" s="175">
        <v>0</v>
      </c>
      <c r="O43" s="414">
        <v>0</v>
      </c>
      <c r="P43" s="278">
        <v>2696</v>
      </c>
      <c r="Q43" s="15">
        <v>391</v>
      </c>
      <c r="R43" s="167">
        <v>0.14502967359050445</v>
      </c>
      <c r="S43" s="418">
        <v>1.0623947030257648</v>
      </c>
      <c r="T43" s="168">
        <v>440209.92123485758</v>
      </c>
      <c r="U43" s="168">
        <v>0</v>
      </c>
      <c r="V43" s="168">
        <v>0</v>
      </c>
      <c r="W43" s="168">
        <v>746056.69000000006</v>
      </c>
      <c r="X43" s="168">
        <v>407995.07970632787</v>
      </c>
      <c r="Y43" s="168">
        <v>0</v>
      </c>
      <c r="Z43" s="164">
        <v>0</v>
      </c>
      <c r="AA43" s="168">
        <v>296614.49231525109</v>
      </c>
      <c r="AB43" s="183">
        <f>SUM(Muut[[#This Row],[Työttömyysaste]:[Koulutustausta]])</f>
        <v>1890876.1832564368</v>
      </c>
      <c r="AD43" s="67"/>
    </row>
    <row r="44" spans="1:30" s="50" customFormat="1">
      <c r="A44" s="95">
        <v>103</v>
      </c>
      <c r="B44" s="160" t="s">
        <v>45</v>
      </c>
      <c r="C44" s="412">
        <v>2161</v>
      </c>
      <c r="D44" s="142">
        <v>94.833333333333329</v>
      </c>
      <c r="E44" s="46">
        <v>962</v>
      </c>
      <c r="F44" s="344">
        <f t="shared" si="2"/>
        <v>9.857934857934858E-2</v>
      </c>
      <c r="G44" s="392">
        <f>Muut[[#This Row],[Keskim. työttömyysaste 2022, %]]/$F$12</f>
        <v>1.0386641193036019</v>
      </c>
      <c r="H44" s="175">
        <v>0</v>
      </c>
      <c r="I44" s="399">
        <v>3</v>
      </c>
      <c r="J44" s="405">
        <v>46</v>
      </c>
      <c r="K44" s="278">
        <v>147.96</v>
      </c>
      <c r="L44" s="179">
        <v>14.60529872938632</v>
      </c>
      <c r="M44" s="392">
        <v>1.2528622568096794</v>
      </c>
      <c r="N44" s="175">
        <v>0</v>
      </c>
      <c r="O44" s="414">
        <v>0</v>
      </c>
      <c r="P44" s="278">
        <v>590</v>
      </c>
      <c r="Q44" s="15">
        <v>83</v>
      </c>
      <c r="R44" s="167">
        <v>0.14067796610169492</v>
      </c>
      <c r="S44" s="418">
        <v>1.0305168750560032</v>
      </c>
      <c r="T44" s="168">
        <v>156692.256226311</v>
      </c>
      <c r="U44" s="168">
        <v>0</v>
      </c>
      <c r="V44" s="168">
        <v>0</v>
      </c>
      <c r="W44" s="168">
        <v>79625.539999999994</v>
      </c>
      <c r="X44" s="168">
        <v>113333.24320538493</v>
      </c>
      <c r="Y44" s="168">
        <v>0</v>
      </c>
      <c r="Z44" s="164">
        <v>0</v>
      </c>
      <c r="AA44" s="168">
        <v>63802.030604436055</v>
      </c>
      <c r="AB44" s="183">
        <f>SUM(Muut[[#This Row],[Työttömyysaste]:[Koulutustausta]])</f>
        <v>413453.07003613201</v>
      </c>
      <c r="AD44" s="67"/>
    </row>
    <row r="45" spans="1:30" s="50" customFormat="1">
      <c r="A45" s="95">
        <v>105</v>
      </c>
      <c r="B45" s="160" t="s">
        <v>46</v>
      </c>
      <c r="C45" s="412">
        <v>2094</v>
      </c>
      <c r="D45" s="142">
        <v>90.083333333333329</v>
      </c>
      <c r="E45" s="46">
        <v>819</v>
      </c>
      <c r="F45" s="344">
        <f t="shared" si="2"/>
        <v>0.10999185999185998</v>
      </c>
      <c r="G45" s="392">
        <f>Muut[[#This Row],[Keskim. työttömyysaste 2022, %]]/$F$12</f>
        <v>1.1589100560656724</v>
      </c>
      <c r="H45" s="175">
        <v>0</v>
      </c>
      <c r="I45" s="399">
        <v>4</v>
      </c>
      <c r="J45" s="405">
        <v>41</v>
      </c>
      <c r="K45" s="278">
        <v>1421.27</v>
      </c>
      <c r="L45" s="179">
        <v>1.473330190604178</v>
      </c>
      <c r="M45" s="392">
        <v>12.419773682893672</v>
      </c>
      <c r="N45" s="175">
        <v>0</v>
      </c>
      <c r="O45" s="414">
        <v>0</v>
      </c>
      <c r="P45" s="278">
        <v>412</v>
      </c>
      <c r="Q45" s="15">
        <v>56</v>
      </c>
      <c r="R45" s="167">
        <v>0.13592233009708737</v>
      </c>
      <c r="S45" s="418">
        <v>0.99568012492251556</v>
      </c>
      <c r="T45" s="168">
        <v>169411.95206320001</v>
      </c>
      <c r="U45" s="168">
        <v>0</v>
      </c>
      <c r="V45" s="168">
        <v>0</v>
      </c>
      <c r="W45" s="168">
        <v>70970.59</v>
      </c>
      <c r="X45" s="168">
        <v>1088653.2750102554</v>
      </c>
      <c r="Y45" s="168">
        <v>0</v>
      </c>
      <c r="Z45" s="164">
        <v>0</v>
      </c>
      <c r="AA45" s="168">
        <v>59733.937302488957</v>
      </c>
      <c r="AB45" s="183">
        <f>SUM(Muut[[#This Row],[Työttömyysaste]:[Koulutustausta]])</f>
        <v>1388769.7543759444</v>
      </c>
      <c r="AD45" s="67"/>
    </row>
    <row r="46" spans="1:30" s="50" customFormat="1">
      <c r="A46" s="95">
        <v>106</v>
      </c>
      <c r="B46" s="160" t="s">
        <v>47</v>
      </c>
      <c r="C46" s="412">
        <v>46797</v>
      </c>
      <c r="D46" s="142">
        <v>2226</v>
      </c>
      <c r="E46" s="46">
        <v>22920</v>
      </c>
      <c r="F46" s="344">
        <f t="shared" si="2"/>
        <v>9.7120418848167536E-2</v>
      </c>
      <c r="G46" s="392">
        <f>Muut[[#This Row],[Keskim. työttömyysaste 2022, %]]/$F$12</f>
        <v>1.0232923605508721</v>
      </c>
      <c r="H46" s="175">
        <v>0</v>
      </c>
      <c r="I46" s="399">
        <v>429</v>
      </c>
      <c r="J46" s="405">
        <v>3379</v>
      </c>
      <c r="K46" s="278">
        <v>322.69</v>
      </c>
      <c r="L46" s="179">
        <v>145.02153769872012</v>
      </c>
      <c r="M46" s="392">
        <v>0.1261773100592353</v>
      </c>
      <c r="N46" s="175">
        <v>0</v>
      </c>
      <c r="O46" s="414">
        <v>0</v>
      </c>
      <c r="P46" s="278">
        <v>14935</v>
      </c>
      <c r="Q46" s="15">
        <v>2208</v>
      </c>
      <c r="R46" s="167">
        <v>0.1478406427854034</v>
      </c>
      <c r="S46" s="418">
        <v>1.0829860669107951</v>
      </c>
      <c r="T46" s="168">
        <v>3342992.3493755688</v>
      </c>
      <c r="U46" s="168">
        <v>0</v>
      </c>
      <c r="V46" s="168">
        <v>0</v>
      </c>
      <c r="W46" s="168">
        <v>5849015.21</v>
      </c>
      <c r="X46" s="168">
        <v>247171.56157032755</v>
      </c>
      <c r="Y46" s="168">
        <v>0</v>
      </c>
      <c r="Z46" s="164">
        <v>0</v>
      </c>
      <c r="AA46" s="168">
        <v>1451996.2955828812</v>
      </c>
      <c r="AB46" s="183">
        <f>SUM(Muut[[#This Row],[Työttömyysaste]:[Koulutustausta]])</f>
        <v>10891175.416528778</v>
      </c>
      <c r="AD46" s="67"/>
    </row>
    <row r="47" spans="1:30" s="50" customFormat="1">
      <c r="A47" s="95">
        <v>108</v>
      </c>
      <c r="B47" s="160" t="s">
        <v>48</v>
      </c>
      <c r="C47" s="412">
        <v>10257</v>
      </c>
      <c r="D47" s="142">
        <v>352.16666666666669</v>
      </c>
      <c r="E47" s="46">
        <v>4680</v>
      </c>
      <c r="F47" s="344">
        <f t="shared" si="2"/>
        <v>7.5249287749287755E-2</v>
      </c>
      <c r="G47" s="392">
        <f>Muut[[#This Row],[Keskim. työttömyysaste 2022, %]]/$F$12</f>
        <v>0.79285100089118243</v>
      </c>
      <c r="H47" s="175">
        <v>0</v>
      </c>
      <c r="I47" s="399">
        <v>17</v>
      </c>
      <c r="J47" s="405">
        <v>179</v>
      </c>
      <c r="K47" s="278">
        <v>463.99</v>
      </c>
      <c r="L47" s="179">
        <v>22.106079872411044</v>
      </c>
      <c r="M47" s="392">
        <v>0.82775542443938221</v>
      </c>
      <c r="N47" s="175">
        <v>0</v>
      </c>
      <c r="O47" s="414">
        <v>0</v>
      </c>
      <c r="P47" s="278">
        <v>3207</v>
      </c>
      <c r="Q47" s="15">
        <v>375</v>
      </c>
      <c r="R47" s="167">
        <v>0.11693171188026193</v>
      </c>
      <c r="S47" s="418">
        <v>0.85656699240795053</v>
      </c>
      <c r="T47" s="168">
        <v>567713.95831379329</v>
      </c>
      <c r="U47" s="168">
        <v>0</v>
      </c>
      <c r="V47" s="168">
        <v>0</v>
      </c>
      <c r="W47" s="168">
        <v>309847.21000000002</v>
      </c>
      <c r="X47" s="168">
        <v>355403.43008155277</v>
      </c>
      <c r="Y47" s="168">
        <v>0</v>
      </c>
      <c r="Z47" s="164">
        <v>0</v>
      </c>
      <c r="AA47" s="168">
        <v>251713.3889183272</v>
      </c>
      <c r="AB47" s="183">
        <f>SUM(Muut[[#This Row],[Työttömyysaste]:[Koulutustausta]])</f>
        <v>1484677.9873136734</v>
      </c>
      <c r="AD47" s="67"/>
    </row>
    <row r="48" spans="1:30" s="50" customFormat="1">
      <c r="A48" s="95">
        <v>109</v>
      </c>
      <c r="B48" s="160" t="s">
        <v>49</v>
      </c>
      <c r="C48" s="412">
        <v>68043</v>
      </c>
      <c r="D48" s="142">
        <v>3146.0833333333335</v>
      </c>
      <c r="E48" s="46">
        <v>31262</v>
      </c>
      <c r="F48" s="344">
        <f t="shared" si="2"/>
        <v>0.10063602243405199</v>
      </c>
      <c r="G48" s="392">
        <f>Muut[[#This Row],[Keskim. työttömyysaste 2022, %]]/$F$12</f>
        <v>1.060333904798997</v>
      </c>
      <c r="H48" s="175">
        <v>0</v>
      </c>
      <c r="I48" s="399">
        <v>254</v>
      </c>
      <c r="J48" s="405">
        <v>4025</v>
      </c>
      <c r="K48" s="278">
        <v>1785.35</v>
      </c>
      <c r="L48" s="179">
        <v>38.111854818382952</v>
      </c>
      <c r="M48" s="392">
        <v>0.48012429766741205</v>
      </c>
      <c r="N48" s="175">
        <v>0</v>
      </c>
      <c r="O48" s="414">
        <v>0</v>
      </c>
      <c r="P48" s="278">
        <v>19956</v>
      </c>
      <c r="Q48" s="15">
        <v>2513</v>
      </c>
      <c r="R48" s="167">
        <v>0.12592703948687112</v>
      </c>
      <c r="S48" s="418">
        <v>0.92246101371166211</v>
      </c>
      <c r="T48" s="168">
        <v>5036672.8149186652</v>
      </c>
      <c r="U48" s="168">
        <v>0</v>
      </c>
      <c r="V48" s="168">
        <v>0</v>
      </c>
      <c r="W48" s="168">
        <v>6967234.75</v>
      </c>
      <c r="X48" s="168">
        <v>1367528.4249576505</v>
      </c>
      <c r="Y48" s="168">
        <v>0</v>
      </c>
      <c r="Z48" s="164">
        <v>0</v>
      </c>
      <c r="AA48" s="168">
        <v>1798274.972758902</v>
      </c>
      <c r="AB48" s="183">
        <f>SUM(Muut[[#This Row],[Työttömyysaste]:[Koulutustausta]])</f>
        <v>15169710.962635217</v>
      </c>
      <c r="AD48" s="67"/>
    </row>
    <row r="49" spans="1:30" s="50" customFormat="1">
      <c r="A49" s="95">
        <v>111</v>
      </c>
      <c r="B49" s="160" t="s">
        <v>50</v>
      </c>
      <c r="C49" s="412">
        <v>18131</v>
      </c>
      <c r="D49" s="142">
        <v>1006</v>
      </c>
      <c r="E49" s="46">
        <v>7604</v>
      </c>
      <c r="F49" s="344">
        <f t="shared" si="2"/>
        <v>0.13229879011046816</v>
      </c>
      <c r="G49" s="392">
        <f>Muut[[#This Row],[Keskim. työttömyysaste 2022, %]]/$F$12</f>
        <v>1.3939431361165273</v>
      </c>
      <c r="H49" s="175">
        <v>0</v>
      </c>
      <c r="I49" s="399">
        <v>43</v>
      </c>
      <c r="J49" s="405">
        <v>790</v>
      </c>
      <c r="K49" s="278">
        <v>675.97</v>
      </c>
      <c r="L49" s="179">
        <v>26.822196251312928</v>
      </c>
      <c r="M49" s="392">
        <v>0.68221212595828329</v>
      </c>
      <c r="N49" s="175">
        <v>0</v>
      </c>
      <c r="O49" s="414">
        <v>0</v>
      </c>
      <c r="P49" s="278">
        <v>4540</v>
      </c>
      <c r="Q49" s="15">
        <v>842</v>
      </c>
      <c r="R49" s="167">
        <v>0.18546255506607928</v>
      </c>
      <c r="S49" s="418">
        <v>1.358580152832443</v>
      </c>
      <c r="T49" s="168">
        <v>1764348.8292948366</v>
      </c>
      <c r="U49" s="168">
        <v>0</v>
      </c>
      <c r="V49" s="168">
        <v>0</v>
      </c>
      <c r="W49" s="168">
        <v>1367482.1</v>
      </c>
      <c r="X49" s="168">
        <v>517774.21201367973</v>
      </c>
      <c r="Y49" s="168">
        <v>0</v>
      </c>
      <c r="Z49" s="164">
        <v>0</v>
      </c>
      <c r="AA49" s="168">
        <v>705718.73991629388</v>
      </c>
      <c r="AB49" s="183">
        <f>SUM(Muut[[#This Row],[Työttömyysaste]:[Koulutustausta]])</f>
        <v>4355323.8812248101</v>
      </c>
      <c r="AD49" s="67"/>
    </row>
    <row r="50" spans="1:30" s="50" customFormat="1">
      <c r="A50" s="95">
        <v>139</v>
      </c>
      <c r="B50" s="160" t="s">
        <v>51</v>
      </c>
      <c r="C50" s="412">
        <v>9853</v>
      </c>
      <c r="D50" s="142">
        <v>437.5</v>
      </c>
      <c r="E50" s="46">
        <v>4186</v>
      </c>
      <c r="F50" s="344">
        <f t="shared" si="2"/>
        <v>0.10451505016722408</v>
      </c>
      <c r="G50" s="392">
        <f>Muut[[#This Row],[Keskim. työttömyysaste 2022, %]]/$F$12</f>
        <v>1.1012046042131485</v>
      </c>
      <c r="H50" s="175">
        <v>0</v>
      </c>
      <c r="I50" s="399">
        <v>16</v>
      </c>
      <c r="J50" s="405">
        <v>79</v>
      </c>
      <c r="K50" s="278">
        <v>1615.71</v>
      </c>
      <c r="L50" s="179">
        <v>6.098247829127752</v>
      </c>
      <c r="M50" s="392">
        <v>3.0006041145257552</v>
      </c>
      <c r="N50" s="175">
        <v>0</v>
      </c>
      <c r="O50" s="414">
        <v>0</v>
      </c>
      <c r="P50" s="278">
        <v>2754</v>
      </c>
      <c r="Q50" s="15">
        <v>285</v>
      </c>
      <c r="R50" s="167">
        <v>0.10348583877995643</v>
      </c>
      <c r="S50" s="418">
        <v>0.75807111907616054</v>
      </c>
      <c r="T50" s="168">
        <v>757450.29546844133</v>
      </c>
      <c r="U50" s="168">
        <v>0</v>
      </c>
      <c r="V50" s="168">
        <v>0</v>
      </c>
      <c r="W50" s="168">
        <v>136748.21</v>
      </c>
      <c r="X50" s="168">
        <v>1237588.9049700762</v>
      </c>
      <c r="Y50" s="168">
        <v>0</v>
      </c>
      <c r="Z50" s="164">
        <v>0</v>
      </c>
      <c r="AA50" s="168">
        <v>213994.72119377478</v>
      </c>
      <c r="AB50" s="183">
        <f>SUM(Muut[[#This Row],[Työttömyysaste]:[Koulutustausta]])</f>
        <v>2345782.1316322922</v>
      </c>
      <c r="AD50" s="67"/>
    </row>
    <row r="51" spans="1:30" s="50" customFormat="1">
      <c r="A51" s="95">
        <v>140</v>
      </c>
      <c r="B51" s="160" t="s">
        <v>52</v>
      </c>
      <c r="C51" s="412">
        <v>20801</v>
      </c>
      <c r="D51" s="142">
        <v>1068.1666666666667</v>
      </c>
      <c r="E51" s="46">
        <v>9455</v>
      </c>
      <c r="F51" s="344">
        <f t="shared" si="2"/>
        <v>0.11297373523708797</v>
      </c>
      <c r="G51" s="392">
        <f>Muut[[#This Row],[Keskim. työttömyysaste 2022, %]]/$F$12</f>
        <v>1.1903280647063459</v>
      </c>
      <c r="H51" s="175">
        <v>0</v>
      </c>
      <c r="I51" s="399">
        <v>9</v>
      </c>
      <c r="J51" s="405">
        <v>726</v>
      </c>
      <c r="K51" s="278">
        <v>762.99</v>
      </c>
      <c r="L51" s="179">
        <v>27.262480504331641</v>
      </c>
      <c r="M51" s="392">
        <v>0.67119452041684591</v>
      </c>
      <c r="N51" s="175">
        <v>0</v>
      </c>
      <c r="O51" s="414">
        <v>0</v>
      </c>
      <c r="P51" s="278">
        <v>5823</v>
      </c>
      <c r="Q51" s="15">
        <v>658</v>
      </c>
      <c r="R51" s="167">
        <v>0.11300017173278379</v>
      </c>
      <c r="S51" s="418">
        <v>0.82776704185984851</v>
      </c>
      <c r="T51" s="168">
        <v>1728496.5825029174</v>
      </c>
      <c r="U51" s="168">
        <v>0</v>
      </c>
      <c r="V51" s="168">
        <v>0</v>
      </c>
      <c r="W51" s="168">
        <v>1256698.74</v>
      </c>
      <c r="X51" s="168">
        <v>584429.11079532735</v>
      </c>
      <c r="Y51" s="168">
        <v>0</v>
      </c>
      <c r="Z51" s="164">
        <v>0</v>
      </c>
      <c r="AA51" s="168">
        <v>493306.65111087018</v>
      </c>
      <c r="AB51" s="183">
        <f>SUM(Muut[[#This Row],[Työttömyysaste]:[Koulutustausta]])</f>
        <v>4062931.0844091154</v>
      </c>
      <c r="AD51" s="67"/>
    </row>
    <row r="52" spans="1:30" s="50" customFormat="1">
      <c r="A52" s="95">
        <v>142</v>
      </c>
      <c r="B52" s="160" t="s">
        <v>53</v>
      </c>
      <c r="C52" s="412">
        <v>6504</v>
      </c>
      <c r="D52" s="142">
        <v>251.33333333333334</v>
      </c>
      <c r="E52" s="46">
        <v>2778</v>
      </c>
      <c r="F52" s="344">
        <f t="shared" si="2"/>
        <v>9.0472762179025681E-2</v>
      </c>
      <c r="G52" s="392">
        <f>Muut[[#This Row],[Keskim. työttömyysaste 2022, %]]/$F$12</f>
        <v>0.95325048505471566</v>
      </c>
      <c r="H52" s="175">
        <v>0</v>
      </c>
      <c r="I52" s="399">
        <v>16</v>
      </c>
      <c r="J52" s="405">
        <v>139</v>
      </c>
      <c r="K52" s="278">
        <v>589.80999999999995</v>
      </c>
      <c r="L52" s="179">
        <v>11.027279971516252</v>
      </c>
      <c r="M52" s="392">
        <v>1.6593781580538263</v>
      </c>
      <c r="N52" s="175">
        <v>0</v>
      </c>
      <c r="O52" s="414">
        <v>0</v>
      </c>
      <c r="P52" s="278">
        <v>1701</v>
      </c>
      <c r="Q52" s="15">
        <v>229</v>
      </c>
      <c r="R52" s="167">
        <v>0.13462669018224574</v>
      </c>
      <c r="S52" s="418">
        <v>0.98618909492514384</v>
      </c>
      <c r="T52" s="168">
        <v>432817.89201629971</v>
      </c>
      <c r="U52" s="168">
        <v>0</v>
      </c>
      <c r="V52" s="168">
        <v>0</v>
      </c>
      <c r="W52" s="168">
        <v>240607.61000000002</v>
      </c>
      <c r="X52" s="168">
        <v>451778.04930365016</v>
      </c>
      <c r="Y52" s="168">
        <v>0</v>
      </c>
      <c r="Z52" s="164">
        <v>0</v>
      </c>
      <c r="AA52" s="168">
        <v>183766.08147271333</v>
      </c>
      <c r="AB52" s="183">
        <f>SUM(Muut[[#This Row],[Työttömyysaste]:[Koulutustausta]])</f>
        <v>1308969.6327926631</v>
      </c>
      <c r="AD52" s="67"/>
    </row>
    <row r="53" spans="1:30" s="50" customFormat="1">
      <c r="A53" s="95">
        <v>143</v>
      </c>
      <c r="B53" s="160" t="s">
        <v>54</v>
      </c>
      <c r="C53" s="412">
        <v>6804</v>
      </c>
      <c r="D53" s="142">
        <v>237.66666666666666</v>
      </c>
      <c r="E53" s="46">
        <v>2773</v>
      </c>
      <c r="F53" s="344">
        <f t="shared" si="2"/>
        <v>8.5707416756821725E-2</v>
      </c>
      <c r="G53" s="392">
        <f>Muut[[#This Row],[Keskim. työttömyysaste 2022, %]]/$F$12</f>
        <v>0.90304125383681111</v>
      </c>
      <c r="H53" s="175">
        <v>0</v>
      </c>
      <c r="I53" s="399">
        <v>13</v>
      </c>
      <c r="J53" s="405">
        <v>177</v>
      </c>
      <c r="K53" s="278">
        <v>750.48</v>
      </c>
      <c r="L53" s="179">
        <v>9.06619763351455</v>
      </c>
      <c r="M53" s="392">
        <v>2.018313329044982</v>
      </c>
      <c r="N53" s="175">
        <v>0</v>
      </c>
      <c r="O53" s="414">
        <v>0</v>
      </c>
      <c r="P53" s="278">
        <v>1821</v>
      </c>
      <c r="Q53" s="15">
        <v>275</v>
      </c>
      <c r="R53" s="167">
        <v>0.15101592531576058</v>
      </c>
      <c r="S53" s="418">
        <v>1.1062461574656881</v>
      </c>
      <c r="T53" s="168">
        <v>428933.07276608632</v>
      </c>
      <c r="U53" s="168">
        <v>0</v>
      </c>
      <c r="V53" s="168">
        <v>0</v>
      </c>
      <c r="W53" s="168">
        <v>306385.23</v>
      </c>
      <c r="X53" s="168">
        <v>574846.79886981135</v>
      </c>
      <c r="Y53" s="168">
        <v>0</v>
      </c>
      <c r="Z53" s="164">
        <v>0</v>
      </c>
      <c r="AA53" s="168">
        <v>215645.65220711092</v>
      </c>
      <c r="AB53" s="183">
        <f>SUM(Muut[[#This Row],[Työttömyysaste]:[Koulutustausta]])</f>
        <v>1525810.7538430085</v>
      </c>
      <c r="AD53" s="67"/>
    </row>
    <row r="54" spans="1:30" s="50" customFormat="1">
      <c r="A54" s="95">
        <v>145</v>
      </c>
      <c r="B54" s="160" t="s">
        <v>55</v>
      </c>
      <c r="C54" s="412">
        <v>12369</v>
      </c>
      <c r="D54" s="142">
        <v>290.58333333333331</v>
      </c>
      <c r="E54" s="46">
        <v>5709</v>
      </c>
      <c r="F54" s="344">
        <f t="shared" si="2"/>
        <v>5.0899165061014766E-2</v>
      </c>
      <c r="G54" s="392">
        <f>Muut[[#This Row],[Keskim. työttömyysaste 2022, %]]/$F$12</f>
        <v>0.53629017855432159</v>
      </c>
      <c r="H54" s="175">
        <v>0</v>
      </c>
      <c r="I54" s="399">
        <v>27</v>
      </c>
      <c r="J54" s="405">
        <v>204</v>
      </c>
      <c r="K54" s="278">
        <v>576.74</v>
      </c>
      <c r="L54" s="179">
        <v>21.446405659395914</v>
      </c>
      <c r="M54" s="392">
        <v>0.85321651646842456</v>
      </c>
      <c r="N54" s="175">
        <v>0</v>
      </c>
      <c r="O54" s="414">
        <v>0</v>
      </c>
      <c r="P54" s="278">
        <v>3774</v>
      </c>
      <c r="Q54" s="15">
        <v>319</v>
      </c>
      <c r="R54" s="167">
        <v>8.4525702172760994E-2</v>
      </c>
      <c r="S54" s="418">
        <v>0.61918127535352963</v>
      </c>
      <c r="T54" s="168">
        <v>463075.78438616596</v>
      </c>
      <c r="U54" s="168">
        <v>0</v>
      </c>
      <c r="V54" s="168">
        <v>0</v>
      </c>
      <c r="W54" s="168">
        <v>353121.96</v>
      </c>
      <c r="X54" s="168">
        <v>441766.79295940592</v>
      </c>
      <c r="Y54" s="168">
        <v>0</v>
      </c>
      <c r="Z54" s="164">
        <v>0</v>
      </c>
      <c r="AA54" s="168">
        <v>219420.41403238967</v>
      </c>
      <c r="AB54" s="183">
        <f>SUM(Muut[[#This Row],[Työttömyysaste]:[Koulutustausta]])</f>
        <v>1477384.9513779616</v>
      </c>
      <c r="AD54" s="67"/>
    </row>
    <row r="55" spans="1:30" s="50" customFormat="1">
      <c r="A55" s="95">
        <v>146</v>
      </c>
      <c r="B55" s="160" t="s">
        <v>56</v>
      </c>
      <c r="C55" s="412">
        <v>4492</v>
      </c>
      <c r="D55" s="142">
        <v>242</v>
      </c>
      <c r="E55" s="46">
        <v>1774</v>
      </c>
      <c r="F55" s="344">
        <f t="shared" si="2"/>
        <v>0.13641488162344984</v>
      </c>
      <c r="G55" s="392">
        <f>Muut[[#This Row],[Keskim. työttömyysaste 2022, %]]/$F$12</f>
        <v>1.4373116167153102</v>
      </c>
      <c r="H55" s="175">
        <v>0</v>
      </c>
      <c r="I55" s="399">
        <v>12</v>
      </c>
      <c r="J55" s="405">
        <v>163</v>
      </c>
      <c r="K55" s="278">
        <v>2763.4</v>
      </c>
      <c r="L55" s="179">
        <v>1.6255337627560251</v>
      </c>
      <c r="M55" s="392">
        <v>11.256873247870448</v>
      </c>
      <c r="N55" s="175">
        <v>0</v>
      </c>
      <c r="O55" s="414">
        <v>0</v>
      </c>
      <c r="P55" s="278">
        <v>969</v>
      </c>
      <c r="Q55" s="15">
        <v>165</v>
      </c>
      <c r="R55" s="167">
        <v>0.17027863777089783</v>
      </c>
      <c r="S55" s="418">
        <v>1.2473524784798873</v>
      </c>
      <c r="T55" s="168">
        <v>450721.54804132797</v>
      </c>
      <c r="U55" s="168">
        <v>0</v>
      </c>
      <c r="V55" s="168">
        <v>0</v>
      </c>
      <c r="W55" s="168">
        <v>282151.37</v>
      </c>
      <c r="X55" s="168">
        <v>2116687.5119881094</v>
      </c>
      <c r="Y55" s="168">
        <v>0</v>
      </c>
      <c r="Z55" s="164">
        <v>0</v>
      </c>
      <c r="AA55" s="168">
        <v>160529.02509995186</v>
      </c>
      <c r="AB55" s="183">
        <f>SUM(Muut[[#This Row],[Työttömyysaste]:[Koulutustausta]])</f>
        <v>3010089.4551293892</v>
      </c>
      <c r="AD55" s="67"/>
    </row>
    <row r="56" spans="1:30" s="50" customFormat="1">
      <c r="A56" s="95">
        <v>148</v>
      </c>
      <c r="B56" s="160" t="s">
        <v>57</v>
      </c>
      <c r="C56" s="412">
        <v>7047</v>
      </c>
      <c r="D56" s="142">
        <v>383.16666666666669</v>
      </c>
      <c r="E56" s="46">
        <v>3367</v>
      </c>
      <c r="F56" s="344">
        <f t="shared" si="2"/>
        <v>0.11380061380061381</v>
      </c>
      <c r="G56" s="392">
        <f>Muut[[#This Row],[Keskim. työttömyysaste 2022, %]]/$F$12</f>
        <v>1.1990403265272311</v>
      </c>
      <c r="H56" s="175">
        <v>0</v>
      </c>
      <c r="I56" s="399">
        <v>29</v>
      </c>
      <c r="J56" s="405">
        <v>287</v>
      </c>
      <c r="K56" s="278">
        <v>15060.09</v>
      </c>
      <c r="L56" s="179">
        <v>0.46792549048511661</v>
      </c>
      <c r="M56" s="392">
        <v>20</v>
      </c>
      <c r="N56" s="175">
        <v>0</v>
      </c>
      <c r="O56" s="414">
        <v>0</v>
      </c>
      <c r="P56" s="278">
        <v>2141</v>
      </c>
      <c r="Q56" s="15">
        <v>307</v>
      </c>
      <c r="R56" s="167">
        <v>0.14339093881363849</v>
      </c>
      <c r="S56" s="418">
        <v>1.0503903793345855</v>
      </c>
      <c r="T56" s="168">
        <v>589869.17160822079</v>
      </c>
      <c r="U56" s="168">
        <v>0</v>
      </c>
      <c r="V56" s="168">
        <v>0</v>
      </c>
      <c r="W56" s="168">
        <v>496794.13</v>
      </c>
      <c r="X56" s="168">
        <v>5899748.4000000004</v>
      </c>
      <c r="Y56" s="168">
        <v>0</v>
      </c>
      <c r="Z56" s="164">
        <v>0</v>
      </c>
      <c r="AA56" s="168">
        <v>212070.19374084409</v>
      </c>
      <c r="AB56" s="183">
        <f>SUM(Muut[[#This Row],[Työttömyysaste]:[Koulutustausta]])</f>
        <v>7198481.8953490648</v>
      </c>
      <c r="AD56" s="67"/>
    </row>
    <row r="57" spans="1:30" s="50" customFormat="1">
      <c r="A57" s="95">
        <v>149</v>
      </c>
      <c r="B57" s="160" t="s">
        <v>58</v>
      </c>
      <c r="C57" s="412">
        <v>5384</v>
      </c>
      <c r="D57" s="142">
        <v>154</v>
      </c>
      <c r="E57" s="46">
        <v>2509</v>
      </c>
      <c r="F57" s="344">
        <f t="shared" si="2"/>
        <v>6.1379035472299719E-2</v>
      </c>
      <c r="G57" s="392">
        <f>Muut[[#This Row],[Keskim. työttömyysaste 2022, %]]/$F$12</f>
        <v>0.64670950601002641</v>
      </c>
      <c r="H57" s="175">
        <v>3</v>
      </c>
      <c r="I57" s="399">
        <v>2796</v>
      </c>
      <c r="J57" s="405">
        <v>263</v>
      </c>
      <c r="K57" s="278">
        <v>350.85</v>
      </c>
      <c r="L57" s="179">
        <v>15.345589283169444</v>
      </c>
      <c r="M57" s="392">
        <v>1.1924226036433558</v>
      </c>
      <c r="N57" s="175">
        <v>3</v>
      </c>
      <c r="O57" s="414">
        <v>236</v>
      </c>
      <c r="P57" s="278">
        <v>1683</v>
      </c>
      <c r="Q57" s="15">
        <v>236</v>
      </c>
      <c r="R57" s="167">
        <v>0.14022578728461083</v>
      </c>
      <c r="S57" s="418">
        <v>1.0272045020209029</v>
      </c>
      <c r="T57" s="168">
        <v>243070.32066879075</v>
      </c>
      <c r="U57" s="168">
        <v>111673.31280000001</v>
      </c>
      <c r="V57" s="168">
        <v>770488.96680000005</v>
      </c>
      <c r="W57" s="168">
        <v>455250.37</v>
      </c>
      <c r="X57" s="168">
        <v>268741.33805494255</v>
      </c>
      <c r="Y57" s="168">
        <v>0</v>
      </c>
      <c r="Z57" s="164">
        <v>70408.239999999991</v>
      </c>
      <c r="AA57" s="168">
        <v>158447.93796392748</v>
      </c>
      <c r="AB57" s="183">
        <f>SUM(Muut[[#This Row],[Työttömyysaste]:[Koulutustausta]])</f>
        <v>2078080.4862876609</v>
      </c>
      <c r="AD57" s="67"/>
    </row>
    <row r="58" spans="1:30" s="50" customFormat="1">
      <c r="A58" s="95">
        <v>151</v>
      </c>
      <c r="B58" s="160" t="s">
        <v>59</v>
      </c>
      <c r="C58" s="412">
        <v>1852</v>
      </c>
      <c r="D58" s="142">
        <v>49.25</v>
      </c>
      <c r="E58" s="46">
        <v>821</v>
      </c>
      <c r="F58" s="344">
        <f t="shared" si="2"/>
        <v>5.9987819732034105E-2</v>
      </c>
      <c r="G58" s="392">
        <f>Muut[[#This Row],[Keskim. työttömyysaste 2022, %]]/$F$12</f>
        <v>0.63205120391685354</v>
      </c>
      <c r="H58" s="175">
        <v>0</v>
      </c>
      <c r="I58" s="399">
        <v>16</v>
      </c>
      <c r="J58" s="405">
        <v>68</v>
      </c>
      <c r="K58" s="278">
        <v>642.4</v>
      </c>
      <c r="L58" s="179">
        <v>2.8829389788293898</v>
      </c>
      <c r="M58" s="392">
        <v>6.3471435440886506</v>
      </c>
      <c r="N58" s="175">
        <v>0</v>
      </c>
      <c r="O58" s="414">
        <v>0</v>
      </c>
      <c r="P58" s="278">
        <v>453</v>
      </c>
      <c r="Q58" s="15">
        <v>83</v>
      </c>
      <c r="R58" s="167">
        <v>0.18322295805739514</v>
      </c>
      <c r="S58" s="418">
        <v>1.3421742964305559</v>
      </c>
      <c r="T58" s="168">
        <v>81716.711898146634</v>
      </c>
      <c r="U58" s="168">
        <v>0</v>
      </c>
      <c r="V58" s="168">
        <v>0</v>
      </c>
      <c r="W58" s="168">
        <v>117707.32</v>
      </c>
      <c r="X58" s="168">
        <v>492060.52605528029</v>
      </c>
      <c r="Y58" s="168">
        <v>0</v>
      </c>
      <c r="Z58" s="164">
        <v>0</v>
      </c>
      <c r="AA58" s="168">
        <v>71215.499733746008</v>
      </c>
      <c r="AB58" s="183">
        <f>SUM(Muut[[#This Row],[Työttömyysaste]:[Koulutustausta]])</f>
        <v>762700.05768717302</v>
      </c>
      <c r="AD58" s="67"/>
    </row>
    <row r="59" spans="1:30" s="50" customFormat="1">
      <c r="A59" s="95">
        <v>152</v>
      </c>
      <c r="B59" s="160" t="s">
        <v>60</v>
      </c>
      <c r="C59" s="412">
        <v>4406</v>
      </c>
      <c r="D59" s="142">
        <v>107.66666666666667</v>
      </c>
      <c r="E59" s="46">
        <v>1927</v>
      </c>
      <c r="F59" s="344">
        <f t="shared" si="2"/>
        <v>5.5872686386438337E-2</v>
      </c>
      <c r="G59" s="392">
        <f>Muut[[#This Row],[Keskim. työttömyysaste 2022, %]]/$F$12</f>
        <v>0.58869281888167868</v>
      </c>
      <c r="H59" s="175">
        <v>0</v>
      </c>
      <c r="I59" s="399">
        <v>32</v>
      </c>
      <c r="J59" s="405">
        <v>58</v>
      </c>
      <c r="K59" s="278">
        <v>354.13</v>
      </c>
      <c r="L59" s="179">
        <v>12.441758676192359</v>
      </c>
      <c r="M59" s="392">
        <v>1.4707267681130178</v>
      </c>
      <c r="N59" s="175">
        <v>0</v>
      </c>
      <c r="O59" s="414">
        <v>0</v>
      </c>
      <c r="P59" s="278">
        <v>1212</v>
      </c>
      <c r="Q59" s="15">
        <v>127</v>
      </c>
      <c r="R59" s="167">
        <v>0.10478547854785479</v>
      </c>
      <c r="S59" s="418">
        <v>0.76759144944079605</v>
      </c>
      <c r="T59" s="168">
        <v>181071.82089308873</v>
      </c>
      <c r="U59" s="168">
        <v>0</v>
      </c>
      <c r="V59" s="168">
        <v>0</v>
      </c>
      <c r="W59" s="168">
        <v>100397.42</v>
      </c>
      <c r="X59" s="168">
        <v>271253.72679320734</v>
      </c>
      <c r="Y59" s="168">
        <v>0</v>
      </c>
      <c r="Z59" s="164">
        <v>0</v>
      </c>
      <c r="AA59" s="168">
        <v>96894.527086665621</v>
      </c>
      <c r="AB59" s="183">
        <f>SUM(Muut[[#This Row],[Työttömyysaste]:[Koulutustausta]])</f>
        <v>649617.49477296171</v>
      </c>
      <c r="AD59" s="67"/>
    </row>
    <row r="60" spans="1:30" s="50" customFormat="1">
      <c r="A60" s="95">
        <v>153</v>
      </c>
      <c r="B60" s="160" t="s">
        <v>61</v>
      </c>
      <c r="C60" s="412">
        <v>25208</v>
      </c>
      <c r="D60" s="142">
        <v>1421</v>
      </c>
      <c r="E60" s="46">
        <v>11065</v>
      </c>
      <c r="F60" s="344">
        <f t="shared" si="2"/>
        <v>0.12842295526434705</v>
      </c>
      <c r="G60" s="392">
        <f>Muut[[#This Row],[Keskim. työttömyysaste 2022, %]]/$F$12</f>
        <v>1.3531060780001183</v>
      </c>
      <c r="H60" s="175">
        <v>0</v>
      </c>
      <c r="I60" s="399">
        <v>33</v>
      </c>
      <c r="J60" s="405">
        <v>1861</v>
      </c>
      <c r="K60" s="278">
        <v>154.99</v>
      </c>
      <c r="L60" s="179">
        <v>162.64275114523517</v>
      </c>
      <c r="M60" s="392">
        <v>0.11250687410678717</v>
      </c>
      <c r="N60" s="175">
        <v>0</v>
      </c>
      <c r="O60" s="414">
        <v>0</v>
      </c>
      <c r="P60" s="278">
        <v>7121</v>
      </c>
      <c r="Q60" s="15">
        <v>1032</v>
      </c>
      <c r="R60" s="167">
        <v>0.14492346580536442</v>
      </c>
      <c r="S60" s="418">
        <v>1.0616166926671988</v>
      </c>
      <c r="T60" s="168">
        <v>2381156.1323731854</v>
      </c>
      <c r="U60" s="168">
        <v>0</v>
      </c>
      <c r="V60" s="168">
        <v>0</v>
      </c>
      <c r="W60" s="168">
        <v>3221372.39</v>
      </c>
      <c r="X60" s="168">
        <v>118718.02760477568</v>
      </c>
      <c r="Y60" s="168">
        <v>0</v>
      </c>
      <c r="Z60" s="164">
        <v>0</v>
      </c>
      <c r="AA60" s="168">
        <v>766709.34231782355</v>
      </c>
      <c r="AB60" s="183">
        <f>SUM(Muut[[#This Row],[Työttömyysaste]:[Koulutustausta]])</f>
        <v>6487955.8922957843</v>
      </c>
      <c r="AD60" s="67"/>
    </row>
    <row r="61" spans="1:30" s="50" customFormat="1">
      <c r="A61" s="95">
        <v>165</v>
      </c>
      <c r="B61" s="160" t="s">
        <v>62</v>
      </c>
      <c r="C61" s="412">
        <v>16280</v>
      </c>
      <c r="D61" s="142">
        <v>598</v>
      </c>
      <c r="E61" s="46">
        <v>7613</v>
      </c>
      <c r="F61" s="344">
        <f t="shared" si="2"/>
        <v>7.8549848942598186E-2</v>
      </c>
      <c r="G61" s="392">
        <f>Muut[[#This Row],[Keskim. työttömyysaste 2022, %]]/$F$12</f>
        <v>0.82762678846192306</v>
      </c>
      <c r="H61" s="175">
        <v>0</v>
      </c>
      <c r="I61" s="399">
        <v>68</v>
      </c>
      <c r="J61" s="405">
        <v>548</v>
      </c>
      <c r="K61" s="278">
        <v>547.41</v>
      </c>
      <c r="L61" s="179">
        <v>29.740048592462689</v>
      </c>
      <c r="M61" s="392">
        <v>0.6152790057012899</v>
      </c>
      <c r="N61" s="175">
        <v>0</v>
      </c>
      <c r="O61" s="414">
        <v>0</v>
      </c>
      <c r="P61" s="278">
        <v>5188</v>
      </c>
      <c r="Q61" s="15">
        <v>658</v>
      </c>
      <c r="R61" s="167">
        <v>0.12683114880493446</v>
      </c>
      <c r="S61" s="418">
        <v>0.92908394077677281</v>
      </c>
      <c r="T61" s="168">
        <v>940603.4729491371</v>
      </c>
      <c r="U61" s="168">
        <v>0</v>
      </c>
      <c r="V61" s="168">
        <v>0</v>
      </c>
      <c r="W61" s="168">
        <v>948582.52</v>
      </c>
      <c r="X61" s="168">
        <v>419300.82902851963</v>
      </c>
      <c r="Y61" s="168">
        <v>0</v>
      </c>
      <c r="Z61" s="164">
        <v>0</v>
      </c>
      <c r="AA61" s="168">
        <v>433345.18982498389</v>
      </c>
      <c r="AB61" s="183">
        <f>SUM(Muut[[#This Row],[Työttömyysaste]:[Koulutustausta]])</f>
        <v>2741832.0118026407</v>
      </c>
      <c r="AD61" s="67"/>
    </row>
    <row r="62" spans="1:30" s="50" customFormat="1">
      <c r="A62" s="95">
        <v>167</v>
      </c>
      <c r="B62" s="160" t="s">
        <v>63</v>
      </c>
      <c r="C62" s="412">
        <v>77513</v>
      </c>
      <c r="D62" s="142">
        <v>4747.833333333333</v>
      </c>
      <c r="E62" s="46">
        <v>35423</v>
      </c>
      <c r="F62" s="344">
        <f t="shared" si="2"/>
        <v>0.13403250242309608</v>
      </c>
      <c r="G62" s="392">
        <f>Muut[[#This Row],[Keskim. työttömyysaste 2022, %]]/$F$12</f>
        <v>1.4122100936311839</v>
      </c>
      <c r="H62" s="175">
        <v>0</v>
      </c>
      <c r="I62" s="399">
        <v>83</v>
      </c>
      <c r="J62" s="405">
        <v>4836</v>
      </c>
      <c r="K62" s="278">
        <v>2381.79</v>
      </c>
      <c r="L62" s="179">
        <v>32.544011016924244</v>
      </c>
      <c r="M62" s="392">
        <v>0.56226712552311209</v>
      </c>
      <c r="N62" s="175">
        <v>0</v>
      </c>
      <c r="O62" s="414">
        <v>0</v>
      </c>
      <c r="P62" s="278">
        <v>21799</v>
      </c>
      <c r="Q62" s="15">
        <v>2165</v>
      </c>
      <c r="R62" s="167">
        <v>9.9316482407449877E-2</v>
      </c>
      <c r="S62" s="418">
        <v>0.72752907884731388</v>
      </c>
      <c r="T62" s="168">
        <v>7641726.587346727</v>
      </c>
      <c r="U62" s="168">
        <v>0</v>
      </c>
      <c r="V62" s="168">
        <v>0</v>
      </c>
      <c r="W62" s="168">
        <v>8371067.6399999997</v>
      </c>
      <c r="X62" s="168">
        <v>1824384.869790171</v>
      </c>
      <c r="Y62" s="168">
        <v>0</v>
      </c>
      <c r="Z62" s="164">
        <v>0</v>
      </c>
      <c r="AA62" s="168">
        <v>1615658.3466510212</v>
      </c>
      <c r="AB62" s="183">
        <f>SUM(Muut[[#This Row],[Työttömyysaste]:[Koulutustausta]])</f>
        <v>19452837.443787917</v>
      </c>
      <c r="AD62" s="67"/>
    </row>
    <row r="63" spans="1:30" s="50" customFormat="1">
      <c r="A63" s="95">
        <v>169</v>
      </c>
      <c r="B63" s="160" t="s">
        <v>64</v>
      </c>
      <c r="C63" s="412">
        <v>4990</v>
      </c>
      <c r="D63" s="142">
        <v>158.58333333333334</v>
      </c>
      <c r="E63" s="46">
        <v>2337</v>
      </c>
      <c r="F63" s="344">
        <f t="shared" si="2"/>
        <v>6.7857652260733134E-2</v>
      </c>
      <c r="G63" s="392">
        <f>Muut[[#This Row],[Keskim. työttömyysaste 2022, %]]/$F$12</f>
        <v>0.71497032227467572</v>
      </c>
      <c r="H63" s="175">
        <v>0</v>
      </c>
      <c r="I63" s="399">
        <v>22</v>
      </c>
      <c r="J63" s="405">
        <v>169</v>
      </c>
      <c r="K63" s="278">
        <v>180.42</v>
      </c>
      <c r="L63" s="179">
        <v>27.657687617780734</v>
      </c>
      <c r="M63" s="392">
        <v>0.6616036662340018</v>
      </c>
      <c r="N63" s="175">
        <v>0</v>
      </c>
      <c r="O63" s="414">
        <v>0</v>
      </c>
      <c r="P63" s="278">
        <v>1466</v>
      </c>
      <c r="Q63" s="15">
        <v>187</v>
      </c>
      <c r="R63" s="167">
        <v>0.12755798090040929</v>
      </c>
      <c r="S63" s="418">
        <v>0.93440824820369195</v>
      </c>
      <c r="T63" s="168">
        <v>249061.27020799564</v>
      </c>
      <c r="U63" s="168">
        <v>0</v>
      </c>
      <c r="V63" s="168">
        <v>0</v>
      </c>
      <c r="W63" s="168">
        <v>292537.31</v>
      </c>
      <c r="X63" s="168">
        <v>138196.70004809104</v>
      </c>
      <c r="Y63" s="168">
        <v>0</v>
      </c>
      <c r="Z63" s="164">
        <v>0</v>
      </c>
      <c r="AA63" s="168">
        <v>133586.27359206849</v>
      </c>
      <c r="AB63" s="183">
        <f>SUM(Muut[[#This Row],[Työttömyysaste]:[Koulutustausta]])</f>
        <v>813381.55384815508</v>
      </c>
      <c r="AD63" s="67"/>
    </row>
    <row r="64" spans="1:30" s="50" customFormat="1">
      <c r="A64" s="95">
        <v>171</v>
      </c>
      <c r="B64" s="160" t="s">
        <v>65</v>
      </c>
      <c r="C64" s="412">
        <v>4540</v>
      </c>
      <c r="D64" s="142">
        <v>149.41666666666666</v>
      </c>
      <c r="E64" s="46">
        <v>2021</v>
      </c>
      <c r="F64" s="344">
        <f t="shared" si="2"/>
        <v>7.3932046841497609E-2</v>
      </c>
      <c r="G64" s="392">
        <f>Muut[[#This Row],[Keskim. työttömyysaste 2022, %]]/$F$12</f>
        <v>0.77897212172310537</v>
      </c>
      <c r="H64" s="175">
        <v>0</v>
      </c>
      <c r="I64" s="399">
        <v>18</v>
      </c>
      <c r="J64" s="405">
        <v>187</v>
      </c>
      <c r="K64" s="278">
        <v>574.89</v>
      </c>
      <c r="L64" s="179">
        <v>7.8971629355180992</v>
      </c>
      <c r="M64" s="392">
        <v>2.3170887668000235</v>
      </c>
      <c r="N64" s="175">
        <v>0</v>
      </c>
      <c r="O64" s="414">
        <v>0</v>
      </c>
      <c r="P64" s="278">
        <v>1234</v>
      </c>
      <c r="Q64" s="15">
        <v>167</v>
      </c>
      <c r="R64" s="167">
        <v>0.13533225283630471</v>
      </c>
      <c r="S64" s="418">
        <v>0.99135759601714468</v>
      </c>
      <c r="T64" s="168">
        <v>246885.39893140455</v>
      </c>
      <c r="U64" s="168">
        <v>0</v>
      </c>
      <c r="V64" s="168">
        <v>0</v>
      </c>
      <c r="W64" s="168">
        <v>323695.13</v>
      </c>
      <c r="X64" s="168">
        <v>440349.74443325039</v>
      </c>
      <c r="Y64" s="168">
        <v>0</v>
      </c>
      <c r="Z64" s="164">
        <v>0</v>
      </c>
      <c r="AA64" s="168">
        <v>128946.87387154602</v>
      </c>
      <c r="AB64" s="183">
        <f>SUM(Muut[[#This Row],[Työttömyysaste]:[Koulutustausta]])</f>
        <v>1139877.147236201</v>
      </c>
      <c r="AD64" s="67"/>
    </row>
    <row r="65" spans="1:30" s="50" customFormat="1">
      <c r="A65" s="95">
        <v>172</v>
      </c>
      <c r="B65" s="160" t="s">
        <v>66</v>
      </c>
      <c r="C65" s="412">
        <v>4171</v>
      </c>
      <c r="D65" s="142">
        <v>178.33333333333334</v>
      </c>
      <c r="E65" s="46">
        <v>1663</v>
      </c>
      <c r="F65" s="344">
        <f t="shared" si="2"/>
        <v>0.10723591902184808</v>
      </c>
      <c r="G65" s="392">
        <f>Muut[[#This Row],[Keskim. työttömyysaste 2022, %]]/$F$12</f>
        <v>1.1298725645248753</v>
      </c>
      <c r="H65" s="175">
        <v>0</v>
      </c>
      <c r="I65" s="399">
        <v>10</v>
      </c>
      <c r="J65" s="405">
        <v>103</v>
      </c>
      <c r="K65" s="278">
        <v>867.07</v>
      </c>
      <c r="L65" s="179">
        <v>4.8104535965954307</v>
      </c>
      <c r="M65" s="392">
        <v>3.8038881698035896</v>
      </c>
      <c r="N65" s="175">
        <v>3</v>
      </c>
      <c r="O65" s="414">
        <v>265</v>
      </c>
      <c r="P65" s="278">
        <v>1004</v>
      </c>
      <c r="Q65" s="15">
        <v>167</v>
      </c>
      <c r="R65" s="167">
        <v>0.16633466135458166</v>
      </c>
      <c r="S65" s="418">
        <v>1.2184614277740602</v>
      </c>
      <c r="T65" s="168">
        <v>328993.47995566751</v>
      </c>
      <c r="U65" s="168">
        <v>0</v>
      </c>
      <c r="V65" s="168">
        <v>0</v>
      </c>
      <c r="W65" s="168">
        <v>178291.97</v>
      </c>
      <c r="X65" s="168">
        <v>664151.49490465736</v>
      </c>
      <c r="Y65" s="168">
        <v>0</v>
      </c>
      <c r="Z65" s="164">
        <v>79060.099999999991</v>
      </c>
      <c r="AA65" s="168">
        <v>145605.10492678656</v>
      </c>
      <c r="AB65" s="183">
        <f>SUM(Muut[[#This Row],[Työttömyysaste]:[Koulutustausta]])</f>
        <v>1396102.1497871114</v>
      </c>
      <c r="AD65" s="67"/>
    </row>
    <row r="66" spans="1:30" s="50" customFormat="1">
      <c r="A66" s="95">
        <v>176</v>
      </c>
      <c r="B66" s="160" t="s">
        <v>67</v>
      </c>
      <c r="C66" s="412">
        <v>4352</v>
      </c>
      <c r="D66" s="142">
        <v>251.25</v>
      </c>
      <c r="E66" s="46">
        <v>1735</v>
      </c>
      <c r="F66" s="344">
        <f t="shared" si="2"/>
        <v>0.14481268011527376</v>
      </c>
      <c r="G66" s="392">
        <f>Muut[[#This Row],[Keskim. työttömyysaste 2022, %]]/$F$12</f>
        <v>1.525793556394375</v>
      </c>
      <c r="H66" s="175">
        <v>0</v>
      </c>
      <c r="I66" s="399">
        <v>2</v>
      </c>
      <c r="J66" s="405">
        <v>110</v>
      </c>
      <c r="K66" s="278">
        <v>1501.7</v>
      </c>
      <c r="L66" s="179">
        <v>2.8980488779383364</v>
      </c>
      <c r="M66" s="392">
        <v>6.3140506934775837</v>
      </c>
      <c r="N66" s="175">
        <v>3</v>
      </c>
      <c r="O66" s="414">
        <v>183</v>
      </c>
      <c r="P66" s="278">
        <v>979</v>
      </c>
      <c r="Q66" s="15">
        <v>162</v>
      </c>
      <c r="R66" s="167">
        <v>0.16547497446373852</v>
      </c>
      <c r="S66" s="418">
        <v>1.2121639110212385</v>
      </c>
      <c r="T66" s="168">
        <v>463556.10084407101</v>
      </c>
      <c r="U66" s="168">
        <v>0</v>
      </c>
      <c r="V66" s="168">
        <v>0</v>
      </c>
      <c r="W66" s="168">
        <v>190408.9</v>
      </c>
      <c r="X66" s="168">
        <v>1150260.4171500846</v>
      </c>
      <c r="Y66" s="168">
        <v>0</v>
      </c>
      <c r="Z66" s="164">
        <v>54596.219999999994</v>
      </c>
      <c r="AA66" s="168">
        <v>151138.41481290091</v>
      </c>
      <c r="AB66" s="183">
        <f>SUM(Muut[[#This Row],[Työttömyysaste]:[Koulutustausta]])</f>
        <v>2009960.0528070563</v>
      </c>
      <c r="AD66" s="67"/>
    </row>
    <row r="67" spans="1:30" s="50" customFormat="1">
      <c r="A67" s="95">
        <v>177</v>
      </c>
      <c r="B67" s="160" t="s">
        <v>68</v>
      </c>
      <c r="C67" s="412">
        <v>1768</v>
      </c>
      <c r="D67" s="142">
        <v>51.25</v>
      </c>
      <c r="E67" s="46">
        <v>741</v>
      </c>
      <c r="F67" s="344">
        <f t="shared" si="2"/>
        <v>6.9163292847503374E-2</v>
      </c>
      <c r="G67" s="392">
        <f>Muut[[#This Row],[Keskim. työttömyysaste 2022, %]]/$F$12</f>
        <v>0.72872697668280639</v>
      </c>
      <c r="H67" s="175">
        <v>0</v>
      </c>
      <c r="I67" s="399">
        <v>3</v>
      </c>
      <c r="J67" s="405">
        <v>22</v>
      </c>
      <c r="K67" s="278">
        <v>258.49</v>
      </c>
      <c r="L67" s="179">
        <v>6.839723006692715</v>
      </c>
      <c r="M67" s="392">
        <v>2.6753170427476891</v>
      </c>
      <c r="N67" s="175">
        <v>0</v>
      </c>
      <c r="O67" s="414">
        <v>0</v>
      </c>
      <c r="P67" s="278">
        <v>483</v>
      </c>
      <c r="Q67" s="15">
        <v>74</v>
      </c>
      <c r="R67" s="167">
        <v>0.15320910973084886</v>
      </c>
      <c r="S67" s="418">
        <v>1.1223120248682954</v>
      </c>
      <c r="T67" s="168">
        <v>89942.456668256826</v>
      </c>
      <c r="U67" s="168">
        <v>0</v>
      </c>
      <c r="V67" s="168">
        <v>0</v>
      </c>
      <c r="W67" s="168">
        <v>38081.78</v>
      </c>
      <c r="X67" s="168">
        <v>197996.14785185151</v>
      </c>
      <c r="Y67" s="168">
        <v>0</v>
      </c>
      <c r="Z67" s="164">
        <v>0</v>
      </c>
      <c r="AA67" s="168">
        <v>56848.695458058741</v>
      </c>
      <c r="AB67" s="183">
        <f>SUM(Muut[[#This Row],[Työttömyysaste]:[Koulutustausta]])</f>
        <v>382869.07997816708</v>
      </c>
      <c r="AD67" s="67"/>
    </row>
    <row r="68" spans="1:30" s="50" customFormat="1">
      <c r="A68" s="95">
        <v>178</v>
      </c>
      <c r="B68" s="160" t="s">
        <v>69</v>
      </c>
      <c r="C68" s="412">
        <v>5769</v>
      </c>
      <c r="D68" s="142">
        <v>188.66666666666666</v>
      </c>
      <c r="E68" s="46">
        <v>2397</v>
      </c>
      <c r="F68" s="344">
        <f t="shared" si="2"/>
        <v>7.8709497983590601E-2</v>
      </c>
      <c r="G68" s="392">
        <f>Muut[[#This Row],[Keskim. työttömyysaste 2022, %]]/$F$12</f>
        <v>0.82930890274802604</v>
      </c>
      <c r="H68" s="175">
        <v>0</v>
      </c>
      <c r="I68" s="399">
        <v>15</v>
      </c>
      <c r="J68" s="405">
        <v>154</v>
      </c>
      <c r="K68" s="278">
        <v>1163.3699999999999</v>
      </c>
      <c r="L68" s="179">
        <v>4.9588694912194748</v>
      </c>
      <c r="M68" s="392">
        <v>3.6900401512641094</v>
      </c>
      <c r="N68" s="175">
        <v>0</v>
      </c>
      <c r="O68" s="414">
        <v>0</v>
      </c>
      <c r="P68" s="278">
        <v>1380</v>
      </c>
      <c r="Q68" s="15">
        <v>175</v>
      </c>
      <c r="R68" s="167">
        <v>0.12681159420289856</v>
      </c>
      <c r="S68" s="418">
        <v>0.92894069625923104</v>
      </c>
      <c r="T68" s="168">
        <v>333990.80041534425</v>
      </c>
      <c r="U68" s="168">
        <v>0</v>
      </c>
      <c r="V68" s="168">
        <v>0</v>
      </c>
      <c r="W68" s="168">
        <v>266572.46000000002</v>
      </c>
      <c r="X68" s="168">
        <v>891109.0507424213</v>
      </c>
      <c r="Y68" s="168">
        <v>0</v>
      </c>
      <c r="Z68" s="164">
        <v>0</v>
      </c>
      <c r="AA68" s="168">
        <v>153537.03681801379</v>
      </c>
      <c r="AB68" s="183">
        <f>SUM(Muut[[#This Row],[Työttömyysaste]:[Koulutustausta]])</f>
        <v>1645209.3479757793</v>
      </c>
      <c r="AD68" s="67"/>
    </row>
    <row r="69" spans="1:30" s="50" customFormat="1">
      <c r="A69" s="95">
        <v>179</v>
      </c>
      <c r="B69" s="160" t="s">
        <v>70</v>
      </c>
      <c r="C69" s="412">
        <v>145887</v>
      </c>
      <c r="D69" s="142">
        <v>8686.8333333333339</v>
      </c>
      <c r="E69" s="46">
        <v>69786</v>
      </c>
      <c r="F69" s="344">
        <f t="shared" si="2"/>
        <v>0.12447816658546605</v>
      </c>
      <c r="G69" s="392">
        <f>Muut[[#This Row],[Keskim. työttömyysaste 2022, %]]/$F$12</f>
        <v>1.3115424998467209</v>
      </c>
      <c r="H69" s="175">
        <v>0</v>
      </c>
      <c r="I69" s="399">
        <v>299</v>
      </c>
      <c r="J69" s="405">
        <v>8694</v>
      </c>
      <c r="K69" s="278">
        <v>1171.03</v>
      </c>
      <c r="L69" s="179">
        <v>124.58007053619464</v>
      </c>
      <c r="M69" s="392">
        <v>0.14688085701606812</v>
      </c>
      <c r="N69" s="175">
        <v>3</v>
      </c>
      <c r="O69" s="414">
        <v>439</v>
      </c>
      <c r="P69" s="278">
        <v>44817</v>
      </c>
      <c r="Q69" s="15">
        <v>4018</v>
      </c>
      <c r="R69" s="167">
        <v>8.9653479706361422E-2</v>
      </c>
      <c r="S69" s="418">
        <v>0.65674409649986576</v>
      </c>
      <c r="T69" s="168">
        <v>13357236.017131424</v>
      </c>
      <c r="U69" s="168">
        <v>0</v>
      </c>
      <c r="V69" s="168">
        <v>0</v>
      </c>
      <c r="W69" s="168">
        <v>15049227.060000001</v>
      </c>
      <c r="X69" s="168">
        <v>896976.39761288092</v>
      </c>
      <c r="Y69" s="168">
        <v>0</v>
      </c>
      <c r="Z69" s="164">
        <v>130971.26</v>
      </c>
      <c r="AA69" s="168">
        <v>2744968.7050740747</v>
      </c>
      <c r="AB69" s="183">
        <f>SUM(Muut[[#This Row],[Työttömyysaste]:[Koulutustausta]])</f>
        <v>32179379.439818382</v>
      </c>
      <c r="AD69" s="67"/>
    </row>
    <row r="70" spans="1:30" s="50" customFormat="1">
      <c r="A70" s="95">
        <v>181</v>
      </c>
      <c r="B70" s="160" t="s">
        <v>71</v>
      </c>
      <c r="C70" s="412">
        <v>1683</v>
      </c>
      <c r="D70" s="142">
        <v>49.416666666666664</v>
      </c>
      <c r="E70" s="46">
        <v>718</v>
      </c>
      <c r="F70" s="344">
        <f t="shared" si="2"/>
        <v>6.8825441039925717E-2</v>
      </c>
      <c r="G70" s="392">
        <f>Muut[[#This Row],[Keskim. työttömyysaste 2022, %]]/$F$12</f>
        <v>0.72516726001567589</v>
      </c>
      <c r="H70" s="175">
        <v>0</v>
      </c>
      <c r="I70" s="399">
        <v>3</v>
      </c>
      <c r="J70" s="405">
        <v>36</v>
      </c>
      <c r="K70" s="278">
        <v>215.09</v>
      </c>
      <c r="L70" s="179">
        <v>7.824631549583895</v>
      </c>
      <c r="M70" s="392">
        <v>2.3385673065272417</v>
      </c>
      <c r="N70" s="175">
        <v>0</v>
      </c>
      <c r="O70" s="414">
        <v>0</v>
      </c>
      <c r="P70" s="278">
        <v>439</v>
      </c>
      <c r="Q70" s="15">
        <v>64</v>
      </c>
      <c r="R70" s="167">
        <v>0.14578587699316628</v>
      </c>
      <c r="S70" s="418">
        <v>1.0679341658784938</v>
      </c>
      <c r="T70" s="168">
        <v>85200.068167711564</v>
      </c>
      <c r="U70" s="168">
        <v>0</v>
      </c>
      <c r="V70" s="168">
        <v>0</v>
      </c>
      <c r="W70" s="168">
        <v>62315.64</v>
      </c>
      <c r="X70" s="168">
        <v>164752.95540042067</v>
      </c>
      <c r="Y70" s="168">
        <v>0</v>
      </c>
      <c r="Z70" s="164">
        <v>0</v>
      </c>
      <c r="AA70" s="168">
        <v>51493.596213620913</v>
      </c>
      <c r="AB70" s="183">
        <f>SUM(Muut[[#This Row],[Työttömyysaste]:[Koulutustausta]])</f>
        <v>363762.25978175312</v>
      </c>
      <c r="AD70" s="67"/>
    </row>
    <row r="71" spans="1:30" s="50" customFormat="1">
      <c r="A71" s="95">
        <v>182</v>
      </c>
      <c r="B71" s="160" t="s">
        <v>72</v>
      </c>
      <c r="C71" s="412">
        <v>19347</v>
      </c>
      <c r="D71" s="142">
        <v>1076.5</v>
      </c>
      <c r="E71" s="46">
        <v>8451</v>
      </c>
      <c r="F71" s="344">
        <f t="shared" si="2"/>
        <v>0.12738137498520885</v>
      </c>
      <c r="G71" s="392">
        <f>Muut[[#This Row],[Keskim. työttömyysaste 2022, %]]/$F$12</f>
        <v>1.3421316489852595</v>
      </c>
      <c r="H71" s="175">
        <v>0</v>
      </c>
      <c r="I71" s="399">
        <v>25</v>
      </c>
      <c r="J71" s="405">
        <v>476</v>
      </c>
      <c r="K71" s="278">
        <v>1571.41</v>
      </c>
      <c r="L71" s="179">
        <v>12.311872776678269</v>
      </c>
      <c r="M71" s="392">
        <v>1.486242414894039</v>
      </c>
      <c r="N71" s="175">
        <v>0</v>
      </c>
      <c r="O71" s="414">
        <v>0</v>
      </c>
      <c r="P71" s="278">
        <v>5102</v>
      </c>
      <c r="Q71" s="15">
        <v>595</v>
      </c>
      <c r="R71" s="167">
        <v>0.11662093296746374</v>
      </c>
      <c r="S71" s="418">
        <v>0.85429042470566685</v>
      </c>
      <c r="T71" s="168">
        <v>1812701.8889117928</v>
      </c>
      <c r="U71" s="168">
        <v>0</v>
      </c>
      <c r="V71" s="168">
        <v>0</v>
      </c>
      <c r="W71" s="168">
        <v>823951.24</v>
      </c>
      <c r="X71" s="168">
        <v>1203656.337559975</v>
      </c>
      <c r="Y71" s="168">
        <v>0</v>
      </c>
      <c r="Z71" s="164">
        <v>0</v>
      </c>
      <c r="AA71" s="168">
        <v>473525.96366026235</v>
      </c>
      <c r="AB71" s="183">
        <f>SUM(Muut[[#This Row],[Työttömyysaste]:[Koulutustausta]])</f>
        <v>4313835.4301320305</v>
      </c>
      <c r="AD71" s="67"/>
    </row>
    <row r="72" spans="1:30" s="50" customFormat="1">
      <c r="A72" s="95">
        <v>186</v>
      </c>
      <c r="B72" s="160" t="s">
        <v>73</v>
      </c>
      <c r="C72" s="412">
        <v>45630</v>
      </c>
      <c r="D72" s="142">
        <v>2081.8333333333335</v>
      </c>
      <c r="E72" s="46">
        <v>22945</v>
      </c>
      <c r="F72" s="344">
        <f t="shared" si="2"/>
        <v>9.0731459286700081E-2</v>
      </c>
      <c r="G72" s="392">
        <f>Muut[[#This Row],[Keskim. työttömyysaste 2022, %]]/$F$12</f>
        <v>0.95597620202669109</v>
      </c>
      <c r="H72" s="175">
        <v>0</v>
      </c>
      <c r="I72" s="399">
        <v>471</v>
      </c>
      <c r="J72" s="405">
        <v>3299</v>
      </c>
      <c r="K72" s="278">
        <v>37.54</v>
      </c>
      <c r="L72" s="179">
        <v>1215.5034629728291</v>
      </c>
      <c r="M72" s="392">
        <v>1.50541961293347E-2</v>
      </c>
      <c r="N72" s="175">
        <v>0</v>
      </c>
      <c r="O72" s="414">
        <v>0</v>
      </c>
      <c r="P72" s="278">
        <v>15035</v>
      </c>
      <c r="Q72" s="15">
        <v>2072</v>
      </c>
      <c r="R72" s="167">
        <v>0.13781177253076154</v>
      </c>
      <c r="S72" s="418">
        <v>1.0095209726849901</v>
      </c>
      <c r="T72" s="168">
        <v>3045195.5600147434</v>
      </c>
      <c r="U72" s="168">
        <v>0</v>
      </c>
      <c r="V72" s="168">
        <v>0</v>
      </c>
      <c r="W72" s="168">
        <v>5710536.0099999998</v>
      </c>
      <c r="X72" s="168">
        <v>28754.595498311362</v>
      </c>
      <c r="Y72" s="168">
        <v>0</v>
      </c>
      <c r="Z72" s="164">
        <v>0</v>
      </c>
      <c r="AA72" s="168">
        <v>1319746.2628306011</v>
      </c>
      <c r="AB72" s="183">
        <f>SUM(Muut[[#This Row],[Työttömyysaste]:[Koulutustausta]])</f>
        <v>10104232.428343657</v>
      </c>
      <c r="AD72" s="67"/>
    </row>
    <row r="73" spans="1:30" s="50" customFormat="1">
      <c r="A73" s="95">
        <v>202</v>
      </c>
      <c r="B73" s="160" t="s">
        <v>74</v>
      </c>
      <c r="C73" s="412">
        <v>35848</v>
      </c>
      <c r="D73" s="142">
        <v>911.16666666666663</v>
      </c>
      <c r="E73" s="46">
        <v>16924</v>
      </c>
      <c r="F73" s="344">
        <f t="shared" si="2"/>
        <v>5.3838730008666194E-2</v>
      </c>
      <c r="G73" s="392">
        <f>Muut[[#This Row],[Keskim. työttömyysaste 2022, %]]/$F$12</f>
        <v>0.56726239212124852</v>
      </c>
      <c r="H73" s="175">
        <v>0</v>
      </c>
      <c r="I73" s="399">
        <v>1740</v>
      </c>
      <c r="J73" s="405">
        <v>2081</v>
      </c>
      <c r="K73" s="278">
        <v>150.57</v>
      </c>
      <c r="L73" s="179">
        <v>238.08195523676696</v>
      </c>
      <c r="M73" s="392">
        <v>7.6857683352277273E-2</v>
      </c>
      <c r="N73" s="175">
        <v>3</v>
      </c>
      <c r="O73" s="414">
        <v>233</v>
      </c>
      <c r="P73" s="278">
        <v>11991</v>
      </c>
      <c r="Q73" s="15">
        <v>1130</v>
      </c>
      <c r="R73" s="167">
        <v>9.4237344675173043E-2</v>
      </c>
      <c r="S73" s="418">
        <v>0.69032256180070517</v>
      </c>
      <c r="T73" s="168">
        <v>1419601.8640691512</v>
      </c>
      <c r="U73" s="168">
        <v>0</v>
      </c>
      <c r="V73" s="168">
        <v>0</v>
      </c>
      <c r="W73" s="168">
        <v>3602190.19</v>
      </c>
      <c r="X73" s="168">
        <v>115332.43058552855</v>
      </c>
      <c r="Y73" s="168">
        <v>0</v>
      </c>
      <c r="Z73" s="164">
        <v>69513.22</v>
      </c>
      <c r="AA73" s="168">
        <v>708992.47354911757</v>
      </c>
      <c r="AB73" s="183">
        <f>SUM(Muut[[#This Row],[Työttömyysaste]:[Koulutustausta]])</f>
        <v>5915630.178203797</v>
      </c>
      <c r="AD73" s="67"/>
    </row>
    <row r="74" spans="1:30" s="50" customFormat="1">
      <c r="A74" s="95">
        <v>204</v>
      </c>
      <c r="B74" s="160" t="s">
        <v>75</v>
      </c>
      <c r="C74" s="412">
        <v>2689</v>
      </c>
      <c r="D74" s="142">
        <v>112.5</v>
      </c>
      <c r="E74" s="46">
        <v>1054</v>
      </c>
      <c r="F74" s="344">
        <f t="shared" si="2"/>
        <v>0.10673624288425047</v>
      </c>
      <c r="G74" s="392">
        <f>Muut[[#This Row],[Keskim. työttömyysaste 2022, %]]/$F$12</f>
        <v>1.124607814018058</v>
      </c>
      <c r="H74" s="175">
        <v>0</v>
      </c>
      <c r="I74" s="399">
        <v>4</v>
      </c>
      <c r="J74" s="405">
        <v>50</v>
      </c>
      <c r="K74" s="278">
        <v>674.08</v>
      </c>
      <c r="L74" s="179">
        <v>3.9891407548065509</v>
      </c>
      <c r="M74" s="392">
        <v>4.587059883868613</v>
      </c>
      <c r="N74" s="175">
        <v>0</v>
      </c>
      <c r="O74" s="414">
        <v>0</v>
      </c>
      <c r="P74" s="278">
        <v>686</v>
      </c>
      <c r="Q74" s="15">
        <v>113</v>
      </c>
      <c r="R74" s="167">
        <v>0.16472303206997085</v>
      </c>
      <c r="S74" s="418">
        <v>1.2066556615965389</v>
      </c>
      <c r="T74" s="168">
        <v>211110.35545435909</v>
      </c>
      <c r="U74" s="168">
        <v>0</v>
      </c>
      <c r="V74" s="168">
        <v>0</v>
      </c>
      <c r="W74" s="168">
        <v>86549.5</v>
      </c>
      <c r="X74" s="168">
        <v>516326.52460047224</v>
      </c>
      <c r="Y74" s="168">
        <v>0</v>
      </c>
      <c r="Z74" s="164">
        <v>0</v>
      </c>
      <c r="AA74" s="168">
        <v>92960.571171048112</v>
      </c>
      <c r="AB74" s="183">
        <f>SUM(Muut[[#This Row],[Työttömyysaste]:[Koulutustausta]])</f>
        <v>906946.95122587937</v>
      </c>
      <c r="AD74" s="67"/>
    </row>
    <row r="75" spans="1:30" s="50" customFormat="1">
      <c r="A75" s="95">
        <v>205</v>
      </c>
      <c r="B75" s="160" t="s">
        <v>76</v>
      </c>
      <c r="C75" s="412">
        <v>36297</v>
      </c>
      <c r="D75" s="142">
        <v>1483.0833333333333</v>
      </c>
      <c r="E75" s="46">
        <v>16620</v>
      </c>
      <c r="F75" s="344">
        <f t="shared" si="2"/>
        <v>8.9234857601283593E-2</v>
      </c>
      <c r="G75" s="392">
        <f>Muut[[#This Row],[Keskim. työttömyysaste 2022, %]]/$F$12</f>
        <v>0.94020751929614765</v>
      </c>
      <c r="H75" s="175">
        <v>0</v>
      </c>
      <c r="I75" s="399">
        <v>38</v>
      </c>
      <c r="J75" s="405">
        <v>1852</v>
      </c>
      <c r="K75" s="278">
        <v>1834.83</v>
      </c>
      <c r="L75" s="179">
        <v>19.782214156079856</v>
      </c>
      <c r="M75" s="392">
        <v>0.92499390528813263</v>
      </c>
      <c r="N75" s="175">
        <v>0</v>
      </c>
      <c r="O75" s="414">
        <v>0</v>
      </c>
      <c r="P75" s="278">
        <v>10378</v>
      </c>
      <c r="Q75" s="15">
        <v>1021</v>
      </c>
      <c r="R75" s="167">
        <v>9.8381190980921185E-2</v>
      </c>
      <c r="S75" s="418">
        <v>0.72067773158347681</v>
      </c>
      <c r="T75" s="168">
        <v>2382385.7876101597</v>
      </c>
      <c r="U75" s="168">
        <v>0</v>
      </c>
      <c r="V75" s="168">
        <v>0</v>
      </c>
      <c r="W75" s="168">
        <v>3205793.48</v>
      </c>
      <c r="X75" s="168">
        <v>1405428.7282409866</v>
      </c>
      <c r="Y75" s="168">
        <v>0</v>
      </c>
      <c r="Z75" s="164">
        <v>0</v>
      </c>
      <c r="AA75" s="168">
        <v>749439.29520712828</v>
      </c>
      <c r="AB75" s="183">
        <f>SUM(Muut[[#This Row],[Työttömyysaste]:[Koulutustausta]])</f>
        <v>7743047.291058274</v>
      </c>
      <c r="AD75" s="67"/>
    </row>
    <row r="76" spans="1:30" s="50" customFormat="1">
      <c r="A76" s="95">
        <v>208</v>
      </c>
      <c r="B76" s="160" t="s">
        <v>77</v>
      </c>
      <c r="C76" s="412">
        <v>12335</v>
      </c>
      <c r="D76" s="142">
        <v>363.91666666666669</v>
      </c>
      <c r="E76" s="46">
        <v>5408</v>
      </c>
      <c r="F76" s="344">
        <f t="shared" si="2"/>
        <v>6.7292283037475351E-2</v>
      </c>
      <c r="G76" s="392">
        <f>Muut[[#This Row],[Keskim. työttömyysaste 2022, %]]/$F$12</f>
        <v>0.709013408024185</v>
      </c>
      <c r="H76" s="175">
        <v>0</v>
      </c>
      <c r="I76" s="399">
        <v>55</v>
      </c>
      <c r="J76" s="405">
        <v>386</v>
      </c>
      <c r="K76" s="278">
        <v>924.1</v>
      </c>
      <c r="L76" s="179">
        <v>13.348122497565198</v>
      </c>
      <c r="M76" s="392">
        <v>1.3708615223464022</v>
      </c>
      <c r="N76" s="175">
        <v>0</v>
      </c>
      <c r="O76" s="414">
        <v>0</v>
      </c>
      <c r="P76" s="278">
        <v>3431</v>
      </c>
      <c r="Q76" s="15">
        <v>413</v>
      </c>
      <c r="R76" s="167">
        <v>0.12037306907607112</v>
      </c>
      <c r="S76" s="418">
        <v>0.88177617591870117</v>
      </c>
      <c r="T76" s="168">
        <v>610535.94788476662</v>
      </c>
      <c r="U76" s="168">
        <v>0</v>
      </c>
      <c r="V76" s="168">
        <v>0</v>
      </c>
      <c r="W76" s="168">
        <v>668162.14</v>
      </c>
      <c r="X76" s="168">
        <v>707834.88811906055</v>
      </c>
      <c r="Y76" s="168">
        <v>0</v>
      </c>
      <c r="Z76" s="164">
        <v>0</v>
      </c>
      <c r="AA76" s="168">
        <v>311617.71657327312</v>
      </c>
      <c r="AB76" s="183">
        <f>SUM(Muut[[#This Row],[Työttömyysaste]:[Koulutustausta]])</f>
        <v>2298150.6925771004</v>
      </c>
      <c r="AD76" s="67"/>
    </row>
    <row r="77" spans="1:30" s="50" customFormat="1">
      <c r="A77" s="95">
        <v>211</v>
      </c>
      <c r="B77" s="160" t="s">
        <v>78</v>
      </c>
      <c r="C77" s="412">
        <v>32959</v>
      </c>
      <c r="D77" s="142">
        <v>1059.5</v>
      </c>
      <c r="E77" s="46">
        <v>15562</v>
      </c>
      <c r="F77" s="344">
        <f t="shared" ref="F77:F140" si="3">D77/E77</f>
        <v>6.8082508674977504E-2</v>
      </c>
      <c r="G77" s="392">
        <f>Muut[[#This Row],[Keskim. työttömyysaste 2022, %]]/$F$12</f>
        <v>0.71733948268034531</v>
      </c>
      <c r="H77" s="175">
        <v>0</v>
      </c>
      <c r="I77" s="399">
        <v>78</v>
      </c>
      <c r="J77" s="405">
        <v>986</v>
      </c>
      <c r="K77" s="278">
        <v>658.02</v>
      </c>
      <c r="L77" s="179">
        <v>50.088143217531382</v>
      </c>
      <c r="M77" s="392">
        <v>0.36532453295401546</v>
      </c>
      <c r="N77" s="175">
        <v>0</v>
      </c>
      <c r="O77" s="414">
        <v>0</v>
      </c>
      <c r="P77" s="278">
        <v>10876</v>
      </c>
      <c r="Q77" s="15">
        <v>874</v>
      </c>
      <c r="R77" s="167">
        <v>8.036042662743656E-2</v>
      </c>
      <c r="S77" s="418">
        <v>0.58866912865664045</v>
      </c>
      <c r="T77" s="168">
        <v>1650503.3101944695</v>
      </c>
      <c r="U77" s="168">
        <v>0</v>
      </c>
      <c r="V77" s="168">
        <v>0</v>
      </c>
      <c r="W77" s="168">
        <v>1706756.14</v>
      </c>
      <c r="X77" s="168">
        <v>504025.01144909021</v>
      </c>
      <c r="Y77" s="168">
        <v>0</v>
      </c>
      <c r="Z77" s="164">
        <v>0</v>
      </c>
      <c r="AA77" s="168">
        <v>555865.74749644415</v>
      </c>
      <c r="AB77" s="183">
        <f>SUM(Muut[[#This Row],[Työttömyysaste]:[Koulutustausta]])</f>
        <v>4417150.2091400037</v>
      </c>
      <c r="AD77" s="67"/>
    </row>
    <row r="78" spans="1:30" s="50" customFormat="1">
      <c r="A78" s="95">
        <v>213</v>
      </c>
      <c r="B78" s="160" t="s">
        <v>79</v>
      </c>
      <c r="C78" s="412">
        <v>5154</v>
      </c>
      <c r="D78" s="142">
        <v>192</v>
      </c>
      <c r="E78" s="46">
        <v>2052</v>
      </c>
      <c r="F78" s="344">
        <f t="shared" si="3"/>
        <v>9.3567251461988299E-2</v>
      </c>
      <c r="G78" s="392">
        <f>Muut[[#This Row],[Keskim. työttömyysaste 2022, %]]/$F$12</f>
        <v>0.98585503187007295</v>
      </c>
      <c r="H78" s="175">
        <v>0</v>
      </c>
      <c r="I78" s="399">
        <v>10</v>
      </c>
      <c r="J78" s="405">
        <v>94</v>
      </c>
      <c r="K78" s="278">
        <v>1068.8900000000001</v>
      </c>
      <c r="L78" s="179">
        <v>4.8218245095379313</v>
      </c>
      <c r="M78" s="392">
        <v>3.7949177725740171</v>
      </c>
      <c r="N78" s="175">
        <v>0</v>
      </c>
      <c r="O78" s="414">
        <v>0</v>
      </c>
      <c r="P78" s="278">
        <v>1210</v>
      </c>
      <c r="Q78" s="15">
        <v>159</v>
      </c>
      <c r="R78" s="167">
        <v>0.13140495867768595</v>
      </c>
      <c r="S78" s="418">
        <v>0.96258874886989598</v>
      </c>
      <c r="T78" s="168">
        <v>354711.36999957584</v>
      </c>
      <c r="U78" s="168">
        <v>0</v>
      </c>
      <c r="V78" s="168">
        <v>0</v>
      </c>
      <c r="W78" s="168">
        <v>162713.06</v>
      </c>
      <c r="X78" s="168">
        <v>818739.9995255738</v>
      </c>
      <c r="Y78" s="168">
        <v>0</v>
      </c>
      <c r="Z78" s="164">
        <v>0</v>
      </c>
      <c r="AA78" s="168">
        <v>142137.87609450147</v>
      </c>
      <c r="AB78" s="183">
        <f>SUM(Muut[[#This Row],[Työttömyysaste]:[Koulutustausta]])</f>
        <v>1478302.305619651</v>
      </c>
      <c r="AD78" s="67"/>
    </row>
    <row r="79" spans="1:30" s="50" customFormat="1">
      <c r="A79" s="95">
        <v>214</v>
      </c>
      <c r="B79" s="160" t="s">
        <v>80</v>
      </c>
      <c r="C79" s="412">
        <v>12528</v>
      </c>
      <c r="D79" s="142">
        <v>481.58333333333331</v>
      </c>
      <c r="E79" s="46">
        <v>5525</v>
      </c>
      <c r="F79" s="344">
        <f t="shared" si="3"/>
        <v>8.7164404223227743E-2</v>
      </c>
      <c r="G79" s="392">
        <f>Muut[[#This Row],[Keskim. työttömyysaste 2022, %]]/$F$12</f>
        <v>0.91839254825536665</v>
      </c>
      <c r="H79" s="175">
        <v>0</v>
      </c>
      <c r="I79" s="399">
        <v>11</v>
      </c>
      <c r="J79" s="405">
        <v>556</v>
      </c>
      <c r="K79" s="278">
        <v>1021.25</v>
      </c>
      <c r="L79" s="179">
        <v>12.267319461444309</v>
      </c>
      <c r="M79" s="392">
        <v>1.4916402548241863</v>
      </c>
      <c r="N79" s="175">
        <v>0</v>
      </c>
      <c r="O79" s="414">
        <v>0</v>
      </c>
      <c r="P79" s="278">
        <v>3348</v>
      </c>
      <c r="Q79" s="15">
        <v>535</v>
      </c>
      <c r="R79" s="167">
        <v>0.1597968936678614</v>
      </c>
      <c r="S79" s="418">
        <v>1.1705699198637827</v>
      </c>
      <c r="T79" s="168">
        <v>803207.46096756321</v>
      </c>
      <c r="U79" s="168">
        <v>0</v>
      </c>
      <c r="V79" s="168">
        <v>0</v>
      </c>
      <c r="W79" s="168">
        <v>962430.44000000006</v>
      </c>
      <c r="X79" s="168">
        <v>782249.08504662989</v>
      </c>
      <c r="Y79" s="168">
        <v>0</v>
      </c>
      <c r="Z79" s="164">
        <v>0</v>
      </c>
      <c r="AA79" s="168">
        <v>420149.38374093187</v>
      </c>
      <c r="AB79" s="183">
        <f>SUM(Muut[[#This Row],[Työttömyysaste]:[Koulutustausta]])</f>
        <v>2968036.3697551247</v>
      </c>
      <c r="AD79" s="67"/>
    </row>
    <row r="80" spans="1:30" s="50" customFormat="1">
      <c r="A80" s="95">
        <v>216</v>
      </c>
      <c r="B80" s="160" t="s">
        <v>81</v>
      </c>
      <c r="C80" s="412">
        <v>1269</v>
      </c>
      <c r="D80" s="142">
        <v>61.25</v>
      </c>
      <c r="E80" s="46">
        <v>500</v>
      </c>
      <c r="F80" s="344">
        <f t="shared" si="3"/>
        <v>0.1225</v>
      </c>
      <c r="G80" s="392">
        <f>Muut[[#This Row],[Keskim. työttömyysaste 2022, %]]/$F$12</f>
        <v>1.2906998925061473</v>
      </c>
      <c r="H80" s="175">
        <v>0</v>
      </c>
      <c r="I80" s="399">
        <v>1</v>
      </c>
      <c r="J80" s="405">
        <v>23</v>
      </c>
      <c r="K80" s="278">
        <v>445</v>
      </c>
      <c r="L80" s="179">
        <v>2.851685393258427</v>
      </c>
      <c r="M80" s="392">
        <v>6.4167062645610145</v>
      </c>
      <c r="N80" s="175">
        <v>0</v>
      </c>
      <c r="O80" s="414">
        <v>0</v>
      </c>
      <c r="P80" s="278">
        <v>289</v>
      </c>
      <c r="Q80" s="15">
        <v>49</v>
      </c>
      <c r="R80" s="167">
        <v>0.16955017301038061</v>
      </c>
      <c r="S80" s="418">
        <v>1.2420162111922728</v>
      </c>
      <c r="T80" s="168">
        <v>114341.67080023891</v>
      </c>
      <c r="U80" s="168">
        <v>0</v>
      </c>
      <c r="V80" s="168">
        <v>0</v>
      </c>
      <c r="W80" s="168">
        <v>39812.769999999997</v>
      </c>
      <c r="X80" s="168">
        <v>340857.61845361104</v>
      </c>
      <c r="Y80" s="168">
        <v>0</v>
      </c>
      <c r="Z80" s="164">
        <v>0</v>
      </c>
      <c r="AA80" s="168">
        <v>45155.797087885781</v>
      </c>
      <c r="AB80" s="183">
        <f>SUM(Muut[[#This Row],[Työttömyysaste]:[Koulutustausta]])</f>
        <v>540167.85634173569</v>
      </c>
      <c r="AD80" s="67"/>
    </row>
    <row r="81" spans="1:30" s="50" customFormat="1">
      <c r="A81" s="95">
        <v>217</v>
      </c>
      <c r="B81" s="160" t="s">
        <v>82</v>
      </c>
      <c r="C81" s="412">
        <v>5352</v>
      </c>
      <c r="D81" s="142">
        <v>167.33333333333334</v>
      </c>
      <c r="E81" s="46">
        <v>2431</v>
      </c>
      <c r="F81" s="344">
        <f t="shared" si="3"/>
        <v>6.883312765665707E-2</v>
      </c>
      <c r="G81" s="392">
        <f>Muut[[#This Row],[Keskim. työttömyysaste 2022, %]]/$F$12</f>
        <v>0.72524824871272808</v>
      </c>
      <c r="H81" s="175">
        <v>0</v>
      </c>
      <c r="I81" s="399">
        <v>21</v>
      </c>
      <c r="J81" s="405">
        <v>131</v>
      </c>
      <c r="K81" s="278">
        <v>468.04</v>
      </c>
      <c r="L81" s="179">
        <v>11.434920092299803</v>
      </c>
      <c r="M81" s="392">
        <v>1.6002234715921211</v>
      </c>
      <c r="N81" s="175">
        <v>0</v>
      </c>
      <c r="O81" s="414">
        <v>0</v>
      </c>
      <c r="P81" s="278">
        <v>1498</v>
      </c>
      <c r="Q81" s="15">
        <v>205</v>
      </c>
      <c r="R81" s="167">
        <v>0.13684913217623498</v>
      </c>
      <c r="S81" s="418">
        <v>1.0024692846528189</v>
      </c>
      <c r="T81" s="168">
        <v>270969.51345858542</v>
      </c>
      <c r="U81" s="168">
        <v>0</v>
      </c>
      <c r="V81" s="168">
        <v>0</v>
      </c>
      <c r="W81" s="168">
        <v>226759.69</v>
      </c>
      <c r="X81" s="168">
        <v>358505.61739556881</v>
      </c>
      <c r="Y81" s="168">
        <v>0</v>
      </c>
      <c r="Z81" s="164">
        <v>0</v>
      </c>
      <c r="AA81" s="168">
        <v>153713.42726838303</v>
      </c>
      <c r="AB81" s="183">
        <f>SUM(Muut[[#This Row],[Työttömyysaste]:[Koulutustausta]])</f>
        <v>1009948.2481225373</v>
      </c>
      <c r="AD81" s="67"/>
    </row>
    <row r="82" spans="1:30" s="50" customFormat="1">
      <c r="A82" s="95">
        <v>218</v>
      </c>
      <c r="B82" s="160" t="s">
        <v>83</v>
      </c>
      <c r="C82" s="412">
        <v>1200</v>
      </c>
      <c r="D82" s="142">
        <v>32.833333333333336</v>
      </c>
      <c r="E82" s="46">
        <v>526</v>
      </c>
      <c r="F82" s="344">
        <f t="shared" si="3"/>
        <v>6.2420785804816227E-2</v>
      </c>
      <c r="G82" s="392">
        <f>Muut[[#This Row],[Keskim. työttömyysaste 2022, %]]/$F$12</f>
        <v>0.65768572676265746</v>
      </c>
      <c r="H82" s="175">
        <v>0</v>
      </c>
      <c r="I82" s="399">
        <v>20</v>
      </c>
      <c r="J82" s="405">
        <v>19</v>
      </c>
      <c r="K82" s="278">
        <v>185.58</v>
      </c>
      <c r="L82" s="179">
        <v>6.4662140316844487</v>
      </c>
      <c r="M82" s="392">
        <v>2.8298518171245481</v>
      </c>
      <c r="N82" s="175">
        <v>0</v>
      </c>
      <c r="O82" s="414">
        <v>0</v>
      </c>
      <c r="P82" s="278">
        <v>281</v>
      </c>
      <c r="Q82" s="15">
        <v>43</v>
      </c>
      <c r="R82" s="167">
        <v>0.15302491103202848</v>
      </c>
      <c r="S82" s="418">
        <v>1.1209627029186124</v>
      </c>
      <c r="T82" s="168">
        <v>55095.648702361344</v>
      </c>
      <c r="U82" s="168">
        <v>0</v>
      </c>
      <c r="V82" s="168">
        <v>0</v>
      </c>
      <c r="W82" s="168">
        <v>32888.81</v>
      </c>
      <c r="X82" s="168">
        <v>142149.1164778003</v>
      </c>
      <c r="Y82" s="168">
        <v>0</v>
      </c>
      <c r="Z82" s="164">
        <v>0</v>
      </c>
      <c r="AA82" s="168">
        <v>38538.697726341896</v>
      </c>
      <c r="AB82" s="183">
        <f>SUM(Muut[[#This Row],[Työttömyysaste]:[Koulutustausta]])</f>
        <v>268672.27290650352</v>
      </c>
      <c r="AD82" s="67"/>
    </row>
    <row r="83" spans="1:30" s="50" customFormat="1">
      <c r="A83" s="95">
        <v>224</v>
      </c>
      <c r="B83" s="160" t="s">
        <v>84</v>
      </c>
      <c r="C83" s="412">
        <v>8603</v>
      </c>
      <c r="D83" s="142">
        <v>372.08333333333331</v>
      </c>
      <c r="E83" s="46">
        <v>3951</v>
      </c>
      <c r="F83" s="344">
        <f t="shared" si="3"/>
        <v>9.4174470598160795E-2</v>
      </c>
      <c r="G83" s="392">
        <f>Muut[[#This Row],[Keskim. työttömyysaste 2022, %]]/$F$12</f>
        <v>0.99225289043158738</v>
      </c>
      <c r="H83" s="175">
        <v>0</v>
      </c>
      <c r="I83" s="399">
        <v>66</v>
      </c>
      <c r="J83" s="405">
        <v>653</v>
      </c>
      <c r="K83" s="278">
        <v>242.44</v>
      </c>
      <c r="L83" s="179">
        <v>35.485068470549415</v>
      </c>
      <c r="M83" s="392">
        <v>0.51566555501126177</v>
      </c>
      <c r="N83" s="175">
        <v>0</v>
      </c>
      <c r="O83" s="414">
        <v>0</v>
      </c>
      <c r="P83" s="278">
        <v>2699</v>
      </c>
      <c r="Q83" s="15">
        <v>588</v>
      </c>
      <c r="R83" s="167">
        <v>0.21785846609855503</v>
      </c>
      <c r="S83" s="418">
        <v>1.5958918934474999</v>
      </c>
      <c r="T83" s="168">
        <v>595922.70633969351</v>
      </c>
      <c r="U83" s="168">
        <v>0</v>
      </c>
      <c r="V83" s="168">
        <v>0</v>
      </c>
      <c r="W83" s="168">
        <v>1130336.47</v>
      </c>
      <c r="X83" s="168">
        <v>185702.29442223252</v>
      </c>
      <c r="Y83" s="168">
        <v>0</v>
      </c>
      <c r="Z83" s="164">
        <v>0</v>
      </c>
      <c r="AA83" s="168">
        <v>393348.97053477127</v>
      </c>
      <c r="AB83" s="183">
        <f>SUM(Muut[[#This Row],[Työttömyysaste]:[Koulutustausta]])</f>
        <v>2305310.4412966971</v>
      </c>
      <c r="AD83" s="67"/>
    </row>
    <row r="84" spans="1:30" s="50" customFormat="1">
      <c r="A84" s="95">
        <v>226</v>
      </c>
      <c r="B84" s="160" t="s">
        <v>85</v>
      </c>
      <c r="C84" s="412">
        <v>3665</v>
      </c>
      <c r="D84" s="142">
        <v>166</v>
      </c>
      <c r="E84" s="46">
        <v>1543</v>
      </c>
      <c r="F84" s="344">
        <f t="shared" si="3"/>
        <v>0.10758263123784835</v>
      </c>
      <c r="G84" s="392">
        <f>Muut[[#This Row],[Keskim. työttömyysaste 2022, %]]/$F$12</f>
        <v>1.133525637340566</v>
      </c>
      <c r="H84" s="175">
        <v>0</v>
      </c>
      <c r="I84" s="399">
        <v>1</v>
      </c>
      <c r="J84" s="405">
        <v>55</v>
      </c>
      <c r="K84" s="278">
        <v>887.06</v>
      </c>
      <c r="L84" s="179">
        <v>4.1316258201249072</v>
      </c>
      <c r="M84" s="392">
        <v>4.4288685191064303</v>
      </c>
      <c r="N84" s="175">
        <v>0</v>
      </c>
      <c r="O84" s="414">
        <v>0</v>
      </c>
      <c r="P84" s="278">
        <v>904</v>
      </c>
      <c r="Q84" s="15">
        <v>112</v>
      </c>
      <c r="R84" s="167">
        <v>0.12389380530973451</v>
      </c>
      <c r="S84" s="418">
        <v>0.90756683953114248</v>
      </c>
      <c r="T84" s="168">
        <v>290016.67168216011</v>
      </c>
      <c r="U84" s="168">
        <v>0</v>
      </c>
      <c r="V84" s="168">
        <v>0</v>
      </c>
      <c r="W84" s="168">
        <v>95204.45</v>
      </c>
      <c r="X84" s="168">
        <v>679463.27870889928</v>
      </c>
      <c r="Y84" s="168">
        <v>0</v>
      </c>
      <c r="Z84" s="164">
        <v>0</v>
      </c>
      <c r="AA84" s="168">
        <v>95296.560176158906</v>
      </c>
      <c r="AB84" s="183">
        <f>SUM(Muut[[#This Row],[Työttömyysaste]:[Koulutustausta]])</f>
        <v>1159980.9605672183</v>
      </c>
      <c r="AD84" s="67"/>
    </row>
    <row r="85" spans="1:30" s="50" customFormat="1">
      <c r="A85" s="95">
        <v>230</v>
      </c>
      <c r="B85" s="160" t="s">
        <v>86</v>
      </c>
      <c r="C85" s="412">
        <v>2240</v>
      </c>
      <c r="D85" s="142">
        <v>70.083333333333329</v>
      </c>
      <c r="E85" s="46">
        <v>972</v>
      </c>
      <c r="F85" s="344">
        <f t="shared" si="3"/>
        <v>7.2102194787379961E-2</v>
      </c>
      <c r="G85" s="392">
        <f>Muut[[#This Row],[Keskim. työttömyysaste 2022, %]]/$F$12</f>
        <v>0.75969220458390696</v>
      </c>
      <c r="H85" s="175">
        <v>0</v>
      </c>
      <c r="I85" s="399">
        <v>1</v>
      </c>
      <c r="J85" s="405">
        <v>95</v>
      </c>
      <c r="K85" s="278">
        <v>502.22</v>
      </c>
      <c r="L85" s="179">
        <v>4.4601967265341882</v>
      </c>
      <c r="M85" s="392">
        <v>4.1026054789510029</v>
      </c>
      <c r="N85" s="175">
        <v>0</v>
      </c>
      <c r="O85" s="414">
        <v>0</v>
      </c>
      <c r="P85" s="278">
        <v>574</v>
      </c>
      <c r="Q85" s="15">
        <v>122</v>
      </c>
      <c r="R85" s="167">
        <v>0.21254355400696864</v>
      </c>
      <c r="S85" s="418">
        <v>1.5569582441234857</v>
      </c>
      <c r="T85" s="168">
        <v>118796.41267648569</v>
      </c>
      <c r="U85" s="168">
        <v>0</v>
      </c>
      <c r="V85" s="168">
        <v>0</v>
      </c>
      <c r="W85" s="168">
        <v>164444.04999999999</v>
      </c>
      <c r="X85" s="168">
        <v>384686.54638151132</v>
      </c>
      <c r="Y85" s="168">
        <v>0</v>
      </c>
      <c r="Z85" s="164">
        <v>0</v>
      </c>
      <c r="AA85" s="168">
        <v>99919.352274868812</v>
      </c>
      <c r="AB85" s="183">
        <f>SUM(Muut[[#This Row],[Työttömyysaste]:[Koulutustausta]])</f>
        <v>767846.3613328659</v>
      </c>
      <c r="AD85" s="67"/>
    </row>
    <row r="86" spans="1:30" s="50" customFormat="1">
      <c r="A86" s="95">
        <v>231</v>
      </c>
      <c r="B86" s="160" t="s">
        <v>87</v>
      </c>
      <c r="C86" s="412">
        <v>1256</v>
      </c>
      <c r="D86" s="142">
        <v>40.833333333333336</v>
      </c>
      <c r="E86" s="46">
        <v>493</v>
      </c>
      <c r="F86" s="344">
        <f t="shared" si="3"/>
        <v>8.2826233941852609E-2</v>
      </c>
      <c r="G86" s="392">
        <f>Muut[[#This Row],[Keskim. työttömyysaste 2022, %]]/$F$12</f>
        <v>0.87268417343214821</v>
      </c>
      <c r="H86" s="175">
        <v>1</v>
      </c>
      <c r="I86" s="399">
        <v>338</v>
      </c>
      <c r="J86" s="405">
        <v>173</v>
      </c>
      <c r="K86" s="278">
        <v>10.64</v>
      </c>
      <c r="L86" s="179">
        <v>118.04511278195488</v>
      </c>
      <c r="M86" s="392">
        <v>0.15501215676144198</v>
      </c>
      <c r="N86" s="175">
        <v>0</v>
      </c>
      <c r="O86" s="414">
        <v>0</v>
      </c>
      <c r="P86" s="278">
        <v>319</v>
      </c>
      <c r="Q86" s="15">
        <v>90</v>
      </c>
      <c r="R86" s="167">
        <v>0.28213166144200624</v>
      </c>
      <c r="S86" s="418">
        <v>2.066716246760349</v>
      </c>
      <c r="T86" s="168">
        <v>76518.135177006625</v>
      </c>
      <c r="U86" s="168">
        <v>26051.575200000003</v>
      </c>
      <c r="V86" s="168">
        <v>93142.085400000011</v>
      </c>
      <c r="W86" s="168">
        <v>299461.27</v>
      </c>
      <c r="X86" s="168">
        <v>8149.9439558346558</v>
      </c>
      <c r="Y86" s="168">
        <v>0</v>
      </c>
      <c r="Z86" s="164">
        <v>0</v>
      </c>
      <c r="AA86" s="168">
        <v>74369.54410992311</v>
      </c>
      <c r="AB86" s="183">
        <f>SUM(Muut[[#This Row],[Työttömyysaste]:[Koulutustausta]])</f>
        <v>577692.55384276446</v>
      </c>
      <c r="AD86" s="67"/>
    </row>
    <row r="87" spans="1:30" s="50" customFormat="1">
      <c r="A87" s="95">
        <v>232</v>
      </c>
      <c r="B87" s="160" t="s">
        <v>88</v>
      </c>
      <c r="C87" s="412">
        <v>12750</v>
      </c>
      <c r="D87" s="142">
        <v>471.91666666666669</v>
      </c>
      <c r="E87" s="46">
        <v>5660</v>
      </c>
      <c r="F87" s="344">
        <f t="shared" si="3"/>
        <v>8.3377502944640761E-2</v>
      </c>
      <c r="G87" s="392">
        <f>Muut[[#This Row],[Keskim. työttömyysaste 2022, %]]/$F$12</f>
        <v>0.8784925231679902</v>
      </c>
      <c r="H87" s="175">
        <v>0</v>
      </c>
      <c r="I87" s="399">
        <v>45</v>
      </c>
      <c r="J87" s="405">
        <v>379</v>
      </c>
      <c r="K87" s="278">
        <v>1298.98</v>
      </c>
      <c r="L87" s="179">
        <v>9.8153936165298923</v>
      </c>
      <c r="M87" s="392">
        <v>1.864258148207373</v>
      </c>
      <c r="N87" s="175">
        <v>0</v>
      </c>
      <c r="O87" s="414">
        <v>0</v>
      </c>
      <c r="P87" s="278">
        <v>3573</v>
      </c>
      <c r="Q87" s="15">
        <v>513</v>
      </c>
      <c r="R87" s="167">
        <v>0.14357682619647355</v>
      </c>
      <c r="S87" s="418">
        <v>1.0517520715041542</v>
      </c>
      <c r="T87" s="168">
        <v>781926.42879005685</v>
      </c>
      <c r="U87" s="168">
        <v>0</v>
      </c>
      <c r="V87" s="168">
        <v>0</v>
      </c>
      <c r="W87" s="168">
        <v>656045.21</v>
      </c>
      <c r="X87" s="168">
        <v>994982.53757049795</v>
      </c>
      <c r="Y87" s="168">
        <v>0</v>
      </c>
      <c r="Z87" s="164">
        <v>0</v>
      </c>
      <c r="AA87" s="168">
        <v>384191.88481957366</v>
      </c>
      <c r="AB87" s="183">
        <f>SUM(Muut[[#This Row],[Työttömyysaste]:[Koulutustausta]])</f>
        <v>2817146.0611801287</v>
      </c>
      <c r="AD87" s="67"/>
    </row>
    <row r="88" spans="1:30" s="50" customFormat="1">
      <c r="A88" s="95">
        <v>233</v>
      </c>
      <c r="B88" s="160" t="s">
        <v>89</v>
      </c>
      <c r="C88" s="412">
        <v>15116</v>
      </c>
      <c r="D88" s="142">
        <v>385.91666666666669</v>
      </c>
      <c r="E88" s="46">
        <v>6571</v>
      </c>
      <c r="F88" s="344">
        <f t="shared" si="3"/>
        <v>5.87302795109826E-2</v>
      </c>
      <c r="G88" s="392">
        <f>Muut[[#This Row],[Keskim. työttömyysaste 2022, %]]/$F$12</f>
        <v>0.61880135062596919</v>
      </c>
      <c r="H88" s="175">
        <v>0</v>
      </c>
      <c r="I88" s="399">
        <v>97</v>
      </c>
      <c r="J88" s="405">
        <v>499</v>
      </c>
      <c r="K88" s="278">
        <v>1313.85</v>
      </c>
      <c r="L88" s="179">
        <v>11.505118544734939</v>
      </c>
      <c r="M88" s="392">
        <v>1.5904597120255102</v>
      </c>
      <c r="N88" s="175">
        <v>0</v>
      </c>
      <c r="O88" s="414">
        <v>0</v>
      </c>
      <c r="P88" s="278">
        <v>4107</v>
      </c>
      <c r="Q88" s="15">
        <v>545</v>
      </c>
      <c r="R88" s="167">
        <v>0.13270026783540298</v>
      </c>
      <c r="S88" s="418">
        <v>0.97207735595195333</v>
      </c>
      <c r="T88" s="168">
        <v>652988.86289329873</v>
      </c>
      <c r="U88" s="168">
        <v>0</v>
      </c>
      <c r="V88" s="168">
        <v>0</v>
      </c>
      <c r="W88" s="168">
        <v>863764.01</v>
      </c>
      <c r="X88" s="168">
        <v>1006372.5438320829</v>
      </c>
      <c r="Y88" s="168">
        <v>0</v>
      </c>
      <c r="Z88" s="164">
        <v>0</v>
      </c>
      <c r="AA88" s="168">
        <v>420980.84560512262</v>
      </c>
      <c r="AB88" s="183">
        <f>SUM(Muut[[#This Row],[Työttömyysaste]:[Koulutustausta]])</f>
        <v>2944106.2623305041</v>
      </c>
      <c r="AD88" s="67"/>
    </row>
    <row r="89" spans="1:30" s="50" customFormat="1">
      <c r="A89" s="95">
        <v>235</v>
      </c>
      <c r="B89" s="160" t="s">
        <v>90</v>
      </c>
      <c r="C89" s="412">
        <v>10284</v>
      </c>
      <c r="D89" s="142">
        <v>264.66666666666669</v>
      </c>
      <c r="E89" s="46">
        <v>4715</v>
      </c>
      <c r="F89" s="344">
        <f t="shared" si="3"/>
        <v>5.6132909155178511E-2</v>
      </c>
      <c r="G89" s="392">
        <f>Muut[[#This Row],[Keskim. työttömyysaste 2022, %]]/$F$12</f>
        <v>0.59143461071547943</v>
      </c>
      <c r="H89" s="175">
        <v>1</v>
      </c>
      <c r="I89" s="399">
        <v>3159</v>
      </c>
      <c r="J89" s="405">
        <v>1015</v>
      </c>
      <c r="K89" s="278">
        <v>5.89</v>
      </c>
      <c r="L89" s="179">
        <v>1746.0101867572157</v>
      </c>
      <c r="M89" s="392">
        <v>1.0480137897398706E-2</v>
      </c>
      <c r="N89" s="175">
        <v>0</v>
      </c>
      <c r="O89" s="414">
        <v>0</v>
      </c>
      <c r="P89" s="278">
        <v>3256</v>
      </c>
      <c r="Q89" s="15">
        <v>309</v>
      </c>
      <c r="R89" s="167">
        <v>9.4901719901719903E-2</v>
      </c>
      <c r="S89" s="418">
        <v>0.6951893501208517</v>
      </c>
      <c r="T89" s="168">
        <v>424606.3079899057</v>
      </c>
      <c r="U89" s="168">
        <v>213307.64280000003</v>
      </c>
      <c r="V89" s="168">
        <v>870520.25970000005</v>
      </c>
      <c r="W89" s="168">
        <v>1756954.85</v>
      </c>
      <c r="X89" s="168">
        <v>4511.5761184084695</v>
      </c>
      <c r="Y89" s="168">
        <v>0</v>
      </c>
      <c r="Z89" s="164">
        <v>0</v>
      </c>
      <c r="AA89" s="168">
        <v>204828.22647581733</v>
      </c>
      <c r="AB89" s="183">
        <f>SUM(Muut[[#This Row],[Työttömyysaste]:[Koulutustausta]])</f>
        <v>3474728.8630841319</v>
      </c>
      <c r="AD89" s="67"/>
    </row>
    <row r="90" spans="1:30" s="50" customFormat="1">
      <c r="A90" s="95">
        <v>236</v>
      </c>
      <c r="B90" s="160" t="s">
        <v>91</v>
      </c>
      <c r="C90" s="412">
        <v>4198</v>
      </c>
      <c r="D90" s="142">
        <v>124.91666666666667</v>
      </c>
      <c r="E90" s="46">
        <v>1957</v>
      </c>
      <c r="F90" s="344">
        <f t="shared" si="3"/>
        <v>6.3830693237949238E-2</v>
      </c>
      <c r="G90" s="392">
        <f>Muut[[#This Row],[Keskim. työttömyysaste 2022, %]]/$F$12</f>
        <v>0.67254097061888929</v>
      </c>
      <c r="H90" s="175">
        <v>0</v>
      </c>
      <c r="I90" s="399">
        <v>75</v>
      </c>
      <c r="J90" s="405">
        <v>89</v>
      </c>
      <c r="K90" s="278">
        <v>353.91</v>
      </c>
      <c r="L90" s="179">
        <v>11.861772767087677</v>
      </c>
      <c r="M90" s="392">
        <v>1.5426385150666775</v>
      </c>
      <c r="N90" s="175">
        <v>0</v>
      </c>
      <c r="O90" s="414">
        <v>0</v>
      </c>
      <c r="P90" s="278">
        <v>1287</v>
      </c>
      <c r="Q90" s="15">
        <v>120</v>
      </c>
      <c r="R90" s="167">
        <v>9.3240093240093247E-2</v>
      </c>
      <c r="S90" s="418">
        <v>0.68301733511168239</v>
      </c>
      <c r="T90" s="168">
        <v>197096.45749708178</v>
      </c>
      <c r="U90" s="168">
        <v>0</v>
      </c>
      <c r="V90" s="168">
        <v>0</v>
      </c>
      <c r="W90" s="168">
        <v>154058.11000000002</v>
      </c>
      <c r="X90" s="168">
        <v>271085.21291442128</v>
      </c>
      <c r="Y90" s="168">
        <v>0</v>
      </c>
      <c r="Z90" s="164">
        <v>0</v>
      </c>
      <c r="AA90" s="168">
        <v>82148.339040686842</v>
      </c>
      <c r="AB90" s="183">
        <f>SUM(Muut[[#This Row],[Työttömyysaste]:[Koulutustausta]])</f>
        <v>704388.11945218989</v>
      </c>
      <c r="AD90" s="67"/>
    </row>
    <row r="91" spans="1:30" s="50" customFormat="1">
      <c r="A91" s="95">
        <v>239</v>
      </c>
      <c r="B91" s="160" t="s">
        <v>92</v>
      </c>
      <c r="C91" s="412">
        <v>2029</v>
      </c>
      <c r="D91" s="142">
        <v>65.833333333333329</v>
      </c>
      <c r="E91" s="46">
        <v>827</v>
      </c>
      <c r="F91" s="344">
        <f t="shared" si="3"/>
        <v>7.9604997984683595E-2</v>
      </c>
      <c r="G91" s="392">
        <f>Muut[[#This Row],[Keskim. työttömyysaste 2022, %]]/$F$12</f>
        <v>0.83874418238190351</v>
      </c>
      <c r="H91" s="175">
        <v>0</v>
      </c>
      <c r="I91" s="399">
        <v>2</v>
      </c>
      <c r="J91" s="405">
        <v>39</v>
      </c>
      <c r="K91" s="278">
        <v>482.91</v>
      </c>
      <c r="L91" s="179">
        <v>4.2016110662442276</v>
      </c>
      <c r="M91" s="392">
        <v>4.3550978991102198</v>
      </c>
      <c r="N91" s="175">
        <v>0</v>
      </c>
      <c r="O91" s="414">
        <v>0</v>
      </c>
      <c r="P91" s="278">
        <v>478</v>
      </c>
      <c r="Q91" s="15">
        <v>81</v>
      </c>
      <c r="R91" s="167">
        <v>0.16945606694560669</v>
      </c>
      <c r="S91" s="418">
        <v>1.2413268503031303</v>
      </c>
      <c r="T91" s="168">
        <v>118803.4919539517</v>
      </c>
      <c r="U91" s="168">
        <v>0</v>
      </c>
      <c r="V91" s="168">
        <v>0</v>
      </c>
      <c r="W91" s="168">
        <v>67508.61</v>
      </c>
      <c r="X91" s="168">
        <v>369895.62365715345</v>
      </c>
      <c r="Y91" s="168">
        <v>0</v>
      </c>
      <c r="Z91" s="164">
        <v>0</v>
      </c>
      <c r="AA91" s="168">
        <v>72159.384935943715</v>
      </c>
      <c r="AB91" s="183">
        <f>SUM(Muut[[#This Row],[Työttömyysaste]:[Koulutustausta]])</f>
        <v>628367.11054704885</v>
      </c>
      <c r="AD91" s="67"/>
    </row>
    <row r="92" spans="1:30" s="50" customFormat="1">
      <c r="A92" s="95">
        <v>240</v>
      </c>
      <c r="B92" s="160" t="s">
        <v>93</v>
      </c>
      <c r="C92" s="412">
        <v>19499</v>
      </c>
      <c r="D92" s="142">
        <v>1169.5</v>
      </c>
      <c r="E92" s="46">
        <v>8670</v>
      </c>
      <c r="F92" s="344">
        <f t="shared" si="3"/>
        <v>0.13489042675893886</v>
      </c>
      <c r="G92" s="392">
        <f>Muut[[#This Row],[Keskim. työttömyysaste 2022, %]]/$F$12</f>
        <v>1.4212494638193527</v>
      </c>
      <c r="H92" s="175">
        <v>0</v>
      </c>
      <c r="I92" s="399">
        <v>34</v>
      </c>
      <c r="J92" s="405">
        <v>989</v>
      </c>
      <c r="K92" s="278">
        <v>95.38</v>
      </c>
      <c r="L92" s="179">
        <v>204.43489201090375</v>
      </c>
      <c r="M92" s="392">
        <v>8.9507360252879545E-2</v>
      </c>
      <c r="N92" s="175">
        <v>0</v>
      </c>
      <c r="O92" s="414">
        <v>0</v>
      </c>
      <c r="P92" s="278">
        <v>5490</v>
      </c>
      <c r="Q92" s="15">
        <v>780</v>
      </c>
      <c r="R92" s="167">
        <v>0.14207650273224043</v>
      </c>
      <c r="S92" s="418">
        <v>1.040761660633293</v>
      </c>
      <c r="T92" s="168">
        <v>1934640.5714248964</v>
      </c>
      <c r="U92" s="168">
        <v>0</v>
      </c>
      <c r="V92" s="168">
        <v>0</v>
      </c>
      <c r="W92" s="168">
        <v>1711949.11</v>
      </c>
      <c r="X92" s="168">
        <v>73058.426175517801</v>
      </c>
      <c r="Y92" s="168">
        <v>0</v>
      </c>
      <c r="Z92" s="164">
        <v>0</v>
      </c>
      <c r="AA92" s="168">
        <v>581417.70293272776</v>
      </c>
      <c r="AB92" s="183">
        <f>SUM(Muut[[#This Row],[Työttömyysaste]:[Koulutustausta]])</f>
        <v>4301065.8105331417</v>
      </c>
      <c r="AD92" s="67"/>
    </row>
    <row r="93" spans="1:30" s="50" customFormat="1">
      <c r="A93" s="95">
        <v>241</v>
      </c>
      <c r="B93" s="160" t="s">
        <v>94</v>
      </c>
      <c r="C93" s="412">
        <v>7771</v>
      </c>
      <c r="D93" s="142">
        <v>296.33333333333331</v>
      </c>
      <c r="E93" s="46">
        <v>3572</v>
      </c>
      <c r="F93" s="344">
        <f t="shared" si="3"/>
        <v>8.2960059723777527E-2</v>
      </c>
      <c r="G93" s="392">
        <f>Muut[[#This Row],[Keskim. työttömyysaste 2022, %]]/$F$12</f>
        <v>0.87409420545129146</v>
      </c>
      <c r="H93" s="175">
        <v>0</v>
      </c>
      <c r="I93" s="399">
        <v>11</v>
      </c>
      <c r="J93" s="405">
        <v>78</v>
      </c>
      <c r="K93" s="278">
        <v>627.27</v>
      </c>
      <c r="L93" s="179">
        <v>12.388604588135891</v>
      </c>
      <c r="M93" s="392">
        <v>1.4770370139185987</v>
      </c>
      <c r="N93" s="175">
        <v>0</v>
      </c>
      <c r="O93" s="414">
        <v>0</v>
      </c>
      <c r="P93" s="278">
        <v>2305</v>
      </c>
      <c r="Q93" s="15">
        <v>188</v>
      </c>
      <c r="R93" s="167">
        <v>8.1561822125813449E-2</v>
      </c>
      <c r="S93" s="418">
        <v>0.59746978428880049</v>
      </c>
      <c r="T93" s="168">
        <v>474190.43358593225</v>
      </c>
      <c r="U93" s="168">
        <v>0</v>
      </c>
      <c r="V93" s="168">
        <v>0</v>
      </c>
      <c r="W93" s="168">
        <v>135017.22</v>
      </c>
      <c r="X93" s="168">
        <v>480471.36702785746</v>
      </c>
      <c r="Y93" s="168">
        <v>0</v>
      </c>
      <c r="Z93" s="164">
        <v>0</v>
      </c>
      <c r="AA93" s="168">
        <v>133020.1649247419</v>
      </c>
      <c r="AB93" s="183">
        <f>SUM(Muut[[#This Row],[Työttömyysaste]:[Koulutustausta]])</f>
        <v>1222699.1855385315</v>
      </c>
      <c r="AD93" s="67"/>
    </row>
    <row r="94" spans="1:30" s="50" customFormat="1">
      <c r="A94" s="95">
        <v>244</v>
      </c>
      <c r="B94" s="160" t="s">
        <v>95</v>
      </c>
      <c r="C94" s="412">
        <v>19300</v>
      </c>
      <c r="D94" s="142">
        <v>611</v>
      </c>
      <c r="E94" s="46">
        <v>9011</v>
      </c>
      <c r="F94" s="344">
        <f t="shared" si="3"/>
        <v>6.7806014870713568E-2</v>
      </c>
      <c r="G94" s="392">
        <f>Muut[[#This Row],[Keskim. työttömyysaste 2022, %]]/$F$12</f>
        <v>0.71442625391755277</v>
      </c>
      <c r="H94" s="175">
        <v>0</v>
      </c>
      <c r="I94" s="399">
        <v>33</v>
      </c>
      <c r="J94" s="405">
        <v>266</v>
      </c>
      <c r="K94" s="278">
        <v>110.14</v>
      </c>
      <c r="L94" s="179">
        <v>175.23152351552568</v>
      </c>
      <c r="M94" s="392">
        <v>0.10442429056354822</v>
      </c>
      <c r="N94" s="175">
        <v>0</v>
      </c>
      <c r="O94" s="414">
        <v>0</v>
      </c>
      <c r="P94" s="278">
        <v>6313</v>
      </c>
      <c r="Q94" s="15">
        <v>345</v>
      </c>
      <c r="R94" s="167">
        <v>5.4649136702043404E-2</v>
      </c>
      <c r="S94" s="418">
        <v>0.4003246502582154</v>
      </c>
      <c r="T94" s="168">
        <v>962570.06796949811</v>
      </c>
      <c r="U94" s="168">
        <v>0</v>
      </c>
      <c r="V94" s="168">
        <v>0</v>
      </c>
      <c r="W94" s="168">
        <v>460443.34</v>
      </c>
      <c r="X94" s="168">
        <v>84364.175497709482</v>
      </c>
      <c r="Y94" s="168">
        <v>0</v>
      </c>
      <c r="Z94" s="164">
        <v>0</v>
      </c>
      <c r="AA94" s="168">
        <v>221357.5137370289</v>
      </c>
      <c r="AB94" s="183">
        <f>SUM(Muut[[#This Row],[Työttömyysaste]:[Koulutustausta]])</f>
        <v>1728735.0972042365</v>
      </c>
      <c r="AD94" s="67"/>
    </row>
    <row r="95" spans="1:30" s="50" customFormat="1">
      <c r="A95" s="95">
        <v>245</v>
      </c>
      <c r="B95" s="160" t="s">
        <v>96</v>
      </c>
      <c r="C95" s="412">
        <v>37676</v>
      </c>
      <c r="D95" s="142">
        <v>1794.8333333333333</v>
      </c>
      <c r="E95" s="46">
        <v>18809</v>
      </c>
      <c r="F95" s="344">
        <f t="shared" si="3"/>
        <v>9.5424176369468511E-2</v>
      </c>
      <c r="G95" s="392">
        <f>Muut[[#This Row],[Keskim. työttömyysaste 2022, %]]/$F$12</f>
        <v>1.0054201974086583</v>
      </c>
      <c r="H95" s="175">
        <v>0</v>
      </c>
      <c r="I95" s="399">
        <v>467</v>
      </c>
      <c r="J95" s="405">
        <v>5491</v>
      </c>
      <c r="K95" s="278">
        <v>30.63</v>
      </c>
      <c r="L95" s="179">
        <v>1230.0359125040809</v>
      </c>
      <c r="M95" s="392">
        <v>1.4876336000813943E-2</v>
      </c>
      <c r="N95" s="175">
        <v>0</v>
      </c>
      <c r="O95" s="414">
        <v>0</v>
      </c>
      <c r="P95" s="278">
        <v>12341</v>
      </c>
      <c r="Q95" s="15">
        <v>2450</v>
      </c>
      <c r="R95" s="167">
        <v>0.19852524106636416</v>
      </c>
      <c r="S95" s="418">
        <v>1.4542690423570492</v>
      </c>
      <c r="T95" s="168">
        <v>2644417.5548718646</v>
      </c>
      <c r="U95" s="168">
        <v>0</v>
      </c>
      <c r="V95" s="168">
        <v>0</v>
      </c>
      <c r="W95" s="168">
        <v>9504866.0899999999</v>
      </c>
      <c r="X95" s="168">
        <v>23461.727760076643</v>
      </c>
      <c r="Y95" s="168">
        <v>0</v>
      </c>
      <c r="Z95" s="164">
        <v>0</v>
      </c>
      <c r="AA95" s="168">
        <v>1569763.3086015359</v>
      </c>
      <c r="AB95" s="183">
        <f>SUM(Muut[[#This Row],[Työttömyysaste]:[Koulutustausta]])</f>
        <v>13742508.681233477</v>
      </c>
      <c r="AD95" s="67"/>
    </row>
    <row r="96" spans="1:30" s="50" customFormat="1">
      <c r="A96" s="95">
        <v>249</v>
      </c>
      <c r="B96" s="160" t="s">
        <v>97</v>
      </c>
      <c r="C96" s="412">
        <v>9250</v>
      </c>
      <c r="D96" s="142">
        <v>325.66666666666669</v>
      </c>
      <c r="E96" s="46">
        <v>3807</v>
      </c>
      <c r="F96" s="344">
        <f t="shared" si="3"/>
        <v>8.5544173014622193E-2</v>
      </c>
      <c r="G96" s="392">
        <f>Muut[[#This Row],[Keskim. työttömyysaste 2022, %]]/$F$12</f>
        <v>0.90132126460816431</v>
      </c>
      <c r="H96" s="175">
        <v>0</v>
      </c>
      <c r="I96" s="399">
        <v>20</v>
      </c>
      <c r="J96" s="405">
        <v>256</v>
      </c>
      <c r="K96" s="278">
        <v>1257.97</v>
      </c>
      <c r="L96" s="179">
        <v>7.3531165290110252</v>
      </c>
      <c r="M96" s="392">
        <v>2.4885267974856342</v>
      </c>
      <c r="N96" s="175">
        <v>0</v>
      </c>
      <c r="O96" s="414">
        <v>0</v>
      </c>
      <c r="P96" s="278">
        <v>2378</v>
      </c>
      <c r="Q96" s="15">
        <v>329</v>
      </c>
      <c r="R96" s="167">
        <v>0.13835155592935239</v>
      </c>
      <c r="S96" s="418">
        <v>1.0134750808977917</v>
      </c>
      <c r="T96" s="168">
        <v>582021.44671123754</v>
      </c>
      <c r="U96" s="168">
        <v>0</v>
      </c>
      <c r="V96" s="168">
        <v>0</v>
      </c>
      <c r="W96" s="168">
        <v>443133.44</v>
      </c>
      <c r="X96" s="168">
        <v>963570.01862042502</v>
      </c>
      <c r="Y96" s="168">
        <v>0</v>
      </c>
      <c r="Z96" s="164">
        <v>0</v>
      </c>
      <c r="AA96" s="168">
        <v>268583.56487642601</v>
      </c>
      <c r="AB96" s="183">
        <f>SUM(Muut[[#This Row],[Työttömyysaste]:[Koulutustausta]])</f>
        <v>2257308.4702080884</v>
      </c>
      <c r="AD96" s="67"/>
    </row>
    <row r="97" spans="1:30" s="50" customFormat="1">
      <c r="A97" s="95">
        <v>250</v>
      </c>
      <c r="B97" s="160" t="s">
        <v>98</v>
      </c>
      <c r="C97" s="412">
        <v>1771</v>
      </c>
      <c r="D97" s="142">
        <v>53.416666666666664</v>
      </c>
      <c r="E97" s="46">
        <v>769</v>
      </c>
      <c r="F97" s="344">
        <f t="shared" si="3"/>
        <v>6.9462505418292145E-2</v>
      </c>
      <c r="G97" s="392">
        <f>Muut[[#This Row],[Keskim. työttömyysaste 2022, %]]/$F$12</f>
        <v>0.7318795777681415</v>
      </c>
      <c r="H97" s="175">
        <v>0</v>
      </c>
      <c r="I97" s="399">
        <v>0</v>
      </c>
      <c r="J97" s="405">
        <v>30</v>
      </c>
      <c r="K97" s="278">
        <v>357.22</v>
      </c>
      <c r="L97" s="179">
        <v>4.9577291305078095</v>
      </c>
      <c r="M97" s="392">
        <v>3.6908889222845094</v>
      </c>
      <c r="N97" s="175">
        <v>0</v>
      </c>
      <c r="O97" s="414">
        <v>0</v>
      </c>
      <c r="P97" s="278">
        <v>426</v>
      </c>
      <c r="Q97" s="15">
        <v>80</v>
      </c>
      <c r="R97" s="167">
        <v>0.18779342723004694</v>
      </c>
      <c r="S97" s="418">
        <v>1.3756546326897263</v>
      </c>
      <c r="T97" s="168">
        <v>90484.841096793301</v>
      </c>
      <c r="U97" s="168">
        <v>0</v>
      </c>
      <c r="V97" s="168">
        <v>0</v>
      </c>
      <c r="W97" s="168">
        <v>51929.7</v>
      </c>
      <c r="X97" s="168">
        <v>273620.58081797516</v>
      </c>
      <c r="Y97" s="168">
        <v>0</v>
      </c>
      <c r="Z97" s="164">
        <v>0</v>
      </c>
      <c r="AA97" s="168">
        <v>69799.546756238924</v>
      </c>
      <c r="AB97" s="183">
        <f>SUM(Muut[[#This Row],[Työttömyysaste]:[Koulutustausta]])</f>
        <v>485834.66867100738</v>
      </c>
      <c r="AD97" s="67"/>
    </row>
    <row r="98" spans="1:30" s="50" customFormat="1">
      <c r="A98" s="95">
        <v>256</v>
      </c>
      <c r="B98" s="160" t="s">
        <v>99</v>
      </c>
      <c r="C98" s="412">
        <v>1554</v>
      </c>
      <c r="D98" s="142">
        <v>63.166666666666664</v>
      </c>
      <c r="E98" s="46">
        <v>589</v>
      </c>
      <c r="F98" s="344">
        <f t="shared" si="3"/>
        <v>0.10724391624221845</v>
      </c>
      <c r="G98" s="392">
        <f>Muut[[#This Row],[Keskim. työttömyysaste 2022, %]]/$F$12</f>
        <v>1.1299568258430173</v>
      </c>
      <c r="H98" s="175">
        <v>0</v>
      </c>
      <c r="I98" s="399">
        <v>1</v>
      </c>
      <c r="J98" s="405">
        <v>7</v>
      </c>
      <c r="K98" s="278">
        <v>460.2</v>
      </c>
      <c r="L98" s="179">
        <v>3.3767926988265971</v>
      </c>
      <c r="M98" s="392">
        <v>5.4188779589096523</v>
      </c>
      <c r="N98" s="175">
        <v>0</v>
      </c>
      <c r="O98" s="414">
        <v>0</v>
      </c>
      <c r="P98" s="278">
        <v>309</v>
      </c>
      <c r="Q98" s="15">
        <v>41</v>
      </c>
      <c r="R98" s="167">
        <v>0.13268608414239483</v>
      </c>
      <c r="S98" s="418">
        <v>0.97197345528150336</v>
      </c>
      <c r="T98" s="168">
        <v>122583.07246280501</v>
      </c>
      <c r="U98" s="168">
        <v>0</v>
      </c>
      <c r="V98" s="168">
        <v>0</v>
      </c>
      <c r="W98" s="168">
        <v>12116.93</v>
      </c>
      <c r="X98" s="168">
        <v>352500.3955333748</v>
      </c>
      <c r="Y98" s="168">
        <v>0</v>
      </c>
      <c r="Z98" s="164">
        <v>0</v>
      </c>
      <c r="AA98" s="168">
        <v>43274.299373388618</v>
      </c>
      <c r="AB98" s="183">
        <f>SUM(Muut[[#This Row],[Työttömyysaste]:[Koulutustausta]])</f>
        <v>530474.6973695684</v>
      </c>
      <c r="AD98" s="67"/>
    </row>
    <row r="99" spans="1:30" s="50" customFormat="1">
      <c r="A99" s="95">
        <v>257</v>
      </c>
      <c r="B99" s="160" t="s">
        <v>100</v>
      </c>
      <c r="C99" s="412">
        <v>40722</v>
      </c>
      <c r="D99" s="142">
        <v>1371.6666666666667</v>
      </c>
      <c r="E99" s="46">
        <v>20474</v>
      </c>
      <c r="F99" s="344">
        <f t="shared" si="3"/>
        <v>6.6995539057666642E-2</v>
      </c>
      <c r="G99" s="392">
        <f>Muut[[#This Row],[Keskim. työttömyysaste 2022, %]]/$F$12</f>
        <v>0.70588681681732013</v>
      </c>
      <c r="H99" s="175">
        <v>1</v>
      </c>
      <c r="I99" s="399">
        <v>6239</v>
      </c>
      <c r="J99" s="405">
        <v>4363</v>
      </c>
      <c r="K99" s="278">
        <v>366.6</v>
      </c>
      <c r="L99" s="179">
        <v>111.08019639934533</v>
      </c>
      <c r="M99" s="392">
        <v>0.1647316814393599</v>
      </c>
      <c r="N99" s="175">
        <v>3</v>
      </c>
      <c r="O99" s="414">
        <v>666</v>
      </c>
      <c r="P99" s="278">
        <v>14378</v>
      </c>
      <c r="Q99" s="15">
        <v>2003</v>
      </c>
      <c r="R99" s="167">
        <v>0.13931005703157601</v>
      </c>
      <c r="S99" s="418">
        <v>1.0204964474129088</v>
      </c>
      <c r="T99" s="168">
        <v>2006697.0334491013</v>
      </c>
      <c r="U99" s="168">
        <v>844643.50740000012</v>
      </c>
      <c r="V99" s="168">
        <v>1719270.6237000001</v>
      </c>
      <c r="W99" s="168">
        <v>7552309.3700000001</v>
      </c>
      <c r="X99" s="168">
        <v>280805.3998316715</v>
      </c>
      <c r="Y99" s="168">
        <v>0</v>
      </c>
      <c r="Z99" s="164">
        <v>198694.43999999997</v>
      </c>
      <c r="AA99" s="168">
        <v>1190598.2038988636</v>
      </c>
      <c r="AB99" s="183">
        <f>SUM(Muut[[#This Row],[Työttömyysaste]:[Koulutustausta]])</f>
        <v>13793018.578279637</v>
      </c>
      <c r="AD99" s="67"/>
    </row>
    <row r="100" spans="1:30" s="50" customFormat="1">
      <c r="A100" s="95">
        <v>260</v>
      </c>
      <c r="B100" s="160" t="s">
        <v>101</v>
      </c>
      <c r="C100" s="412">
        <v>9727</v>
      </c>
      <c r="D100" s="142">
        <v>526.25</v>
      </c>
      <c r="E100" s="46">
        <v>3843</v>
      </c>
      <c r="F100" s="344">
        <f t="shared" si="3"/>
        <v>0.13693728857663284</v>
      </c>
      <c r="G100" s="392">
        <f>Muut[[#This Row],[Keskim. työttömyysaste 2022, %]]/$F$12</f>
        <v>1.4428158664974962</v>
      </c>
      <c r="H100" s="175">
        <v>0</v>
      </c>
      <c r="I100" s="399">
        <v>3</v>
      </c>
      <c r="J100" s="405">
        <v>624</v>
      </c>
      <c r="K100" s="278">
        <v>1253.82</v>
      </c>
      <c r="L100" s="179">
        <v>7.757891882407363</v>
      </c>
      <c r="M100" s="392">
        <v>2.358685555927118</v>
      </c>
      <c r="N100" s="175">
        <v>3</v>
      </c>
      <c r="O100" s="414">
        <v>373</v>
      </c>
      <c r="P100" s="278">
        <v>2278</v>
      </c>
      <c r="Q100" s="15">
        <v>331</v>
      </c>
      <c r="R100" s="167">
        <v>0.1453028972783143</v>
      </c>
      <c r="S100" s="418">
        <v>1.0643961651506122</v>
      </c>
      <c r="T100" s="168">
        <v>979732.38405213016</v>
      </c>
      <c r="U100" s="168">
        <v>0</v>
      </c>
      <c r="V100" s="168">
        <v>0</v>
      </c>
      <c r="W100" s="168">
        <v>1080137.76</v>
      </c>
      <c r="X100" s="168">
        <v>960391.23408877873</v>
      </c>
      <c r="Y100" s="168">
        <v>0</v>
      </c>
      <c r="Z100" s="164">
        <v>111280.81999999999</v>
      </c>
      <c r="AA100" s="168">
        <v>296624.37992973311</v>
      </c>
      <c r="AB100" s="183">
        <f>SUM(Muut[[#This Row],[Työttömyysaste]:[Koulutustausta]])</f>
        <v>3428166.5780706415</v>
      </c>
      <c r="AD100" s="67"/>
    </row>
    <row r="101" spans="1:30" s="50" customFormat="1">
      <c r="A101" s="95">
        <v>261</v>
      </c>
      <c r="B101" s="160" t="s">
        <v>102</v>
      </c>
      <c r="C101" s="412">
        <v>6637</v>
      </c>
      <c r="D101" s="142">
        <v>328.25</v>
      </c>
      <c r="E101" s="46">
        <v>3411</v>
      </c>
      <c r="F101" s="344">
        <f t="shared" si="3"/>
        <v>9.6232776311931986E-2</v>
      </c>
      <c r="G101" s="392">
        <f>Muut[[#This Row],[Keskim. työttömyysaste 2022, %]]/$F$12</f>
        <v>1.0139398697255406</v>
      </c>
      <c r="H101" s="175">
        <v>0</v>
      </c>
      <c r="I101" s="399">
        <v>23</v>
      </c>
      <c r="J101" s="405">
        <v>270</v>
      </c>
      <c r="K101" s="278">
        <v>8095.28</v>
      </c>
      <c r="L101" s="179">
        <v>0.81986046189878548</v>
      </c>
      <c r="M101" s="392">
        <v>20</v>
      </c>
      <c r="N101" s="175">
        <v>0</v>
      </c>
      <c r="O101" s="414">
        <v>0</v>
      </c>
      <c r="P101" s="278">
        <v>2180</v>
      </c>
      <c r="Q101" s="15">
        <v>276</v>
      </c>
      <c r="R101" s="167">
        <v>0.12660550458715597</v>
      </c>
      <c r="S101" s="418">
        <v>0.9274310154422436</v>
      </c>
      <c r="T101" s="168">
        <v>469787.71548186895</v>
      </c>
      <c r="U101" s="168">
        <v>0</v>
      </c>
      <c r="V101" s="168">
        <v>0</v>
      </c>
      <c r="W101" s="168">
        <v>467367.3</v>
      </c>
      <c r="X101" s="168">
        <v>5556496.4000000004</v>
      </c>
      <c r="Y101" s="168">
        <v>0</v>
      </c>
      <c r="Z101" s="164">
        <v>0</v>
      </c>
      <c r="AA101" s="168">
        <v>176351.05395789337</v>
      </c>
      <c r="AB101" s="183">
        <f>SUM(Muut[[#This Row],[Työttömyysaste]:[Koulutustausta]])</f>
        <v>6670002.4694397626</v>
      </c>
      <c r="AD101" s="67"/>
    </row>
    <row r="102" spans="1:30" s="50" customFormat="1">
      <c r="A102" s="95">
        <v>263</v>
      </c>
      <c r="B102" s="160" t="s">
        <v>103</v>
      </c>
      <c r="C102" s="412">
        <v>7597</v>
      </c>
      <c r="D102" s="142">
        <v>334.16666666666669</v>
      </c>
      <c r="E102" s="46">
        <v>3277</v>
      </c>
      <c r="F102" s="344">
        <f t="shared" si="3"/>
        <v>0.10197334960838166</v>
      </c>
      <c r="G102" s="392">
        <f>Muut[[#This Row],[Keskim. työttömyysaste 2022, %]]/$F$12</f>
        <v>1.0744244194124895</v>
      </c>
      <c r="H102" s="175">
        <v>0</v>
      </c>
      <c r="I102" s="399">
        <v>0</v>
      </c>
      <c r="J102" s="405">
        <v>119</v>
      </c>
      <c r="K102" s="278">
        <v>1328.19</v>
      </c>
      <c r="L102" s="179">
        <v>5.7198141832117386</v>
      </c>
      <c r="M102" s="392">
        <v>3.1991297166936494</v>
      </c>
      <c r="N102" s="175">
        <v>0</v>
      </c>
      <c r="O102" s="414">
        <v>0</v>
      </c>
      <c r="P102" s="278">
        <v>1927</v>
      </c>
      <c r="Q102" s="15">
        <v>259</v>
      </c>
      <c r="R102" s="167">
        <v>0.1344058121432278</v>
      </c>
      <c r="S102" s="418">
        <v>0.98457108357024037</v>
      </c>
      <c r="T102" s="168">
        <v>569817.3055596553</v>
      </c>
      <c r="U102" s="168">
        <v>0</v>
      </c>
      <c r="V102" s="168">
        <v>0</v>
      </c>
      <c r="W102" s="168">
        <v>205987.81</v>
      </c>
      <c r="X102" s="168">
        <v>1017356.5848402284</v>
      </c>
      <c r="Y102" s="168">
        <v>0</v>
      </c>
      <c r="Z102" s="164">
        <v>0</v>
      </c>
      <c r="AA102" s="168">
        <v>214295.88385195125</v>
      </c>
      <c r="AB102" s="183">
        <f>SUM(Muut[[#This Row],[Työttömyysaste]:[Koulutustausta]])</f>
        <v>2007457.5842518348</v>
      </c>
      <c r="AD102" s="67"/>
    </row>
    <row r="103" spans="1:30" s="50" customFormat="1">
      <c r="A103" s="95">
        <v>265</v>
      </c>
      <c r="B103" s="160" t="s">
        <v>104</v>
      </c>
      <c r="C103" s="412">
        <v>1064</v>
      </c>
      <c r="D103" s="142">
        <v>53.916666666666664</v>
      </c>
      <c r="E103" s="46">
        <v>404</v>
      </c>
      <c r="F103" s="344">
        <f t="shared" si="3"/>
        <v>0.13345709570957096</v>
      </c>
      <c r="G103" s="392">
        <f>Muut[[#This Row],[Keskim. työttömyysaste 2022, %]]/$F$12</f>
        <v>1.4061474211144966</v>
      </c>
      <c r="H103" s="175">
        <v>0</v>
      </c>
      <c r="I103" s="399">
        <v>0</v>
      </c>
      <c r="J103" s="405">
        <v>19</v>
      </c>
      <c r="K103" s="278">
        <v>483.96</v>
      </c>
      <c r="L103" s="179">
        <v>2.1985288040333915</v>
      </c>
      <c r="M103" s="392">
        <v>8.3230328817654957</v>
      </c>
      <c r="N103" s="175">
        <v>3</v>
      </c>
      <c r="O103" s="414">
        <v>83</v>
      </c>
      <c r="P103" s="278">
        <v>234</v>
      </c>
      <c r="Q103" s="15">
        <v>47</v>
      </c>
      <c r="R103" s="167">
        <v>0.20085470085470086</v>
      </c>
      <c r="S103" s="418">
        <v>1.4713331760530823</v>
      </c>
      <c r="T103" s="168">
        <v>104445.5931619552</v>
      </c>
      <c r="U103" s="168">
        <v>0</v>
      </c>
      <c r="V103" s="168">
        <v>0</v>
      </c>
      <c r="W103" s="168">
        <v>32888.81</v>
      </c>
      <c r="X103" s="168">
        <v>370699.89444226865</v>
      </c>
      <c r="Y103" s="168">
        <v>0</v>
      </c>
      <c r="Z103" s="164">
        <v>24762.219999999998</v>
      </c>
      <c r="AA103" s="168">
        <v>44851.532005531735</v>
      </c>
      <c r="AB103" s="183">
        <f>SUM(Muut[[#This Row],[Työttömyysaste]:[Koulutustausta]])</f>
        <v>577648.04960975552</v>
      </c>
      <c r="AD103" s="67"/>
    </row>
    <row r="104" spans="1:30" s="50" customFormat="1">
      <c r="A104" s="95">
        <v>271</v>
      </c>
      <c r="B104" s="160" t="s">
        <v>105</v>
      </c>
      <c r="C104" s="412">
        <v>6903</v>
      </c>
      <c r="D104" s="142">
        <v>242.5</v>
      </c>
      <c r="E104" s="46">
        <v>3001</v>
      </c>
      <c r="F104" s="344">
        <f t="shared" si="3"/>
        <v>8.0806397867377547E-2</v>
      </c>
      <c r="G104" s="392">
        <f>Muut[[#This Row],[Keskim. työttömyysaste 2022, %]]/$F$12</f>
        <v>0.85140252278557682</v>
      </c>
      <c r="H104" s="175">
        <v>0</v>
      </c>
      <c r="I104" s="399">
        <v>16</v>
      </c>
      <c r="J104" s="405">
        <v>235</v>
      </c>
      <c r="K104" s="278">
        <v>480.42</v>
      </c>
      <c r="L104" s="179">
        <v>14.36867740726864</v>
      </c>
      <c r="M104" s="392">
        <v>1.2734942130597153</v>
      </c>
      <c r="N104" s="175">
        <v>0</v>
      </c>
      <c r="O104" s="414">
        <v>0</v>
      </c>
      <c r="P104" s="278">
        <v>1899</v>
      </c>
      <c r="Q104" s="15">
        <v>289</v>
      </c>
      <c r="R104" s="167">
        <v>0.1521853607161664</v>
      </c>
      <c r="S104" s="418">
        <v>1.1148126938452012</v>
      </c>
      <c r="T104" s="168">
        <v>410289.5390284087</v>
      </c>
      <c r="U104" s="168">
        <v>0</v>
      </c>
      <c r="V104" s="168">
        <v>0</v>
      </c>
      <c r="W104" s="168">
        <v>406782.65</v>
      </c>
      <c r="X104" s="168">
        <v>367988.35293816589</v>
      </c>
      <c r="Y104" s="168">
        <v>0</v>
      </c>
      <c r="Z104" s="164">
        <v>0</v>
      </c>
      <c r="AA104" s="168">
        <v>220477.56553382459</v>
      </c>
      <c r="AB104" s="183">
        <f>SUM(Muut[[#This Row],[Työttömyysaste]:[Koulutustausta]])</f>
        <v>1405538.1075003992</v>
      </c>
      <c r="AD104" s="67"/>
    </row>
    <row r="105" spans="1:30" s="50" customFormat="1">
      <c r="A105" s="95">
        <v>272</v>
      </c>
      <c r="B105" s="160" t="s">
        <v>106</v>
      </c>
      <c r="C105" s="412">
        <v>48006</v>
      </c>
      <c r="D105" s="142">
        <v>1731.9166666666667</v>
      </c>
      <c r="E105" s="46">
        <v>21854</v>
      </c>
      <c r="F105" s="344">
        <f t="shared" si="3"/>
        <v>7.9249412769592145E-2</v>
      </c>
      <c r="G105" s="392">
        <f>Muut[[#This Row],[Keskim. työttömyysaste 2022, %]]/$F$12</f>
        <v>0.83499762075826833</v>
      </c>
      <c r="H105" s="175">
        <v>1</v>
      </c>
      <c r="I105" s="399">
        <v>5876</v>
      </c>
      <c r="J105" s="405">
        <v>2016</v>
      </c>
      <c r="K105" s="278">
        <v>1446.27</v>
      </c>
      <c r="L105" s="179">
        <v>33.19297226658923</v>
      </c>
      <c r="M105" s="392">
        <v>0.55127414865155</v>
      </c>
      <c r="N105" s="175">
        <v>0</v>
      </c>
      <c r="O105" s="414">
        <v>0</v>
      </c>
      <c r="P105" s="278">
        <v>14263</v>
      </c>
      <c r="Q105" s="15">
        <v>1201</v>
      </c>
      <c r="R105" s="167">
        <v>8.4203884175839586E-2</v>
      </c>
      <c r="S105" s="418">
        <v>0.61682384237582732</v>
      </c>
      <c r="T105" s="168">
        <v>2798326.5745498971</v>
      </c>
      <c r="U105" s="168">
        <v>995726.05020000006</v>
      </c>
      <c r="V105" s="168">
        <v>1619239.3308000001</v>
      </c>
      <c r="W105" s="168">
        <v>3489675.84</v>
      </c>
      <c r="X105" s="168">
        <v>1107802.5794177616</v>
      </c>
      <c r="Y105" s="168">
        <v>0</v>
      </c>
      <c r="Z105" s="164">
        <v>0</v>
      </c>
      <c r="AA105" s="168">
        <v>848362.18005374214</v>
      </c>
      <c r="AB105" s="183">
        <f>SUM(Muut[[#This Row],[Työttömyysaste]:[Koulutustausta]])</f>
        <v>10859132.555021401</v>
      </c>
      <c r="AD105" s="67"/>
    </row>
    <row r="106" spans="1:30" s="50" customFormat="1">
      <c r="A106" s="95">
        <v>273</v>
      </c>
      <c r="B106" s="160" t="s">
        <v>107</v>
      </c>
      <c r="C106" s="412">
        <v>3999</v>
      </c>
      <c r="D106" s="142">
        <v>196.16666666666666</v>
      </c>
      <c r="E106" s="46">
        <v>1846</v>
      </c>
      <c r="F106" s="344">
        <f t="shared" si="3"/>
        <v>0.10626579992777176</v>
      </c>
      <c r="G106" s="392">
        <f>Muut[[#This Row],[Keskim. työttömyysaste 2022, %]]/$F$12</f>
        <v>1.1196510738273857</v>
      </c>
      <c r="H106" s="175">
        <v>0</v>
      </c>
      <c r="I106" s="399">
        <v>29</v>
      </c>
      <c r="J106" s="405">
        <v>79</v>
      </c>
      <c r="K106" s="278">
        <v>2559.29</v>
      </c>
      <c r="L106" s="179">
        <v>1.5625427364620657</v>
      </c>
      <c r="M106" s="392">
        <v>11.710673315028862</v>
      </c>
      <c r="N106" s="175">
        <v>0</v>
      </c>
      <c r="O106" s="414">
        <v>0</v>
      </c>
      <c r="P106" s="278">
        <v>1158</v>
      </c>
      <c r="Q106" s="15">
        <v>151</v>
      </c>
      <c r="R106" s="167">
        <v>0.1303972366148532</v>
      </c>
      <c r="S106" s="418">
        <v>0.95520682105353349</v>
      </c>
      <c r="T106" s="168">
        <v>312573.20301409531</v>
      </c>
      <c r="U106" s="168">
        <v>0</v>
      </c>
      <c r="V106" s="168">
        <v>0</v>
      </c>
      <c r="W106" s="168">
        <v>136748.21</v>
      </c>
      <c r="X106" s="168">
        <v>1960344.9310834655</v>
      </c>
      <c r="Y106" s="168">
        <v>0</v>
      </c>
      <c r="Z106" s="164">
        <v>0</v>
      </c>
      <c r="AA106" s="168">
        <v>109439.33501731175</v>
      </c>
      <c r="AB106" s="183">
        <f>SUM(Muut[[#This Row],[Työttömyysaste]:[Koulutustausta]])</f>
        <v>2519105.6791148726</v>
      </c>
      <c r="AD106" s="67"/>
    </row>
    <row r="107" spans="1:30" s="50" customFormat="1">
      <c r="A107" s="95">
        <v>275</v>
      </c>
      <c r="B107" s="160" t="s">
        <v>108</v>
      </c>
      <c r="C107" s="412">
        <v>2521</v>
      </c>
      <c r="D107" s="142">
        <v>108.83333333333333</v>
      </c>
      <c r="E107" s="46">
        <v>1056</v>
      </c>
      <c r="F107" s="344">
        <f t="shared" si="3"/>
        <v>0.10306186868686869</v>
      </c>
      <c r="G107" s="392">
        <f>Muut[[#This Row],[Keskim. työttömyysaste 2022, %]]/$F$12</f>
        <v>1.0858934109030536</v>
      </c>
      <c r="H107" s="175">
        <v>0</v>
      </c>
      <c r="I107" s="399">
        <v>0</v>
      </c>
      <c r="J107" s="405">
        <v>30</v>
      </c>
      <c r="K107" s="278">
        <v>512.94000000000005</v>
      </c>
      <c r="L107" s="179">
        <v>4.9148048504698396</v>
      </c>
      <c r="M107" s="392">
        <v>3.7231239254045287</v>
      </c>
      <c r="N107" s="175">
        <v>0</v>
      </c>
      <c r="O107" s="414">
        <v>0</v>
      </c>
      <c r="P107" s="278">
        <v>619</v>
      </c>
      <c r="Q107" s="15">
        <v>75</v>
      </c>
      <c r="R107" s="167">
        <v>0.12116316639741519</v>
      </c>
      <c r="S107" s="418">
        <v>0.88756392395873906</v>
      </c>
      <c r="T107" s="168">
        <v>191107.47813717343</v>
      </c>
      <c r="U107" s="168">
        <v>0</v>
      </c>
      <c r="V107" s="168">
        <v>0</v>
      </c>
      <c r="W107" s="168">
        <v>51929.7</v>
      </c>
      <c r="X107" s="168">
        <v>392897.76811145002</v>
      </c>
      <c r="Y107" s="168">
        <v>0</v>
      </c>
      <c r="Z107" s="164">
        <v>0</v>
      </c>
      <c r="AA107" s="168">
        <v>64105.768888394465</v>
      </c>
      <c r="AB107" s="183">
        <f>SUM(Muut[[#This Row],[Työttömyysaste]:[Koulutustausta]])</f>
        <v>700040.71513701789</v>
      </c>
      <c r="AD107" s="67"/>
    </row>
    <row r="108" spans="1:30" s="50" customFormat="1">
      <c r="A108" s="95">
        <v>276</v>
      </c>
      <c r="B108" s="160" t="s">
        <v>109</v>
      </c>
      <c r="C108" s="412">
        <v>15157</v>
      </c>
      <c r="D108" s="142">
        <v>645.66666666666663</v>
      </c>
      <c r="E108" s="46">
        <v>7248</v>
      </c>
      <c r="F108" s="344">
        <f t="shared" si="3"/>
        <v>8.9082045621780723E-2</v>
      </c>
      <c r="G108" s="392">
        <f>Muut[[#This Row],[Keskim. työttömyysaste 2022, %]]/$F$12</f>
        <v>0.93859744251640875</v>
      </c>
      <c r="H108" s="175">
        <v>0</v>
      </c>
      <c r="I108" s="399">
        <v>12</v>
      </c>
      <c r="J108" s="405">
        <v>343</v>
      </c>
      <c r="K108" s="278">
        <v>799.82</v>
      </c>
      <c r="L108" s="179">
        <v>18.950513865619762</v>
      </c>
      <c r="M108" s="392">
        <v>0.96559004453571595</v>
      </c>
      <c r="N108" s="175">
        <v>0</v>
      </c>
      <c r="O108" s="414">
        <v>0</v>
      </c>
      <c r="P108" s="278">
        <v>5112</v>
      </c>
      <c r="Q108" s="15">
        <v>335</v>
      </c>
      <c r="R108" s="167">
        <v>6.5532081377151802E-2</v>
      </c>
      <c r="S108" s="418">
        <v>0.48004614786568578</v>
      </c>
      <c r="T108" s="168">
        <v>993139.49946260243</v>
      </c>
      <c r="U108" s="168">
        <v>0</v>
      </c>
      <c r="V108" s="168">
        <v>0</v>
      </c>
      <c r="W108" s="168">
        <v>593729.56999999995</v>
      </c>
      <c r="X108" s="168">
        <v>612639.86604846572</v>
      </c>
      <c r="Y108" s="168">
        <v>0</v>
      </c>
      <c r="Z108" s="164">
        <v>0</v>
      </c>
      <c r="AA108" s="168">
        <v>208459.1036206857</v>
      </c>
      <c r="AB108" s="183">
        <f>SUM(Muut[[#This Row],[Työttömyysaste]:[Koulutustausta]])</f>
        <v>2407968.0391317541</v>
      </c>
      <c r="AD108" s="67"/>
    </row>
    <row r="109" spans="1:30" s="50" customFormat="1">
      <c r="A109" s="95">
        <v>280</v>
      </c>
      <c r="B109" s="160" t="s">
        <v>110</v>
      </c>
      <c r="C109" s="412">
        <v>2024</v>
      </c>
      <c r="D109" s="142">
        <v>51.5</v>
      </c>
      <c r="E109" s="46">
        <v>988</v>
      </c>
      <c r="F109" s="344">
        <f t="shared" si="3"/>
        <v>5.2125506072874493E-2</v>
      </c>
      <c r="G109" s="392">
        <f>Muut[[#This Row],[Keskim. työttömyysaste 2022, %]]/$F$12</f>
        <v>0.54921130681704189</v>
      </c>
      <c r="H109" s="400">
        <v>3</v>
      </c>
      <c r="I109" s="399">
        <v>1706</v>
      </c>
      <c r="J109" s="405">
        <v>242</v>
      </c>
      <c r="K109" s="278">
        <v>236.27</v>
      </c>
      <c r="L109" s="179">
        <v>8.5664705633385534</v>
      </c>
      <c r="M109" s="392">
        <v>2.1360521106310979</v>
      </c>
      <c r="N109" s="175">
        <v>0</v>
      </c>
      <c r="O109" s="414">
        <v>0</v>
      </c>
      <c r="P109" s="278">
        <v>581</v>
      </c>
      <c r="Q109" s="15">
        <v>97</v>
      </c>
      <c r="R109" s="167">
        <v>0.16695352839931152</v>
      </c>
      <c r="S109" s="418">
        <v>1.2229948522376264</v>
      </c>
      <c r="T109" s="168">
        <v>77601.053249688935</v>
      </c>
      <c r="U109" s="168">
        <v>41981.200800000006</v>
      </c>
      <c r="V109" s="168">
        <v>470119.51980000001</v>
      </c>
      <c r="W109" s="168">
        <v>418899.58</v>
      </c>
      <c r="X109" s="168">
        <v>180976.24609445993</v>
      </c>
      <c r="Y109" s="168">
        <v>0</v>
      </c>
      <c r="Z109" s="164">
        <v>0</v>
      </c>
      <c r="AA109" s="168">
        <v>70918.536293614583</v>
      </c>
      <c r="AB109" s="183">
        <f>SUM(Muut[[#This Row],[Työttömyysaste]:[Koulutustausta]])</f>
        <v>1260496.1362377636</v>
      </c>
      <c r="AD109" s="67"/>
    </row>
    <row r="110" spans="1:30" s="50" customFormat="1">
      <c r="A110" s="95">
        <v>284</v>
      </c>
      <c r="B110" s="160" t="s">
        <v>111</v>
      </c>
      <c r="C110" s="412">
        <v>2227</v>
      </c>
      <c r="D110" s="142">
        <v>62.083333333333336</v>
      </c>
      <c r="E110" s="46">
        <v>961</v>
      </c>
      <c r="F110" s="344">
        <f t="shared" si="3"/>
        <v>6.4602844259451966E-2</v>
      </c>
      <c r="G110" s="392">
        <f>Muut[[#This Row],[Keskim. työttömyysaste 2022, %]]/$F$12</f>
        <v>0.68067660523482465</v>
      </c>
      <c r="H110" s="175">
        <v>0</v>
      </c>
      <c r="I110" s="399">
        <v>9</v>
      </c>
      <c r="J110" s="405">
        <v>103</v>
      </c>
      <c r="K110" s="278">
        <v>191.5</v>
      </c>
      <c r="L110" s="179">
        <v>11.629242819843341</v>
      </c>
      <c r="M110" s="392">
        <v>1.5734840015770681</v>
      </c>
      <c r="N110" s="175">
        <v>0</v>
      </c>
      <c r="O110" s="414">
        <v>0</v>
      </c>
      <c r="P110" s="278">
        <v>596</v>
      </c>
      <c r="Q110" s="15">
        <v>92</v>
      </c>
      <c r="R110" s="167">
        <v>0.15436241610738255</v>
      </c>
      <c r="S110" s="418">
        <v>1.1307604103266728</v>
      </c>
      <c r="T110" s="168">
        <v>105822.6612980838</v>
      </c>
      <c r="U110" s="168">
        <v>0</v>
      </c>
      <c r="V110" s="168">
        <v>0</v>
      </c>
      <c r="W110" s="168">
        <v>178291.97</v>
      </c>
      <c r="X110" s="168">
        <v>146683.6717614978</v>
      </c>
      <c r="Y110" s="168">
        <v>0</v>
      </c>
      <c r="Z110" s="164">
        <v>0</v>
      </c>
      <c r="AA110" s="168">
        <v>72146.52837829839</v>
      </c>
      <c r="AB110" s="183">
        <f>SUM(Muut[[#This Row],[Työttömyysaste]:[Koulutustausta]])</f>
        <v>502944.83143788</v>
      </c>
      <c r="AD110" s="67"/>
    </row>
    <row r="111" spans="1:30" s="50" customFormat="1">
      <c r="A111" s="95">
        <v>285</v>
      </c>
      <c r="B111" s="160" t="s">
        <v>112</v>
      </c>
      <c r="C111" s="412">
        <v>50617</v>
      </c>
      <c r="D111" s="142">
        <v>2914.75</v>
      </c>
      <c r="E111" s="46">
        <v>22966</v>
      </c>
      <c r="F111" s="344">
        <f t="shared" si="3"/>
        <v>0.12691587564225376</v>
      </c>
      <c r="G111" s="392">
        <f>Muut[[#This Row],[Keskim. työttömyysaste 2022, %]]/$F$12</f>
        <v>1.3372269963165753</v>
      </c>
      <c r="H111" s="175">
        <v>0</v>
      </c>
      <c r="I111" s="399">
        <v>484</v>
      </c>
      <c r="J111" s="405">
        <v>4812</v>
      </c>
      <c r="K111" s="278">
        <v>272.13</v>
      </c>
      <c r="L111" s="179">
        <v>186.00301326571861</v>
      </c>
      <c r="M111" s="392">
        <v>9.8377048877901108E-2</v>
      </c>
      <c r="N111" s="175">
        <v>3</v>
      </c>
      <c r="O111" s="414">
        <v>476</v>
      </c>
      <c r="P111" s="278">
        <v>15026</v>
      </c>
      <c r="Q111" s="15">
        <v>2389</v>
      </c>
      <c r="R111" s="167">
        <v>0.15899108212431784</v>
      </c>
      <c r="S111" s="418">
        <v>1.1646670594745709</v>
      </c>
      <c r="T111" s="168">
        <v>4725188.9014931405</v>
      </c>
      <c r="U111" s="168">
        <v>0</v>
      </c>
      <c r="V111" s="168">
        <v>0</v>
      </c>
      <c r="W111" s="168">
        <v>8329523.8799999999</v>
      </c>
      <c r="X111" s="168">
        <v>208444.00833658685</v>
      </c>
      <c r="Y111" s="168">
        <v>0</v>
      </c>
      <c r="Z111" s="164">
        <v>142009.84</v>
      </c>
      <c r="AA111" s="168">
        <v>1688973.4405410078</v>
      </c>
      <c r="AB111" s="183">
        <f>SUM(Muut[[#This Row],[Työttömyysaste]:[Koulutustausta]])</f>
        <v>15094140.070370736</v>
      </c>
      <c r="AD111" s="67"/>
    </row>
    <row r="112" spans="1:30" s="50" customFormat="1">
      <c r="A112" s="95">
        <v>286</v>
      </c>
      <c r="B112" s="160" t="s">
        <v>113</v>
      </c>
      <c r="C112" s="412">
        <v>79429</v>
      </c>
      <c r="D112" s="142">
        <v>3647.5</v>
      </c>
      <c r="E112" s="46">
        <v>36069</v>
      </c>
      <c r="F112" s="344">
        <f t="shared" si="3"/>
        <v>0.10112562033879509</v>
      </c>
      <c r="G112" s="392">
        <f>Muut[[#This Row],[Keskim. työttömyysaste 2022, %]]/$F$12</f>
        <v>1.0654924677624511</v>
      </c>
      <c r="H112" s="175">
        <v>0</v>
      </c>
      <c r="I112" s="399">
        <v>287</v>
      </c>
      <c r="J112" s="405">
        <v>3705</v>
      </c>
      <c r="K112" s="278">
        <v>2557.63</v>
      </c>
      <c r="L112" s="179">
        <v>31.055703913388566</v>
      </c>
      <c r="M112" s="392">
        <v>0.5892130984540257</v>
      </c>
      <c r="N112" s="175">
        <v>0</v>
      </c>
      <c r="O112" s="414">
        <v>0</v>
      </c>
      <c r="P112" s="278">
        <v>22912</v>
      </c>
      <c r="Q112" s="15">
        <v>2866</v>
      </c>
      <c r="R112" s="167">
        <v>0.1250872905027933</v>
      </c>
      <c r="S112" s="418">
        <v>0.91630954932186737</v>
      </c>
      <c r="T112" s="168">
        <v>5908090.1953010997</v>
      </c>
      <c r="U112" s="168">
        <v>0</v>
      </c>
      <c r="V112" s="168">
        <v>0</v>
      </c>
      <c r="W112" s="168">
        <v>6413317.9500000002</v>
      </c>
      <c r="X112" s="168">
        <v>1959073.4172708073</v>
      </c>
      <c r="Y112" s="168">
        <v>0</v>
      </c>
      <c r="Z112" s="164">
        <v>0</v>
      </c>
      <c r="AA112" s="168">
        <v>2085191.441681931</v>
      </c>
      <c r="AB112" s="183">
        <f>SUM(Muut[[#This Row],[Työttömyysaste]:[Koulutustausta]])</f>
        <v>16365673.004253838</v>
      </c>
      <c r="AD112" s="67"/>
    </row>
    <row r="113" spans="1:30" s="50" customFormat="1">
      <c r="A113" s="95">
        <v>287</v>
      </c>
      <c r="B113" s="160" t="s">
        <v>114</v>
      </c>
      <c r="C113" s="412">
        <v>6242</v>
      </c>
      <c r="D113" s="142">
        <v>130.16666666666666</v>
      </c>
      <c r="E113" s="46">
        <v>2656</v>
      </c>
      <c r="F113" s="344">
        <f t="shared" si="3"/>
        <v>4.9008534136546184E-2</v>
      </c>
      <c r="G113" s="392">
        <f>Muut[[#This Row],[Keskim. työttömyysaste 2022, %]]/$F$12</f>
        <v>0.51636987544427759</v>
      </c>
      <c r="H113" s="175">
        <v>3</v>
      </c>
      <c r="I113" s="399">
        <v>3351</v>
      </c>
      <c r="J113" s="405">
        <v>315</v>
      </c>
      <c r="K113" s="278">
        <v>683.25</v>
      </c>
      <c r="L113" s="179">
        <v>9.1357482619831689</v>
      </c>
      <c r="M113" s="392">
        <v>2.0029478705782884</v>
      </c>
      <c r="N113" s="175">
        <v>0</v>
      </c>
      <c r="O113" s="414">
        <v>0</v>
      </c>
      <c r="P113" s="278">
        <v>1537</v>
      </c>
      <c r="Q113" s="15">
        <v>245</v>
      </c>
      <c r="R113" s="167">
        <v>0.15940143135979179</v>
      </c>
      <c r="S113" s="418">
        <v>1.1676730157272832</v>
      </c>
      <c r="T113" s="168">
        <v>225010.24903174327</v>
      </c>
      <c r="U113" s="168">
        <v>129469.69140000001</v>
      </c>
      <c r="V113" s="168">
        <v>923429.37330000009</v>
      </c>
      <c r="W113" s="168">
        <v>545261.85</v>
      </c>
      <c r="X113" s="168">
        <v>523350.48945714539</v>
      </c>
      <c r="Y113" s="168">
        <v>0</v>
      </c>
      <c r="Z113" s="164">
        <v>0</v>
      </c>
      <c r="AA113" s="168">
        <v>208818.81872346194</v>
      </c>
      <c r="AB113" s="183">
        <f>SUM(Muut[[#This Row],[Työttömyysaste]:[Koulutustausta]])</f>
        <v>2555340.471912351</v>
      </c>
      <c r="AD113" s="67"/>
    </row>
    <row r="114" spans="1:30" s="50" customFormat="1">
      <c r="A114" s="95">
        <v>288</v>
      </c>
      <c r="B114" s="160" t="s">
        <v>115</v>
      </c>
      <c r="C114" s="412">
        <v>6405</v>
      </c>
      <c r="D114" s="142">
        <v>111.75</v>
      </c>
      <c r="E114" s="46">
        <v>2965</v>
      </c>
      <c r="F114" s="344">
        <f t="shared" si="3"/>
        <v>3.7689713322091062E-2</v>
      </c>
      <c r="G114" s="392">
        <f>Muut[[#This Row],[Keskim. työttömyysaste 2022, %]]/$F$12</f>
        <v>0.39711109333396277</v>
      </c>
      <c r="H114" s="175">
        <v>3</v>
      </c>
      <c r="I114" s="399">
        <v>4903</v>
      </c>
      <c r="J114" s="405">
        <v>275</v>
      </c>
      <c r="K114" s="278">
        <v>712.85</v>
      </c>
      <c r="L114" s="179">
        <v>8.985059970540787</v>
      </c>
      <c r="M114" s="392">
        <v>2.0365392760285776</v>
      </c>
      <c r="N114" s="175">
        <v>0</v>
      </c>
      <c r="O114" s="414">
        <v>0</v>
      </c>
      <c r="P114" s="278">
        <v>1862</v>
      </c>
      <c r="Q114" s="15">
        <v>228</v>
      </c>
      <c r="R114" s="167">
        <v>0.12244897959183673</v>
      </c>
      <c r="S114" s="418">
        <v>0.89698296968238278</v>
      </c>
      <c r="T114" s="168">
        <v>177561.49435124945</v>
      </c>
      <c r="U114" s="168">
        <v>132850.58850000001</v>
      </c>
      <c r="V114" s="168">
        <v>1351111.3749000002</v>
      </c>
      <c r="W114" s="168">
        <v>476022.25</v>
      </c>
      <c r="X114" s="168">
        <v>546023.26587563276</v>
      </c>
      <c r="Y114" s="168">
        <v>0</v>
      </c>
      <c r="Z114" s="164">
        <v>0</v>
      </c>
      <c r="AA114" s="168">
        <v>164599.2901313687</v>
      </c>
      <c r="AB114" s="183">
        <f>SUM(Muut[[#This Row],[Työttömyysaste]:[Koulutustausta]])</f>
        <v>2848168.2637582514</v>
      </c>
      <c r="AD114" s="67"/>
    </row>
    <row r="115" spans="1:30" s="50" customFormat="1">
      <c r="A115" s="95">
        <v>290</v>
      </c>
      <c r="B115" s="160" t="s">
        <v>116</v>
      </c>
      <c r="C115" s="412">
        <v>7755</v>
      </c>
      <c r="D115" s="142">
        <v>361.75</v>
      </c>
      <c r="E115" s="46">
        <v>3179</v>
      </c>
      <c r="F115" s="344">
        <f t="shared" si="3"/>
        <v>0.11379364580056621</v>
      </c>
      <c r="G115" s="392">
        <f>Muut[[#This Row],[Keskim. työttömyysaste 2022, %]]/$F$12</f>
        <v>1.1989669094095787</v>
      </c>
      <c r="H115" s="175">
        <v>0</v>
      </c>
      <c r="I115" s="399">
        <v>4</v>
      </c>
      <c r="J115" s="405">
        <v>202</v>
      </c>
      <c r="K115" s="278">
        <v>4807.07</v>
      </c>
      <c r="L115" s="179">
        <v>1.6132488189271221</v>
      </c>
      <c r="M115" s="392">
        <v>11.342594714960155</v>
      </c>
      <c r="N115" s="175">
        <v>0</v>
      </c>
      <c r="O115" s="414">
        <v>0</v>
      </c>
      <c r="P115" s="278">
        <v>1879</v>
      </c>
      <c r="Q115" s="15">
        <v>212</v>
      </c>
      <c r="R115" s="167">
        <v>0.11282597126130921</v>
      </c>
      <c r="S115" s="418">
        <v>0.8264909605340246</v>
      </c>
      <c r="T115" s="168">
        <v>649092.56898032036</v>
      </c>
      <c r="U115" s="168">
        <v>0</v>
      </c>
      <c r="V115" s="168">
        <v>0</v>
      </c>
      <c r="W115" s="168">
        <v>349659.98</v>
      </c>
      <c r="X115" s="168">
        <v>3682081.8695276398</v>
      </c>
      <c r="Y115" s="168">
        <v>0</v>
      </c>
      <c r="Z115" s="164">
        <v>0</v>
      </c>
      <c r="AA115" s="168">
        <v>183630.38147966997</v>
      </c>
      <c r="AB115" s="183">
        <f>SUM(Muut[[#This Row],[Työttömyysaste]:[Koulutustausta]])</f>
        <v>4864464.79998763</v>
      </c>
      <c r="AD115" s="67"/>
    </row>
    <row r="116" spans="1:30" s="50" customFormat="1">
      <c r="A116" s="95">
        <v>291</v>
      </c>
      <c r="B116" s="160" t="s">
        <v>117</v>
      </c>
      <c r="C116" s="412">
        <v>2119</v>
      </c>
      <c r="D116" s="142">
        <v>89.166666666666671</v>
      </c>
      <c r="E116" s="46">
        <v>787</v>
      </c>
      <c r="F116" s="344">
        <f t="shared" si="3"/>
        <v>0.11329944938585346</v>
      </c>
      <c r="G116" s="392">
        <f>Muut[[#This Row],[Keskim. työttömyysaste 2022, %]]/$F$12</f>
        <v>1.193759895047565</v>
      </c>
      <c r="H116" s="175">
        <v>0</v>
      </c>
      <c r="I116" s="399">
        <v>7</v>
      </c>
      <c r="J116" s="405">
        <v>24</v>
      </c>
      <c r="K116" s="278">
        <v>660.93</v>
      </c>
      <c r="L116" s="179">
        <v>3.2060883906011228</v>
      </c>
      <c r="M116" s="392">
        <v>5.7073995779784594</v>
      </c>
      <c r="N116" s="175">
        <v>3</v>
      </c>
      <c r="O116" s="414">
        <v>166</v>
      </c>
      <c r="P116" s="278">
        <v>466</v>
      </c>
      <c r="Q116" s="15">
        <v>65</v>
      </c>
      <c r="R116" s="167">
        <v>0.13948497854077252</v>
      </c>
      <c r="S116" s="418">
        <v>1.0217778106002822</v>
      </c>
      <c r="T116" s="168">
        <v>176589.78556106024</v>
      </c>
      <c r="U116" s="168">
        <v>0</v>
      </c>
      <c r="V116" s="168">
        <v>0</v>
      </c>
      <c r="W116" s="168">
        <v>41543.760000000002</v>
      </c>
      <c r="X116" s="168">
        <v>506253.99048212386</v>
      </c>
      <c r="Y116" s="168">
        <v>0</v>
      </c>
      <c r="Z116" s="164">
        <v>49524.439999999995</v>
      </c>
      <c r="AA116" s="168">
        <v>62031.466725966238</v>
      </c>
      <c r="AB116" s="183">
        <f>SUM(Muut[[#This Row],[Työttömyysaste]:[Koulutustausta]])</f>
        <v>835943.44276915025</v>
      </c>
      <c r="AD116" s="67"/>
    </row>
    <row r="117" spans="1:30" s="50" customFormat="1">
      <c r="A117" s="160">
        <v>297</v>
      </c>
      <c r="B117" s="160" t="s">
        <v>118</v>
      </c>
      <c r="C117" s="412">
        <v>122594</v>
      </c>
      <c r="D117" s="142">
        <v>5626.166666666667</v>
      </c>
      <c r="E117" s="46">
        <v>57573</v>
      </c>
      <c r="F117" s="344">
        <f t="shared" si="3"/>
        <v>9.7722311963362465E-2</v>
      </c>
      <c r="G117" s="392">
        <f>Muut[[#This Row],[Keskim. työttömyysaste 2022, %]]/$F$12</f>
        <v>1.0296341024209315</v>
      </c>
      <c r="H117" s="175">
        <v>0</v>
      </c>
      <c r="I117" s="399">
        <v>140</v>
      </c>
      <c r="J117" s="405">
        <v>6023</v>
      </c>
      <c r="K117" s="278">
        <v>3241.74</v>
      </c>
      <c r="L117" s="179">
        <v>37.817345006076984</v>
      </c>
      <c r="M117" s="392">
        <v>0.48386335752914589</v>
      </c>
      <c r="N117" s="175">
        <v>3</v>
      </c>
      <c r="O117" s="414">
        <v>829</v>
      </c>
      <c r="P117" s="278">
        <v>36601</v>
      </c>
      <c r="Q117" s="15">
        <v>3401</v>
      </c>
      <c r="R117" s="167">
        <v>9.2920958443758361E-2</v>
      </c>
      <c r="S117" s="418">
        <v>0.68067955754669451</v>
      </c>
      <c r="T117" s="168">
        <v>8811904.2976545002</v>
      </c>
      <c r="U117" s="168">
        <v>0</v>
      </c>
      <c r="V117" s="168">
        <v>0</v>
      </c>
      <c r="W117" s="168">
        <v>10425752.77</v>
      </c>
      <c r="X117" s="168">
        <v>2483082.6427995707</v>
      </c>
      <c r="Y117" s="168">
        <v>0</v>
      </c>
      <c r="Z117" s="164">
        <v>247323.86</v>
      </c>
      <c r="AA117" s="168">
        <v>2390763.1302712467</v>
      </c>
      <c r="AB117" s="183">
        <f>SUM(Muut[[#This Row],[Työttömyysaste]:[Koulutustausta]])</f>
        <v>24358826.700725317</v>
      </c>
      <c r="AD117" s="67"/>
    </row>
    <row r="118" spans="1:30" s="50" customFormat="1">
      <c r="A118" s="95">
        <v>300</v>
      </c>
      <c r="B118" s="160" t="s">
        <v>119</v>
      </c>
      <c r="C118" s="412">
        <v>3437</v>
      </c>
      <c r="D118" s="142">
        <v>54.583333333333336</v>
      </c>
      <c r="E118" s="46">
        <v>1478</v>
      </c>
      <c r="F118" s="344">
        <f t="shared" si="3"/>
        <v>3.6930536761389264E-2</v>
      </c>
      <c r="G118" s="392">
        <f>Muut[[#This Row],[Keskim. työttömyysaste 2022, %]]/$F$12</f>
        <v>0.38911216186219949</v>
      </c>
      <c r="H118" s="175">
        <v>0</v>
      </c>
      <c r="I118" s="399">
        <v>5</v>
      </c>
      <c r="J118" s="405">
        <v>61</v>
      </c>
      <c r="K118" s="278">
        <v>462.37</v>
      </c>
      <c r="L118" s="179">
        <v>7.4334407509137703</v>
      </c>
      <c r="M118" s="392">
        <v>2.4616362920803692</v>
      </c>
      <c r="N118" s="175">
        <v>0</v>
      </c>
      <c r="O118" s="414">
        <v>0</v>
      </c>
      <c r="P118" s="278">
        <v>937</v>
      </c>
      <c r="Q118" s="15">
        <v>115</v>
      </c>
      <c r="R118" s="167">
        <v>0.12273212379935966</v>
      </c>
      <c r="S118" s="418">
        <v>0.89905710319463306</v>
      </c>
      <c r="T118" s="168">
        <v>93362.3931073657</v>
      </c>
      <c r="U118" s="168">
        <v>0</v>
      </c>
      <c r="V118" s="168">
        <v>0</v>
      </c>
      <c r="W118" s="168">
        <v>105590.39</v>
      </c>
      <c r="X118" s="168">
        <v>354162.55515594641</v>
      </c>
      <c r="Y118" s="168">
        <v>0</v>
      </c>
      <c r="Z118" s="164">
        <v>0</v>
      </c>
      <c r="AA118" s="168">
        <v>88530.197904430679</v>
      </c>
      <c r="AB118" s="183">
        <f>SUM(Muut[[#This Row],[Työttömyysaste]:[Koulutustausta]])</f>
        <v>641645.5361677428</v>
      </c>
      <c r="AD118" s="67"/>
    </row>
    <row r="119" spans="1:30" s="50" customFormat="1">
      <c r="A119" s="95">
        <v>301</v>
      </c>
      <c r="B119" s="160" t="s">
        <v>120</v>
      </c>
      <c r="C119" s="412">
        <v>19890</v>
      </c>
      <c r="D119" s="142">
        <v>619.41666666666663</v>
      </c>
      <c r="E119" s="46">
        <v>8621</v>
      </c>
      <c r="F119" s="344">
        <f t="shared" si="3"/>
        <v>7.1849746742450607E-2</v>
      </c>
      <c r="G119" s="392">
        <f>Muut[[#This Row],[Keskim. työttömyysaste 2022, %]]/$F$12</f>
        <v>0.75703232977203994</v>
      </c>
      <c r="H119" s="175">
        <v>0</v>
      </c>
      <c r="I119" s="399">
        <v>85</v>
      </c>
      <c r="J119" s="405">
        <v>383</v>
      </c>
      <c r="K119" s="278">
        <v>1724.62</v>
      </c>
      <c r="L119" s="179">
        <v>11.532975380083728</v>
      </c>
      <c r="M119" s="392">
        <v>1.5866181036923053</v>
      </c>
      <c r="N119" s="175">
        <v>0</v>
      </c>
      <c r="O119" s="414">
        <v>0</v>
      </c>
      <c r="P119" s="278">
        <v>5403</v>
      </c>
      <c r="Q119" s="15">
        <v>611</v>
      </c>
      <c r="R119" s="167">
        <v>0.11308532296872108</v>
      </c>
      <c r="S119" s="418">
        <v>0.82839080539579424</v>
      </c>
      <c r="T119" s="168">
        <v>1051155.2118641697</v>
      </c>
      <c r="U119" s="168">
        <v>0</v>
      </c>
      <c r="V119" s="168">
        <v>0</v>
      </c>
      <c r="W119" s="168">
        <v>662969.17000000004</v>
      </c>
      <c r="X119" s="168">
        <v>1321010.9346909365</v>
      </c>
      <c r="Y119" s="168">
        <v>0</v>
      </c>
      <c r="Z119" s="164">
        <v>0</v>
      </c>
      <c r="AA119" s="168">
        <v>472057.25786858518</v>
      </c>
      <c r="AB119" s="183">
        <f>SUM(Muut[[#This Row],[Työttömyysaste]:[Koulutustausta]])</f>
        <v>3507192.5744236913</v>
      </c>
      <c r="AD119" s="67"/>
    </row>
    <row r="120" spans="1:30" s="50" customFormat="1">
      <c r="A120" s="95">
        <v>304</v>
      </c>
      <c r="B120" s="160" t="s">
        <v>121</v>
      </c>
      <c r="C120" s="412">
        <v>950</v>
      </c>
      <c r="D120" s="142">
        <v>33.75</v>
      </c>
      <c r="E120" s="46">
        <v>415</v>
      </c>
      <c r="F120" s="344">
        <f t="shared" si="3"/>
        <v>8.1325301204819275E-2</v>
      </c>
      <c r="G120" s="392">
        <f>Muut[[#This Row],[Keskim. työttömyysaste 2022, %]]/$F$12</f>
        <v>0.85686985733134924</v>
      </c>
      <c r="H120" s="175">
        <v>0</v>
      </c>
      <c r="I120" s="399">
        <v>15</v>
      </c>
      <c r="J120" s="405">
        <v>35</v>
      </c>
      <c r="K120" s="278">
        <v>165.84</v>
      </c>
      <c r="L120" s="179">
        <v>5.7284129281234923</v>
      </c>
      <c r="M120" s="392">
        <v>3.1943276012179291</v>
      </c>
      <c r="N120" s="175">
        <v>1</v>
      </c>
      <c r="O120" s="414">
        <v>0</v>
      </c>
      <c r="P120" s="278">
        <v>230</v>
      </c>
      <c r="Q120" s="15">
        <v>36</v>
      </c>
      <c r="R120" s="167">
        <v>0.15652173913043479</v>
      </c>
      <c r="S120" s="418">
        <v>1.1465782308113939</v>
      </c>
      <c r="T120" s="168">
        <v>56827.180503286414</v>
      </c>
      <c r="U120" s="168">
        <v>0</v>
      </c>
      <c r="V120" s="168">
        <v>0</v>
      </c>
      <c r="W120" s="168">
        <v>60584.65</v>
      </c>
      <c r="X120" s="168">
        <v>127028.82571763339</v>
      </c>
      <c r="Y120" s="168">
        <v>387457.5</v>
      </c>
      <c r="Z120" s="164">
        <v>0</v>
      </c>
      <c r="AA120" s="168">
        <v>31206.992997109108</v>
      </c>
      <c r="AB120" s="183">
        <f>SUM(Muut[[#This Row],[Työttömyysaste]:[Koulutustausta]])</f>
        <v>663105.14921802888</v>
      </c>
      <c r="AD120" s="67"/>
    </row>
    <row r="121" spans="1:30" s="50" customFormat="1">
      <c r="A121" s="95">
        <v>305</v>
      </c>
      <c r="B121" s="160" t="s">
        <v>122</v>
      </c>
      <c r="C121" s="412">
        <v>15146</v>
      </c>
      <c r="D121" s="142">
        <v>569.16666666666663</v>
      </c>
      <c r="E121" s="46">
        <v>6499</v>
      </c>
      <c r="F121" s="344">
        <f t="shared" si="3"/>
        <v>8.7577576037339067E-2</v>
      </c>
      <c r="G121" s="392">
        <f>Muut[[#This Row],[Keskim. työttömyysaste 2022, %]]/$F$12</f>
        <v>0.92274586103953027</v>
      </c>
      <c r="H121" s="175">
        <v>0</v>
      </c>
      <c r="I121" s="399">
        <v>41</v>
      </c>
      <c r="J121" s="405">
        <v>495</v>
      </c>
      <c r="K121" s="278">
        <v>4978.8500000000004</v>
      </c>
      <c r="L121" s="179">
        <v>3.0420679474175762</v>
      </c>
      <c r="M121" s="392">
        <v>6.0151278156071752</v>
      </c>
      <c r="N121" s="175">
        <v>0</v>
      </c>
      <c r="O121" s="414">
        <v>0</v>
      </c>
      <c r="P121" s="278">
        <v>4009</v>
      </c>
      <c r="Q121" s="15">
        <v>433</v>
      </c>
      <c r="R121" s="167">
        <v>0.10800698428535795</v>
      </c>
      <c r="S121" s="418">
        <v>0.79119014167087043</v>
      </c>
      <c r="T121" s="168">
        <v>975658.19411718287</v>
      </c>
      <c r="U121" s="168">
        <v>0</v>
      </c>
      <c r="V121" s="168">
        <v>0</v>
      </c>
      <c r="W121" s="168">
        <v>856840.05</v>
      </c>
      <c r="X121" s="168">
        <v>3813660.5699724969</v>
      </c>
      <c r="Y121" s="168">
        <v>0</v>
      </c>
      <c r="Z121" s="164">
        <v>0</v>
      </c>
      <c r="AA121" s="168">
        <v>343323.43262665166</v>
      </c>
      <c r="AB121" s="183">
        <f>SUM(Muut[[#This Row],[Työttömyysaste]:[Koulutustausta]])</f>
        <v>5989482.2467163317</v>
      </c>
      <c r="AD121" s="67"/>
    </row>
    <row r="122" spans="1:30" s="50" customFormat="1">
      <c r="A122" s="95">
        <v>309</v>
      </c>
      <c r="B122" s="160" t="s">
        <v>123</v>
      </c>
      <c r="C122" s="412">
        <v>6457</v>
      </c>
      <c r="D122" s="142">
        <v>393.75</v>
      </c>
      <c r="E122" s="46">
        <v>2498</v>
      </c>
      <c r="F122" s="344">
        <f t="shared" si="3"/>
        <v>0.15762610088070456</v>
      </c>
      <c r="G122" s="392">
        <f>Muut[[#This Row],[Keskim. työttömyysaste 2022, %]]/$F$12</f>
        <v>1.6607999303092937</v>
      </c>
      <c r="H122" s="175">
        <v>0</v>
      </c>
      <c r="I122" s="399">
        <v>9</v>
      </c>
      <c r="J122" s="405">
        <v>302</v>
      </c>
      <c r="K122" s="278">
        <v>445.87</v>
      </c>
      <c r="L122" s="179">
        <v>14.481799627694171</v>
      </c>
      <c r="M122" s="392">
        <v>1.2635465203154457</v>
      </c>
      <c r="N122" s="175">
        <v>0</v>
      </c>
      <c r="O122" s="414">
        <v>0</v>
      </c>
      <c r="P122" s="278">
        <v>1655</v>
      </c>
      <c r="Q122" s="15">
        <v>271</v>
      </c>
      <c r="R122" s="167">
        <v>0.16374622356495469</v>
      </c>
      <c r="S122" s="418">
        <v>1.1995001867484756</v>
      </c>
      <c r="T122" s="168">
        <v>748627.44132199639</v>
      </c>
      <c r="U122" s="168">
        <v>0</v>
      </c>
      <c r="V122" s="168">
        <v>0</v>
      </c>
      <c r="W122" s="168">
        <v>522758.98</v>
      </c>
      <c r="X122" s="168">
        <v>341524.01424699218</v>
      </c>
      <c r="Y122" s="168">
        <v>0</v>
      </c>
      <c r="Z122" s="164">
        <v>0</v>
      </c>
      <c r="AA122" s="168">
        <v>221899.19802217008</v>
      </c>
      <c r="AB122" s="183">
        <f>SUM(Muut[[#This Row],[Työttömyysaste]:[Koulutustausta]])</f>
        <v>1834809.6335911588</v>
      </c>
      <c r="AD122" s="67"/>
    </row>
    <row r="123" spans="1:30" s="50" customFormat="1">
      <c r="A123" s="95">
        <v>312</v>
      </c>
      <c r="B123" s="160" t="s">
        <v>124</v>
      </c>
      <c r="C123" s="412">
        <v>1196</v>
      </c>
      <c r="D123" s="142">
        <v>34.333333333333336</v>
      </c>
      <c r="E123" s="46">
        <v>493</v>
      </c>
      <c r="F123" s="344">
        <f t="shared" si="3"/>
        <v>6.9641649763353616E-2</v>
      </c>
      <c r="G123" s="392">
        <f>Muut[[#This Row],[Keskim. työttömyysaste 2022, %]]/$F$12</f>
        <v>0.73376710092662256</v>
      </c>
      <c r="H123" s="175">
        <v>0</v>
      </c>
      <c r="I123" s="399">
        <v>1</v>
      </c>
      <c r="J123" s="405">
        <v>20</v>
      </c>
      <c r="K123" s="278">
        <v>448.22</v>
      </c>
      <c r="L123" s="179">
        <v>2.6683325152826733</v>
      </c>
      <c r="M123" s="392">
        <v>6.8576264100053583</v>
      </c>
      <c r="N123" s="175">
        <v>0</v>
      </c>
      <c r="O123" s="414">
        <v>0</v>
      </c>
      <c r="P123" s="278">
        <v>279</v>
      </c>
      <c r="Q123" s="15">
        <v>47</v>
      </c>
      <c r="R123" s="167">
        <v>0.16845878136200718</v>
      </c>
      <c r="S123" s="418">
        <v>1.2340213734638756</v>
      </c>
      <c r="T123" s="168">
        <v>61264.240453562285</v>
      </c>
      <c r="U123" s="168">
        <v>0</v>
      </c>
      <c r="V123" s="168">
        <v>0</v>
      </c>
      <c r="W123" s="168">
        <v>34619.800000000003</v>
      </c>
      <c r="X123" s="168">
        <v>343324.0488612979</v>
      </c>
      <c r="Y123" s="168">
        <v>0</v>
      </c>
      <c r="Z123" s="164">
        <v>0</v>
      </c>
      <c r="AA123" s="168">
        <v>42284.235970289083</v>
      </c>
      <c r="AB123" s="183">
        <f>SUM(Muut[[#This Row],[Työttömyysaste]:[Koulutustausta]])</f>
        <v>481492.32528514927</v>
      </c>
      <c r="AD123" s="67"/>
    </row>
    <row r="124" spans="1:30" s="50" customFormat="1">
      <c r="A124" s="95">
        <v>316</v>
      </c>
      <c r="B124" s="160" t="s">
        <v>125</v>
      </c>
      <c r="C124" s="412">
        <v>4198</v>
      </c>
      <c r="D124" s="142">
        <v>182.5</v>
      </c>
      <c r="E124" s="46">
        <v>1987</v>
      </c>
      <c r="F124" s="344">
        <f t="shared" si="3"/>
        <v>9.1847005535983892E-2</v>
      </c>
      <c r="G124" s="392">
        <f>Muut[[#This Row],[Keskim. työttömyysaste 2022, %]]/$F$12</f>
        <v>0.9677299605902524</v>
      </c>
      <c r="H124" s="175">
        <v>0</v>
      </c>
      <c r="I124" s="399">
        <v>19</v>
      </c>
      <c r="J124" s="405">
        <v>161</v>
      </c>
      <c r="K124" s="278">
        <v>256.5</v>
      </c>
      <c r="L124" s="179">
        <v>16.366471734892787</v>
      </c>
      <c r="M124" s="392">
        <v>1.1180435113859533</v>
      </c>
      <c r="N124" s="175">
        <v>0</v>
      </c>
      <c r="O124" s="414">
        <v>0</v>
      </c>
      <c r="P124" s="278">
        <v>1243</v>
      </c>
      <c r="Q124" s="15">
        <v>266</v>
      </c>
      <c r="R124" s="167">
        <v>0.21399839098954143</v>
      </c>
      <c r="S124" s="418">
        <v>1.5676154500992461</v>
      </c>
      <c r="T124" s="168">
        <v>283605.24544788559</v>
      </c>
      <c r="U124" s="168">
        <v>0</v>
      </c>
      <c r="V124" s="168">
        <v>0</v>
      </c>
      <c r="W124" s="168">
        <v>278689.39</v>
      </c>
      <c r="X124" s="168">
        <v>196471.86322101398</v>
      </c>
      <c r="Y124" s="168">
        <v>0</v>
      </c>
      <c r="Z124" s="164">
        <v>0</v>
      </c>
      <c r="AA124" s="168">
        <v>188541.3427451516</v>
      </c>
      <c r="AB124" s="183">
        <f>SUM(Muut[[#This Row],[Työttömyysaste]:[Koulutustausta]])</f>
        <v>947307.84141405113</v>
      </c>
      <c r="AD124" s="67"/>
    </row>
    <row r="125" spans="1:30" s="50" customFormat="1">
      <c r="A125" s="95">
        <v>317</v>
      </c>
      <c r="B125" s="160" t="s">
        <v>126</v>
      </c>
      <c r="C125" s="412">
        <v>2474</v>
      </c>
      <c r="D125" s="142">
        <v>75.166666666666671</v>
      </c>
      <c r="E125" s="46">
        <v>1016</v>
      </c>
      <c r="F125" s="344">
        <f t="shared" si="3"/>
        <v>7.398293963254593E-2</v>
      </c>
      <c r="G125" s="392">
        <f>Muut[[#This Row],[Keskim. työttömyysaste 2022, %]]/$F$12</f>
        <v>0.77950834474298614</v>
      </c>
      <c r="H125" s="175">
        <v>0</v>
      </c>
      <c r="I125" s="399">
        <v>2</v>
      </c>
      <c r="J125" s="405">
        <v>29</v>
      </c>
      <c r="K125" s="278">
        <v>696.5</v>
      </c>
      <c r="L125" s="179">
        <v>3.552045944005743</v>
      </c>
      <c r="M125" s="392">
        <v>5.1515176931644167</v>
      </c>
      <c r="N125" s="175">
        <v>0</v>
      </c>
      <c r="O125" s="414">
        <v>0</v>
      </c>
      <c r="P125" s="278">
        <v>598</v>
      </c>
      <c r="Q125" s="15">
        <v>100</v>
      </c>
      <c r="R125" s="167">
        <v>0.16722408026755853</v>
      </c>
      <c r="S125" s="418">
        <v>1.224976742319865</v>
      </c>
      <c r="T125" s="168">
        <v>134628.83945006045</v>
      </c>
      <c r="U125" s="168">
        <v>0</v>
      </c>
      <c r="V125" s="168">
        <v>0</v>
      </c>
      <c r="W125" s="168">
        <v>50198.71</v>
      </c>
      <c r="X125" s="168">
        <v>533499.62079312373</v>
      </c>
      <c r="Y125" s="168">
        <v>0</v>
      </c>
      <c r="Z125" s="164">
        <v>0</v>
      </c>
      <c r="AA125" s="168">
        <v>86826.473993306266</v>
      </c>
      <c r="AB125" s="183">
        <f>SUM(Muut[[#This Row],[Työttömyysaste]:[Koulutustausta]])</f>
        <v>805153.64423649048</v>
      </c>
      <c r="AD125" s="67"/>
    </row>
    <row r="126" spans="1:30" s="109" customFormat="1">
      <c r="A126" s="95">
        <v>320</v>
      </c>
      <c r="B126" s="160" t="s">
        <v>127</v>
      </c>
      <c r="C126" s="412">
        <v>6996</v>
      </c>
      <c r="D126" s="142">
        <v>405.83333333333331</v>
      </c>
      <c r="E126" s="46">
        <v>2778</v>
      </c>
      <c r="F126" s="344">
        <f t="shared" si="3"/>
        <v>0.14608831293496519</v>
      </c>
      <c r="G126" s="392">
        <f>Muut[[#This Row],[Keskim. työttömyysaste 2022, %]]/$F$12</f>
        <v>1.5392340391964405</v>
      </c>
      <c r="H126" s="175">
        <v>0</v>
      </c>
      <c r="I126" s="399">
        <v>5</v>
      </c>
      <c r="J126" s="405">
        <v>149</v>
      </c>
      <c r="K126" s="278">
        <v>3504.39</v>
      </c>
      <c r="L126" s="179">
        <v>1.9963531456259149</v>
      </c>
      <c r="M126" s="392">
        <v>9.1659271645254918</v>
      </c>
      <c r="N126" s="175">
        <v>0</v>
      </c>
      <c r="O126" s="414">
        <v>0</v>
      </c>
      <c r="P126" s="278">
        <v>1565</v>
      </c>
      <c r="Q126" s="15">
        <v>194</v>
      </c>
      <c r="R126" s="167">
        <v>0.12396166134185303</v>
      </c>
      <c r="S126" s="418">
        <v>0.90806390945694682</v>
      </c>
      <c r="T126" s="168">
        <v>751747.68222101941</v>
      </c>
      <c r="U126" s="168">
        <v>0</v>
      </c>
      <c r="V126" s="168">
        <v>0</v>
      </c>
      <c r="W126" s="168">
        <v>257917.51</v>
      </c>
      <c r="X126" s="168">
        <v>2684265.2349048313</v>
      </c>
      <c r="Y126" s="168">
        <v>0</v>
      </c>
      <c r="Z126" s="164">
        <v>0</v>
      </c>
      <c r="AA126" s="168">
        <v>182008.15291756691</v>
      </c>
      <c r="AB126" s="183">
        <f>SUM(Muut[[#This Row],[Työttömyysaste]:[Koulutustausta]])</f>
        <v>3875938.5800434174</v>
      </c>
      <c r="AD126" s="365"/>
    </row>
    <row r="127" spans="1:30" s="50" customFormat="1">
      <c r="A127" s="95">
        <v>322</v>
      </c>
      <c r="B127" s="160" t="s">
        <v>128</v>
      </c>
      <c r="C127" s="412">
        <v>6549</v>
      </c>
      <c r="D127" s="142">
        <v>210.33333333333334</v>
      </c>
      <c r="E127" s="46">
        <v>2743</v>
      </c>
      <c r="F127" s="344">
        <f t="shared" si="3"/>
        <v>7.6680034026005595E-2</v>
      </c>
      <c r="G127" s="392">
        <f>Muut[[#This Row],[Keskim. työttömyysaste 2022, %]]/$F$12</f>
        <v>0.80792580958965821</v>
      </c>
      <c r="H127" s="175">
        <v>3</v>
      </c>
      <c r="I127" s="399">
        <v>4396</v>
      </c>
      <c r="J127" s="405">
        <v>207</v>
      </c>
      <c r="K127" s="278">
        <v>686.91</v>
      </c>
      <c r="L127" s="179">
        <v>9.5340000873476871</v>
      </c>
      <c r="M127" s="392">
        <v>1.9192812418537561</v>
      </c>
      <c r="N127" s="175">
        <v>1</v>
      </c>
      <c r="O127" s="414">
        <v>0</v>
      </c>
      <c r="P127" s="278">
        <v>1732</v>
      </c>
      <c r="Q127" s="15">
        <v>312</v>
      </c>
      <c r="R127" s="167">
        <v>0.18013856812933027</v>
      </c>
      <c r="S127" s="418">
        <v>1.3195800269923277</v>
      </c>
      <c r="T127" s="168">
        <v>369372.11872605648</v>
      </c>
      <c r="U127" s="168">
        <v>135837.3933</v>
      </c>
      <c r="V127" s="168">
        <v>1211398.2468000001</v>
      </c>
      <c r="W127" s="168">
        <v>358314.93</v>
      </c>
      <c r="X127" s="168">
        <v>526153.94762240443</v>
      </c>
      <c r="Y127" s="168">
        <v>2671009.6500000004</v>
      </c>
      <c r="Z127" s="164">
        <v>0</v>
      </c>
      <c r="AA127" s="168">
        <v>247591.28294753938</v>
      </c>
      <c r="AB127" s="183">
        <f>SUM(Muut[[#This Row],[Työttömyysaste]:[Koulutustausta]])</f>
        <v>5519677.5693960004</v>
      </c>
      <c r="AD127" s="67"/>
    </row>
    <row r="128" spans="1:30" s="50" customFormat="1">
      <c r="A128" s="160">
        <v>398</v>
      </c>
      <c r="B128" s="160" t="s">
        <v>129</v>
      </c>
      <c r="C128" s="412">
        <v>120175</v>
      </c>
      <c r="D128" s="142">
        <v>7654.5</v>
      </c>
      <c r="E128" s="46">
        <v>55809</v>
      </c>
      <c r="F128" s="344">
        <f t="shared" si="3"/>
        <v>0.13715529753265601</v>
      </c>
      <c r="G128" s="392">
        <f>Muut[[#This Row],[Keskim. työttömyysaste 2022, %]]/$F$12</f>
        <v>1.4451128798534509</v>
      </c>
      <c r="H128" s="175">
        <v>0</v>
      </c>
      <c r="I128" s="399">
        <v>506</v>
      </c>
      <c r="J128" s="405">
        <v>10018</v>
      </c>
      <c r="K128" s="278">
        <v>459.5</v>
      </c>
      <c r="L128" s="179">
        <v>261.53427638737759</v>
      </c>
      <c r="M128" s="392">
        <v>6.9965695434793973E-2</v>
      </c>
      <c r="N128" s="175">
        <v>0</v>
      </c>
      <c r="O128" s="414">
        <v>0</v>
      </c>
      <c r="P128" s="278">
        <v>36518</v>
      </c>
      <c r="Q128" s="15">
        <v>5584</v>
      </c>
      <c r="R128" s="167">
        <v>0.1529108932581193</v>
      </c>
      <c r="S128" s="418">
        <v>1.1201274815735385</v>
      </c>
      <c r="T128" s="168">
        <v>12123654.199883278</v>
      </c>
      <c r="U128" s="168">
        <v>0</v>
      </c>
      <c r="V128" s="168">
        <v>0</v>
      </c>
      <c r="W128" s="168">
        <v>17341057.82</v>
      </c>
      <c r="X128" s="168">
        <v>351964.21500996471</v>
      </c>
      <c r="Y128" s="168">
        <v>0</v>
      </c>
      <c r="Z128" s="164">
        <v>0</v>
      </c>
      <c r="AA128" s="168">
        <v>3856614.3208105648</v>
      </c>
      <c r="AB128" s="183">
        <f>SUM(Muut[[#This Row],[Työttömyysaste]:[Koulutustausta]])</f>
        <v>33673290.555703811</v>
      </c>
      <c r="AD128" s="67"/>
    </row>
    <row r="129" spans="1:30" s="50" customFormat="1">
      <c r="A129" s="95">
        <v>399</v>
      </c>
      <c r="B129" s="160" t="s">
        <v>130</v>
      </c>
      <c r="C129" s="412">
        <v>7817</v>
      </c>
      <c r="D129" s="142">
        <v>188.66666666666666</v>
      </c>
      <c r="E129" s="46">
        <v>3656</v>
      </c>
      <c r="F129" s="344">
        <f t="shared" si="3"/>
        <v>5.1604668125455867E-2</v>
      </c>
      <c r="G129" s="392">
        <f>Muut[[#This Row],[Keskim. työttömyysaste 2022, %]]/$F$12</f>
        <v>0.54372358859054115</v>
      </c>
      <c r="H129" s="175">
        <v>0</v>
      </c>
      <c r="I129" s="399">
        <v>90</v>
      </c>
      <c r="J129" s="405">
        <v>140</v>
      </c>
      <c r="K129" s="278">
        <v>505.16</v>
      </c>
      <c r="L129" s="179">
        <v>15.474305170639004</v>
      </c>
      <c r="M129" s="392">
        <v>1.1825039848766834</v>
      </c>
      <c r="N129" s="175">
        <v>0</v>
      </c>
      <c r="O129" s="414">
        <v>0</v>
      </c>
      <c r="P129" s="278">
        <v>2581</v>
      </c>
      <c r="Q129" s="15">
        <v>197</v>
      </c>
      <c r="R129" s="167">
        <v>7.6327005036807435E-2</v>
      </c>
      <c r="S129" s="418">
        <v>0.55912285976650145</v>
      </c>
      <c r="T129" s="168">
        <v>296712.55585537589</v>
      </c>
      <c r="U129" s="168">
        <v>0</v>
      </c>
      <c r="V129" s="168">
        <v>0</v>
      </c>
      <c r="W129" s="168">
        <v>242338.6</v>
      </c>
      <c r="X129" s="168">
        <v>386938.50457983406</v>
      </c>
      <c r="Y129" s="168">
        <v>0</v>
      </c>
      <c r="Z129" s="164">
        <v>0</v>
      </c>
      <c r="AA129" s="168">
        <v>125219.50626086936</v>
      </c>
      <c r="AB129" s="183">
        <f>SUM(Muut[[#This Row],[Työttömyysaste]:[Koulutustausta]])</f>
        <v>1051209.1666960793</v>
      </c>
      <c r="AD129" s="67"/>
    </row>
    <row r="130" spans="1:30" s="50" customFormat="1">
      <c r="A130" s="95">
        <v>400</v>
      </c>
      <c r="B130" s="160" t="s">
        <v>131</v>
      </c>
      <c r="C130" s="412">
        <v>8366</v>
      </c>
      <c r="D130" s="142">
        <v>281.91666666666669</v>
      </c>
      <c r="E130" s="46">
        <v>3930</v>
      </c>
      <c r="F130" s="344">
        <f t="shared" si="3"/>
        <v>7.1734520780322317E-2</v>
      </c>
      <c r="G130" s="392">
        <f>Muut[[#This Row],[Keskim. työttömyysaste 2022, %]]/$F$12</f>
        <v>0.75581827151136327</v>
      </c>
      <c r="H130" s="175">
        <v>0</v>
      </c>
      <c r="I130" s="399">
        <v>25</v>
      </c>
      <c r="J130" s="405">
        <v>821</v>
      </c>
      <c r="K130" s="278">
        <v>531.88</v>
      </c>
      <c r="L130" s="179">
        <v>15.729111829736031</v>
      </c>
      <c r="M130" s="392">
        <v>1.1633477926506404</v>
      </c>
      <c r="N130" s="175">
        <v>0</v>
      </c>
      <c r="O130" s="414">
        <v>0</v>
      </c>
      <c r="P130" s="278">
        <v>2608</v>
      </c>
      <c r="Q130" s="15">
        <v>531</v>
      </c>
      <c r="R130" s="167">
        <v>0.2036042944785276</v>
      </c>
      <c r="S130" s="418">
        <v>1.4914749417283946</v>
      </c>
      <c r="T130" s="168">
        <v>441420.89278718637</v>
      </c>
      <c r="U130" s="168">
        <v>0</v>
      </c>
      <c r="V130" s="168">
        <v>0</v>
      </c>
      <c r="W130" s="168">
        <v>1421142.79</v>
      </c>
      <c r="X130" s="168">
        <v>407405.28113057662</v>
      </c>
      <c r="Y130" s="168">
        <v>0</v>
      </c>
      <c r="Z130" s="164">
        <v>0</v>
      </c>
      <c r="AA130" s="168">
        <v>357485.51373561774</v>
      </c>
      <c r="AB130" s="183">
        <f>SUM(Muut[[#This Row],[Työttömyysaste]:[Koulutustausta]])</f>
        <v>2627454.4776533805</v>
      </c>
      <c r="AD130" s="67"/>
    </row>
    <row r="131" spans="1:30" s="50" customFormat="1">
      <c r="A131" s="95">
        <v>402</v>
      </c>
      <c r="B131" s="160" t="s">
        <v>132</v>
      </c>
      <c r="C131" s="412">
        <v>9099</v>
      </c>
      <c r="D131" s="142">
        <v>393.08333333333331</v>
      </c>
      <c r="E131" s="46">
        <v>4072</v>
      </c>
      <c r="F131" s="344">
        <f t="shared" si="3"/>
        <v>9.6533235101506215E-2</v>
      </c>
      <c r="G131" s="392">
        <f>Muut[[#This Row],[Keskim. työttömyysaste 2022, %]]/$F$12</f>
        <v>1.0171056013778343</v>
      </c>
      <c r="H131" s="175">
        <v>0</v>
      </c>
      <c r="I131" s="399">
        <v>11</v>
      </c>
      <c r="J131" s="405">
        <v>214</v>
      </c>
      <c r="K131" s="278">
        <v>1096.71</v>
      </c>
      <c r="L131" s="179">
        <v>8.2966326558525036</v>
      </c>
      <c r="M131" s="392">
        <v>2.2055246129971353</v>
      </c>
      <c r="N131" s="175">
        <v>0</v>
      </c>
      <c r="O131" s="414">
        <v>0</v>
      </c>
      <c r="P131" s="278">
        <v>2585</v>
      </c>
      <c r="Q131" s="15">
        <v>336</v>
      </c>
      <c r="R131" s="167">
        <v>0.12998065764023212</v>
      </c>
      <c r="S131" s="418">
        <v>0.95215522971313682</v>
      </c>
      <c r="T131" s="168">
        <v>646066.68835086608</v>
      </c>
      <c r="U131" s="168">
        <v>0</v>
      </c>
      <c r="V131" s="168">
        <v>0</v>
      </c>
      <c r="W131" s="168">
        <v>370431.86</v>
      </c>
      <c r="X131" s="168">
        <v>840049.34547024663</v>
      </c>
      <c r="Y131" s="168">
        <v>0</v>
      </c>
      <c r="Z131" s="164">
        <v>0</v>
      </c>
      <c r="AA131" s="168">
        <v>248213.87146732918</v>
      </c>
      <c r="AB131" s="183">
        <f>SUM(Muut[[#This Row],[Työttömyysaste]:[Koulutustausta]])</f>
        <v>2104761.7652884419</v>
      </c>
      <c r="AD131" s="67"/>
    </row>
    <row r="132" spans="1:30" s="50" customFormat="1">
      <c r="A132" s="95">
        <v>403</v>
      </c>
      <c r="B132" s="160" t="s">
        <v>133</v>
      </c>
      <c r="C132" s="412">
        <v>2820</v>
      </c>
      <c r="D132" s="142">
        <v>67.083333333333329</v>
      </c>
      <c r="E132" s="46">
        <v>1103</v>
      </c>
      <c r="F132" s="344">
        <f t="shared" si="3"/>
        <v>6.081897854336657E-2</v>
      </c>
      <c r="G132" s="392">
        <f>Muut[[#This Row],[Keskim. työttömyysaste 2022, %]]/$F$12</f>
        <v>0.64080856382250528</v>
      </c>
      <c r="H132" s="175">
        <v>0</v>
      </c>
      <c r="I132" s="399">
        <v>11</v>
      </c>
      <c r="J132" s="405">
        <v>140</v>
      </c>
      <c r="K132" s="278">
        <v>420.89</v>
      </c>
      <c r="L132" s="179">
        <v>6.700087908954834</v>
      </c>
      <c r="M132" s="392">
        <v>2.731072752496603</v>
      </c>
      <c r="N132" s="175">
        <v>0</v>
      </c>
      <c r="O132" s="414">
        <v>0</v>
      </c>
      <c r="P132" s="278">
        <v>654</v>
      </c>
      <c r="Q132" s="15">
        <v>80</v>
      </c>
      <c r="R132" s="167">
        <v>0.12232415902140673</v>
      </c>
      <c r="S132" s="418">
        <v>0.89606861395385851</v>
      </c>
      <c r="T132" s="168">
        <v>126152.26527006645</v>
      </c>
      <c r="U132" s="168">
        <v>0</v>
      </c>
      <c r="V132" s="168">
        <v>0</v>
      </c>
      <c r="W132" s="168">
        <v>242338.6</v>
      </c>
      <c r="X132" s="168">
        <v>322390.02928301197</v>
      </c>
      <c r="Y132" s="168">
        <v>0</v>
      </c>
      <c r="Z132" s="164">
        <v>0</v>
      </c>
      <c r="AA132" s="168">
        <v>72396.071527174092</v>
      </c>
      <c r="AB132" s="183">
        <f>SUM(Muut[[#This Row],[Työttömyysaste]:[Koulutustausta]])</f>
        <v>763276.96608025243</v>
      </c>
      <c r="AD132" s="67"/>
    </row>
    <row r="133" spans="1:30" s="50" customFormat="1">
      <c r="A133" s="95">
        <v>405</v>
      </c>
      <c r="B133" s="160" t="s">
        <v>134</v>
      </c>
      <c r="C133" s="412">
        <v>72650</v>
      </c>
      <c r="D133" s="142">
        <v>3364.1666666666665</v>
      </c>
      <c r="E133" s="46">
        <v>33319</v>
      </c>
      <c r="F133" s="344">
        <f t="shared" si="3"/>
        <v>0.10096841641906019</v>
      </c>
      <c r="G133" s="392">
        <f>Muut[[#This Row],[Keskim. työttömyysaste 2022, %]]/$F$12</f>
        <v>1.0638361160701788</v>
      </c>
      <c r="H133" s="175">
        <v>0</v>
      </c>
      <c r="I133" s="399">
        <v>124</v>
      </c>
      <c r="J133" s="405">
        <v>6446</v>
      </c>
      <c r="K133" s="278">
        <v>1433.99</v>
      </c>
      <c r="L133" s="179">
        <v>50.662835863569484</v>
      </c>
      <c r="M133" s="392">
        <v>0.36118048300246214</v>
      </c>
      <c r="N133" s="175">
        <v>0</v>
      </c>
      <c r="O133" s="414">
        <v>0</v>
      </c>
      <c r="P133" s="278">
        <v>21579</v>
      </c>
      <c r="Q133" s="15">
        <v>2580</v>
      </c>
      <c r="R133" s="167">
        <v>0.11956068399833171</v>
      </c>
      <c r="S133" s="418">
        <v>0.87582516201899097</v>
      </c>
      <c r="T133" s="168">
        <v>5395453.9064467195</v>
      </c>
      <c r="U133" s="168">
        <v>0</v>
      </c>
      <c r="V133" s="168">
        <v>0</v>
      </c>
      <c r="W133" s="168">
        <v>11157961.540000001</v>
      </c>
      <c r="X133" s="168">
        <v>1098396.4410927948</v>
      </c>
      <c r="Y133" s="168">
        <v>0</v>
      </c>
      <c r="Z133" s="164">
        <v>0</v>
      </c>
      <c r="AA133" s="168">
        <v>1822962.1982924731</v>
      </c>
      <c r="AB133" s="183">
        <f>SUM(Muut[[#This Row],[Työttömyysaste]:[Koulutustausta]])</f>
        <v>19474774.085831985</v>
      </c>
      <c r="AD133" s="67"/>
    </row>
    <row r="134" spans="1:30" s="50" customFormat="1">
      <c r="A134" s="95">
        <v>407</v>
      </c>
      <c r="B134" s="160" t="s">
        <v>135</v>
      </c>
      <c r="C134" s="412">
        <v>2518</v>
      </c>
      <c r="D134" s="142">
        <v>115.08333333333333</v>
      </c>
      <c r="E134" s="46">
        <v>1169</v>
      </c>
      <c r="F134" s="344">
        <f t="shared" si="3"/>
        <v>9.8445965212432276E-2</v>
      </c>
      <c r="G134" s="392">
        <f>Muut[[#This Row],[Keskim. työttömyysaste 2022, %]]/$F$12</f>
        <v>1.0372587487130631</v>
      </c>
      <c r="H134" s="175">
        <v>1</v>
      </c>
      <c r="I134" s="399">
        <v>751</v>
      </c>
      <c r="J134" s="405">
        <v>173</v>
      </c>
      <c r="K134" s="278">
        <v>329.89</v>
      </c>
      <c r="L134" s="179">
        <v>7.6328473127406111</v>
      </c>
      <c r="M134" s="392">
        <v>2.3973265516441136</v>
      </c>
      <c r="N134" s="175">
        <v>0</v>
      </c>
      <c r="O134" s="414">
        <v>0</v>
      </c>
      <c r="P134" s="278">
        <v>761</v>
      </c>
      <c r="Q134" s="15">
        <v>176</v>
      </c>
      <c r="R134" s="167">
        <v>0.23127463863337713</v>
      </c>
      <c r="S134" s="418">
        <v>1.6941701994176237</v>
      </c>
      <c r="T134" s="168">
        <v>182330.98171760523</v>
      </c>
      <c r="U134" s="168">
        <v>52227.600600000005</v>
      </c>
      <c r="V134" s="168">
        <v>206951.79330000002</v>
      </c>
      <c r="W134" s="168">
        <v>299461.27</v>
      </c>
      <c r="X134" s="168">
        <v>252686.5612396893</v>
      </c>
      <c r="Y134" s="168">
        <v>0</v>
      </c>
      <c r="Z134" s="164">
        <v>0</v>
      </c>
      <c r="AA134" s="168">
        <v>122218.62410512698</v>
      </c>
      <c r="AB134" s="183">
        <f>SUM(Muut[[#This Row],[Työttömyysaste]:[Koulutustausta]])</f>
        <v>1115876.8309624216</v>
      </c>
      <c r="AD134" s="67"/>
    </row>
    <row r="135" spans="1:30" s="50" customFormat="1">
      <c r="A135" s="95">
        <v>408</v>
      </c>
      <c r="B135" s="160" t="s">
        <v>136</v>
      </c>
      <c r="C135" s="412">
        <v>14099</v>
      </c>
      <c r="D135" s="142">
        <v>342.75</v>
      </c>
      <c r="E135" s="46">
        <v>6270</v>
      </c>
      <c r="F135" s="344">
        <f t="shared" si="3"/>
        <v>5.466507177033493E-2</v>
      </c>
      <c r="G135" s="392">
        <f>Muut[[#This Row],[Keskim. työttömyysaste 2022, %]]/$F$12</f>
        <v>0.57596899802295609</v>
      </c>
      <c r="H135" s="175">
        <v>0</v>
      </c>
      <c r="I135" s="399">
        <v>22</v>
      </c>
      <c r="J135" s="405">
        <v>411</v>
      </c>
      <c r="K135" s="278">
        <v>737.16</v>
      </c>
      <c r="L135" s="179">
        <v>19.126105594443541</v>
      </c>
      <c r="M135" s="392">
        <v>0.95672521711866387</v>
      </c>
      <c r="N135" s="175">
        <v>0</v>
      </c>
      <c r="O135" s="414">
        <v>0</v>
      </c>
      <c r="P135" s="278">
        <v>4275</v>
      </c>
      <c r="Q135" s="15">
        <v>433</v>
      </c>
      <c r="R135" s="167">
        <v>0.10128654970760234</v>
      </c>
      <c r="S135" s="418">
        <v>0.741960532855794</v>
      </c>
      <c r="T135" s="168">
        <v>566898.17170720221</v>
      </c>
      <c r="U135" s="168">
        <v>0</v>
      </c>
      <c r="V135" s="168">
        <v>0</v>
      </c>
      <c r="W135" s="168">
        <v>711436.89</v>
      </c>
      <c r="X135" s="168">
        <v>564644.04948149191</v>
      </c>
      <c r="Y135" s="168">
        <v>0</v>
      </c>
      <c r="Z135" s="164">
        <v>0</v>
      </c>
      <c r="AA135" s="168">
        <v>299704.82948582451</v>
      </c>
      <c r="AB135" s="183">
        <f>SUM(Muut[[#This Row],[Työttömyysaste]:[Koulutustausta]])</f>
        <v>2142683.9406745187</v>
      </c>
      <c r="AD135" s="67"/>
    </row>
    <row r="136" spans="1:30" s="50" customFormat="1">
      <c r="A136" s="95">
        <v>410</v>
      </c>
      <c r="B136" s="160" t="s">
        <v>137</v>
      </c>
      <c r="C136" s="412">
        <v>18775</v>
      </c>
      <c r="D136" s="142">
        <v>736.83333333333337</v>
      </c>
      <c r="E136" s="46">
        <v>8460</v>
      </c>
      <c r="F136" s="344">
        <f t="shared" si="3"/>
        <v>8.7096138691883374E-2</v>
      </c>
      <c r="G136" s="392">
        <f>Muut[[#This Row],[Keskim. työttömyysaste 2022, %]]/$F$12</f>
        <v>0.91767328038623963</v>
      </c>
      <c r="H136" s="175">
        <v>0</v>
      </c>
      <c r="I136" s="399">
        <v>26</v>
      </c>
      <c r="J136" s="405">
        <v>277</v>
      </c>
      <c r="K136" s="278">
        <v>648.51</v>
      </c>
      <c r="L136" s="179">
        <v>28.950979938628549</v>
      </c>
      <c r="M136" s="392">
        <v>0.63204864105699465</v>
      </c>
      <c r="N136" s="175">
        <v>0</v>
      </c>
      <c r="O136" s="414">
        <v>0</v>
      </c>
      <c r="P136" s="278">
        <v>6006</v>
      </c>
      <c r="Q136" s="15">
        <v>512</v>
      </c>
      <c r="R136" s="167">
        <v>8.5248085248085248E-2</v>
      </c>
      <c r="S136" s="418">
        <v>0.6244729921021096</v>
      </c>
      <c r="T136" s="168">
        <v>1202778.5387381576</v>
      </c>
      <c r="U136" s="168">
        <v>0</v>
      </c>
      <c r="V136" s="168">
        <v>0</v>
      </c>
      <c r="W136" s="168">
        <v>479484.23</v>
      </c>
      <c r="X136" s="168">
        <v>496740.61605247483</v>
      </c>
      <c r="Y136" s="168">
        <v>0</v>
      </c>
      <c r="Z136" s="164">
        <v>0</v>
      </c>
      <c r="AA136" s="168">
        <v>335906.36422544514</v>
      </c>
      <c r="AB136" s="183">
        <f>SUM(Muut[[#This Row],[Työttömyysaste]:[Koulutustausta]])</f>
        <v>2514909.7490160777</v>
      </c>
      <c r="AD136" s="67"/>
    </row>
    <row r="137" spans="1:30" s="50" customFormat="1">
      <c r="A137" s="95">
        <v>416</v>
      </c>
      <c r="B137" s="160" t="s">
        <v>138</v>
      </c>
      <c r="C137" s="412">
        <v>2886</v>
      </c>
      <c r="D137" s="142">
        <v>103.41666666666667</v>
      </c>
      <c r="E137" s="46">
        <v>1342</v>
      </c>
      <c r="F137" s="344">
        <f t="shared" si="3"/>
        <v>7.7061599602583214E-2</v>
      </c>
      <c r="G137" s="392">
        <f>Muut[[#This Row],[Keskim. työttömyysaste 2022, %]]/$F$12</f>
        <v>0.81194610876249718</v>
      </c>
      <c r="H137" s="175">
        <v>0</v>
      </c>
      <c r="I137" s="399">
        <v>3</v>
      </c>
      <c r="J137" s="405">
        <v>76</v>
      </c>
      <c r="K137" s="278">
        <v>217.96</v>
      </c>
      <c r="L137" s="179">
        <v>13.240961644338411</v>
      </c>
      <c r="M137" s="392">
        <v>1.3819560858936977</v>
      </c>
      <c r="N137" s="175">
        <v>0</v>
      </c>
      <c r="O137" s="414">
        <v>0</v>
      </c>
      <c r="P137" s="278">
        <v>885</v>
      </c>
      <c r="Q137" s="15">
        <v>99</v>
      </c>
      <c r="R137" s="167">
        <v>0.11186440677966102</v>
      </c>
      <c r="S137" s="418">
        <v>0.81944715365899046</v>
      </c>
      <c r="T137" s="168">
        <v>163584.13036292084</v>
      </c>
      <c r="U137" s="168">
        <v>0</v>
      </c>
      <c r="V137" s="168">
        <v>0</v>
      </c>
      <c r="W137" s="168">
        <v>131555.24</v>
      </c>
      <c r="X137" s="168">
        <v>166951.2955464024</v>
      </c>
      <c r="Y137" s="168">
        <v>0</v>
      </c>
      <c r="Z137" s="164">
        <v>0</v>
      </c>
      <c r="AA137" s="168">
        <v>67755.086508424603</v>
      </c>
      <c r="AB137" s="183">
        <f>SUM(Muut[[#This Row],[Työttömyysaste]:[Koulutustausta]])</f>
        <v>529845.75241774786</v>
      </c>
      <c r="AD137" s="67"/>
    </row>
    <row r="138" spans="1:30" s="50" customFormat="1">
      <c r="A138" s="95">
        <v>418</v>
      </c>
      <c r="B138" s="160" t="s">
        <v>139</v>
      </c>
      <c r="C138" s="412">
        <v>24580</v>
      </c>
      <c r="D138" s="142">
        <v>692.75</v>
      </c>
      <c r="E138" s="46">
        <v>11603</v>
      </c>
      <c r="F138" s="344">
        <f t="shared" si="3"/>
        <v>5.9704386796518141E-2</v>
      </c>
      <c r="G138" s="392">
        <f>Muut[[#This Row],[Keskim. työttömyysaste 2022, %]]/$F$12</f>
        <v>0.62906486220743996</v>
      </c>
      <c r="H138" s="175">
        <v>0</v>
      </c>
      <c r="I138" s="399">
        <v>70</v>
      </c>
      <c r="J138" s="405">
        <v>725</v>
      </c>
      <c r="K138" s="278">
        <v>269.58</v>
      </c>
      <c r="L138" s="179">
        <v>91.178870836115451</v>
      </c>
      <c r="M138" s="392">
        <v>0.20068714779730065</v>
      </c>
      <c r="N138" s="175">
        <v>0</v>
      </c>
      <c r="O138" s="414">
        <v>0</v>
      </c>
      <c r="P138" s="278">
        <v>8458</v>
      </c>
      <c r="Q138" s="15">
        <v>564</v>
      </c>
      <c r="R138" s="167">
        <v>6.6682430834712703E-2</v>
      </c>
      <c r="S138" s="418">
        <v>0.48847287282537899</v>
      </c>
      <c r="T138" s="168">
        <v>1079431.1431946401</v>
      </c>
      <c r="U138" s="168">
        <v>0</v>
      </c>
      <c r="V138" s="168">
        <v>0</v>
      </c>
      <c r="W138" s="168">
        <v>1254967.75</v>
      </c>
      <c r="X138" s="168">
        <v>206490.77928702126</v>
      </c>
      <c r="Y138" s="168">
        <v>0</v>
      </c>
      <c r="Z138" s="164">
        <v>0</v>
      </c>
      <c r="AA138" s="168">
        <v>343990.90108246991</v>
      </c>
      <c r="AB138" s="183">
        <f>SUM(Muut[[#This Row],[Työttömyysaste]:[Koulutustausta]])</f>
        <v>2884880.5735641313</v>
      </c>
      <c r="AD138" s="67"/>
    </row>
    <row r="139" spans="1:30" s="50" customFormat="1">
      <c r="A139" s="95">
        <v>420</v>
      </c>
      <c r="B139" s="160" t="s">
        <v>140</v>
      </c>
      <c r="C139" s="412">
        <v>9177</v>
      </c>
      <c r="D139" s="142">
        <v>321.33333333333331</v>
      </c>
      <c r="E139" s="46">
        <v>4034</v>
      </c>
      <c r="F139" s="344">
        <f t="shared" si="3"/>
        <v>7.9656255164435627E-2</v>
      </c>
      <c r="G139" s="392">
        <f>Muut[[#This Row],[Keskim. työttömyysaste 2022, %]]/$F$12</f>
        <v>0.83928424471983099</v>
      </c>
      <c r="H139" s="175">
        <v>0</v>
      </c>
      <c r="I139" s="399">
        <v>15</v>
      </c>
      <c r="J139" s="405">
        <v>208</v>
      </c>
      <c r="K139" s="278">
        <v>1136.26</v>
      </c>
      <c r="L139" s="179">
        <v>8.0764965764877754</v>
      </c>
      <c r="M139" s="392">
        <v>2.2656392353026815</v>
      </c>
      <c r="N139" s="175">
        <v>0</v>
      </c>
      <c r="O139" s="414">
        <v>0</v>
      </c>
      <c r="P139" s="278">
        <v>2487</v>
      </c>
      <c r="Q139" s="15">
        <v>268</v>
      </c>
      <c r="R139" s="167">
        <v>0.10776035383996783</v>
      </c>
      <c r="S139" s="418">
        <v>0.78938348464475616</v>
      </c>
      <c r="T139" s="168">
        <v>537684.40477795142</v>
      </c>
      <c r="U139" s="168">
        <v>0</v>
      </c>
      <c r="V139" s="168">
        <v>0</v>
      </c>
      <c r="W139" s="168">
        <v>360045.92</v>
      </c>
      <c r="X139" s="168">
        <v>870343.54504292156</v>
      </c>
      <c r="Y139" s="168">
        <v>0</v>
      </c>
      <c r="Z139" s="164">
        <v>0</v>
      </c>
      <c r="AA139" s="168">
        <v>207545.53463545814</v>
      </c>
      <c r="AB139" s="183">
        <f>SUM(Muut[[#This Row],[Työttömyysaste]:[Koulutustausta]])</f>
        <v>1975619.4044563312</v>
      </c>
      <c r="AD139" s="67"/>
    </row>
    <row r="140" spans="1:30" s="50" customFormat="1">
      <c r="A140" s="95">
        <v>421</v>
      </c>
      <c r="B140" s="160" t="s">
        <v>141</v>
      </c>
      <c r="C140" s="412">
        <v>695</v>
      </c>
      <c r="D140" s="142">
        <v>23.583333333333332</v>
      </c>
      <c r="E140" s="46">
        <v>277</v>
      </c>
      <c r="F140" s="344">
        <f t="shared" si="3"/>
        <v>8.5138387484957875E-2</v>
      </c>
      <c r="G140" s="392">
        <f>Muut[[#This Row],[Keskim. työttömyysaste 2022, %]]/$F$12</f>
        <v>0.89704577612230074</v>
      </c>
      <c r="H140" s="175">
        <v>0</v>
      </c>
      <c r="I140" s="399">
        <v>1</v>
      </c>
      <c r="J140" s="405">
        <v>11</v>
      </c>
      <c r="K140" s="278">
        <v>480.06</v>
      </c>
      <c r="L140" s="179">
        <v>1.4477356997042037</v>
      </c>
      <c r="M140" s="392">
        <v>12.639342617037874</v>
      </c>
      <c r="N140" s="175">
        <v>0</v>
      </c>
      <c r="O140" s="414">
        <v>0</v>
      </c>
      <c r="P140" s="278">
        <v>156</v>
      </c>
      <c r="Q140" s="15">
        <v>17</v>
      </c>
      <c r="R140" s="167">
        <v>0.10897435897435898</v>
      </c>
      <c r="S140" s="418">
        <v>0.79827651041177872</v>
      </c>
      <c r="T140" s="168">
        <v>43522.822113612987</v>
      </c>
      <c r="U140" s="168">
        <v>0</v>
      </c>
      <c r="V140" s="168">
        <v>0</v>
      </c>
      <c r="W140" s="168">
        <v>19040.89</v>
      </c>
      <c r="X140" s="168">
        <v>367712.6029546978</v>
      </c>
      <c r="Y140" s="168">
        <v>0</v>
      </c>
      <c r="Z140" s="164">
        <v>0</v>
      </c>
      <c r="AA140" s="168">
        <v>15895.082306191734</v>
      </c>
      <c r="AB140" s="183">
        <f>SUM(Muut[[#This Row],[Työttömyysaste]:[Koulutustausta]])</f>
        <v>446171.3973745025</v>
      </c>
      <c r="AD140" s="67"/>
    </row>
    <row r="141" spans="1:30" s="50" customFormat="1">
      <c r="A141" s="95">
        <v>422</v>
      </c>
      <c r="B141" s="160" t="s">
        <v>142</v>
      </c>
      <c r="C141" s="412">
        <v>10372</v>
      </c>
      <c r="D141" s="142">
        <v>567.16666666666663</v>
      </c>
      <c r="E141" s="46">
        <v>4026</v>
      </c>
      <c r="F141" s="344">
        <f t="shared" ref="F141:F204" si="4">D141/E141</f>
        <v>0.14087597284318595</v>
      </c>
      <c r="G141" s="392">
        <f>Muut[[#This Row],[Keskim. työttömyysaste 2022, %]]/$F$12</f>
        <v>1.4843151265746859</v>
      </c>
      <c r="H141" s="175">
        <v>0</v>
      </c>
      <c r="I141" s="399">
        <v>11</v>
      </c>
      <c r="J141" s="405">
        <v>545</v>
      </c>
      <c r="K141" s="278">
        <v>3417.86</v>
      </c>
      <c r="L141" s="179">
        <v>3.0346474109530526</v>
      </c>
      <c r="M141" s="392">
        <v>6.0298364355059411</v>
      </c>
      <c r="N141" s="175">
        <v>3</v>
      </c>
      <c r="O141" s="414">
        <v>240</v>
      </c>
      <c r="P141" s="278">
        <v>2365</v>
      </c>
      <c r="Q141" s="15">
        <v>399</v>
      </c>
      <c r="R141" s="167">
        <v>0.16871035940803383</v>
      </c>
      <c r="S141" s="418">
        <v>1.235864273450336</v>
      </c>
      <c r="T141" s="168">
        <v>1074747.0443646468</v>
      </c>
      <c r="U141" s="168">
        <v>0</v>
      </c>
      <c r="V141" s="168">
        <v>0</v>
      </c>
      <c r="W141" s="168">
        <v>943389.55</v>
      </c>
      <c r="X141" s="168">
        <v>2617985.6624895707</v>
      </c>
      <c r="Y141" s="168">
        <v>0</v>
      </c>
      <c r="Z141" s="164">
        <v>71601.599999999991</v>
      </c>
      <c r="AA141" s="168">
        <v>367246.70859710022</v>
      </c>
      <c r="AB141" s="183">
        <f>SUM(Muut[[#This Row],[Työttömyysaste]:[Koulutustausta]])</f>
        <v>5074970.5654513175</v>
      </c>
      <c r="AD141" s="67"/>
    </row>
    <row r="142" spans="1:30" s="50" customFormat="1">
      <c r="A142" s="160">
        <v>423</v>
      </c>
      <c r="B142" s="160" t="s">
        <v>143</v>
      </c>
      <c r="C142" s="412">
        <v>20497</v>
      </c>
      <c r="D142" s="142">
        <v>472.5</v>
      </c>
      <c r="E142" s="46">
        <v>9961</v>
      </c>
      <c r="F142" s="344">
        <f t="shared" si="4"/>
        <v>4.7434996486296559E-2</v>
      </c>
      <c r="G142" s="392">
        <f>Muut[[#This Row],[Keskim. työttömyysaste 2022, %]]/$F$12</f>
        <v>0.4997905703338158</v>
      </c>
      <c r="H142" s="175">
        <v>0</v>
      </c>
      <c r="I142" s="399">
        <v>303</v>
      </c>
      <c r="J142" s="405">
        <v>846</v>
      </c>
      <c r="K142" s="278">
        <v>300.54000000000002</v>
      </c>
      <c r="L142" s="179">
        <v>68.200572303187585</v>
      </c>
      <c r="M142" s="392">
        <v>0.26830313748882206</v>
      </c>
      <c r="N142" s="175">
        <v>0</v>
      </c>
      <c r="O142" s="414">
        <v>0</v>
      </c>
      <c r="P142" s="278">
        <v>7024</v>
      </c>
      <c r="Q142" s="15">
        <v>609</v>
      </c>
      <c r="R142" s="167">
        <v>8.6702733485193625E-2</v>
      </c>
      <c r="S142" s="418">
        <v>0.6351288154492214</v>
      </c>
      <c r="T142" s="168">
        <v>715148.11301843054</v>
      </c>
      <c r="U142" s="168">
        <v>0</v>
      </c>
      <c r="V142" s="168">
        <v>0</v>
      </c>
      <c r="W142" s="168">
        <v>1464417.54</v>
      </c>
      <c r="X142" s="168">
        <v>230205.27786527705</v>
      </c>
      <c r="Y142" s="168">
        <v>0</v>
      </c>
      <c r="Z142" s="164">
        <v>0</v>
      </c>
      <c r="AA142" s="168">
        <v>372972.44221202604</v>
      </c>
      <c r="AB142" s="183">
        <f>SUM(Muut[[#This Row],[Työttömyysaste]:[Koulutustausta]])</f>
        <v>2782743.373095734</v>
      </c>
      <c r="AD142" s="67"/>
    </row>
    <row r="143" spans="1:30" s="50" customFormat="1">
      <c r="A143" s="95">
        <v>425</v>
      </c>
      <c r="B143" s="160" t="s">
        <v>144</v>
      </c>
      <c r="C143" s="412">
        <v>10258</v>
      </c>
      <c r="D143" s="142">
        <v>228.16666666666666</v>
      </c>
      <c r="E143" s="46">
        <v>4480</v>
      </c>
      <c r="F143" s="344">
        <f t="shared" si="4"/>
        <v>5.0930059523809523E-2</v>
      </c>
      <c r="G143" s="392">
        <f>Muut[[#This Row],[Keskim. työttömyysaste 2022, %]]/$F$12</f>
        <v>0.53661569267520515</v>
      </c>
      <c r="H143" s="175">
        <v>0</v>
      </c>
      <c r="I143" s="399">
        <v>11</v>
      </c>
      <c r="J143" s="405">
        <v>82</v>
      </c>
      <c r="K143" s="278">
        <v>637.30999999999995</v>
      </c>
      <c r="L143" s="179">
        <v>16.095777565078222</v>
      </c>
      <c r="M143" s="392">
        <v>1.1368464464356904</v>
      </c>
      <c r="N143" s="175">
        <v>0</v>
      </c>
      <c r="O143" s="414">
        <v>0</v>
      </c>
      <c r="P143" s="278">
        <v>3416</v>
      </c>
      <c r="Q143" s="15">
        <v>184</v>
      </c>
      <c r="R143" s="167">
        <v>5.3864168618266976E-2</v>
      </c>
      <c r="S143" s="418">
        <v>0.39457447573460008</v>
      </c>
      <c r="T143" s="168">
        <v>384276.38956501998</v>
      </c>
      <c r="U143" s="168">
        <v>0</v>
      </c>
      <c r="V143" s="168">
        <v>0</v>
      </c>
      <c r="W143" s="168">
        <v>141941.18</v>
      </c>
      <c r="X143" s="168">
        <v>488161.72767791193</v>
      </c>
      <c r="Y143" s="168">
        <v>0</v>
      </c>
      <c r="Z143" s="164">
        <v>0</v>
      </c>
      <c r="AA143" s="168">
        <v>115962.16345025036</v>
      </c>
      <c r="AB143" s="183">
        <f>SUM(Muut[[#This Row],[Työttömyysaste]:[Koulutustausta]])</f>
        <v>1130341.4606931824</v>
      </c>
      <c r="AD143" s="67"/>
    </row>
    <row r="144" spans="1:30" s="50" customFormat="1">
      <c r="A144" s="95">
        <v>426</v>
      </c>
      <c r="B144" s="160" t="s">
        <v>145</v>
      </c>
      <c r="C144" s="412">
        <v>11962</v>
      </c>
      <c r="D144" s="142">
        <v>546.41666666666663</v>
      </c>
      <c r="E144" s="46">
        <v>5639</v>
      </c>
      <c r="F144" s="344">
        <f t="shared" si="4"/>
        <v>9.6899568481409223E-2</v>
      </c>
      <c r="G144" s="392">
        <f>Muut[[#This Row],[Keskim. työttömyysaste 2022, %]]/$F$12</f>
        <v>1.0209654091660973</v>
      </c>
      <c r="H144" s="175">
        <v>0</v>
      </c>
      <c r="I144" s="399">
        <v>7</v>
      </c>
      <c r="J144" s="405">
        <v>257</v>
      </c>
      <c r="K144" s="278">
        <v>727.19</v>
      </c>
      <c r="L144" s="179">
        <v>16.449621144405175</v>
      </c>
      <c r="M144" s="392">
        <v>1.1123920342507174</v>
      </c>
      <c r="N144" s="175">
        <v>3</v>
      </c>
      <c r="O144" s="414">
        <v>468</v>
      </c>
      <c r="P144" s="278">
        <v>3742</v>
      </c>
      <c r="Q144" s="15">
        <v>304</v>
      </c>
      <c r="R144" s="167">
        <v>8.1239978621058251E-2</v>
      </c>
      <c r="S144" s="418">
        <v>0.59511216445700932</v>
      </c>
      <c r="T144" s="168">
        <v>852574.74594849546</v>
      </c>
      <c r="U144" s="168">
        <v>0</v>
      </c>
      <c r="V144" s="168">
        <v>0</v>
      </c>
      <c r="W144" s="168">
        <v>444864.43</v>
      </c>
      <c r="X144" s="168">
        <v>557007.30688377842</v>
      </c>
      <c r="Y144" s="168">
        <v>0</v>
      </c>
      <c r="Z144" s="164">
        <v>139623.12</v>
      </c>
      <c r="AA144" s="168">
        <v>203951.66352687546</v>
      </c>
      <c r="AB144" s="183">
        <f>SUM(Muut[[#This Row],[Työttömyysaste]:[Koulutustausta]])</f>
        <v>2198021.2663591495</v>
      </c>
      <c r="AD144" s="67"/>
    </row>
    <row r="145" spans="1:30" s="50" customFormat="1">
      <c r="A145" s="95">
        <v>430</v>
      </c>
      <c r="B145" s="160" t="s">
        <v>146</v>
      </c>
      <c r="C145" s="412">
        <v>15392</v>
      </c>
      <c r="D145" s="142">
        <v>545.58333333333337</v>
      </c>
      <c r="E145" s="46">
        <v>6664</v>
      </c>
      <c r="F145" s="344">
        <f t="shared" si="4"/>
        <v>8.1870248099239706E-2</v>
      </c>
      <c r="G145" s="392">
        <f>Muut[[#This Row],[Keskim. työttömyysaste 2022, %]]/$F$12</f>
        <v>0.86261159527461462</v>
      </c>
      <c r="H145" s="175">
        <v>0</v>
      </c>
      <c r="I145" s="399">
        <v>33</v>
      </c>
      <c r="J145" s="405">
        <v>660</v>
      </c>
      <c r="K145" s="278">
        <v>848.09</v>
      </c>
      <c r="L145" s="179">
        <v>18.149017203362849</v>
      </c>
      <c r="M145" s="392">
        <v>1.008232419554264</v>
      </c>
      <c r="N145" s="175">
        <v>0</v>
      </c>
      <c r="O145" s="414">
        <v>0</v>
      </c>
      <c r="P145" s="278">
        <v>4241</v>
      </c>
      <c r="Q145" s="15">
        <v>659</v>
      </c>
      <c r="R145" s="167">
        <v>0.15538788021692998</v>
      </c>
      <c r="S145" s="418">
        <v>1.1382723050386634</v>
      </c>
      <c r="T145" s="168">
        <v>926889.54685453209</v>
      </c>
      <c r="U145" s="168">
        <v>0</v>
      </c>
      <c r="V145" s="168">
        <v>0</v>
      </c>
      <c r="W145" s="168">
        <v>1142453.3999999999</v>
      </c>
      <c r="X145" s="168">
        <v>649613.34299847868</v>
      </c>
      <c r="Y145" s="168">
        <v>0</v>
      </c>
      <c r="Z145" s="164">
        <v>0</v>
      </c>
      <c r="AA145" s="168">
        <v>501956.23169379384</v>
      </c>
      <c r="AB145" s="183">
        <f>SUM(Muut[[#This Row],[Työttömyysaste]:[Koulutustausta]])</f>
        <v>3220912.5215468048</v>
      </c>
      <c r="AD145" s="67"/>
    </row>
    <row r="146" spans="1:30" s="50" customFormat="1">
      <c r="A146" s="95">
        <v>433</v>
      </c>
      <c r="B146" s="160" t="s">
        <v>147</v>
      </c>
      <c r="C146" s="412">
        <v>7749</v>
      </c>
      <c r="D146" s="142">
        <v>204.33333333333334</v>
      </c>
      <c r="E146" s="46">
        <v>3611</v>
      </c>
      <c r="F146" s="344">
        <f t="shared" si="4"/>
        <v>5.6586356503277029E-2</v>
      </c>
      <c r="G146" s="392">
        <f>Muut[[#This Row],[Keskim. työttömyysaste 2022, %]]/$F$12</f>
        <v>0.59621227964158519</v>
      </c>
      <c r="H146" s="175">
        <v>0</v>
      </c>
      <c r="I146" s="399">
        <v>37</v>
      </c>
      <c r="J146" s="405">
        <v>246</v>
      </c>
      <c r="K146" s="278">
        <v>597.69000000000005</v>
      </c>
      <c r="L146" s="179">
        <v>12.964914922451436</v>
      </c>
      <c r="M146" s="392">
        <v>1.4113804554005187</v>
      </c>
      <c r="N146" s="175">
        <v>0</v>
      </c>
      <c r="O146" s="414">
        <v>0</v>
      </c>
      <c r="P146" s="278">
        <v>2353</v>
      </c>
      <c r="Q146" s="15">
        <v>307</v>
      </c>
      <c r="R146" s="167">
        <v>0.13047173820654484</v>
      </c>
      <c r="S146" s="418">
        <v>0.95575257210172015</v>
      </c>
      <c r="T146" s="168">
        <v>322525.61754454597</v>
      </c>
      <c r="U146" s="168">
        <v>0</v>
      </c>
      <c r="V146" s="168">
        <v>0</v>
      </c>
      <c r="W146" s="168">
        <v>425823.54</v>
      </c>
      <c r="X146" s="168">
        <v>457813.91005289624</v>
      </c>
      <c r="Y146" s="168">
        <v>0</v>
      </c>
      <c r="Z146" s="164">
        <v>0</v>
      </c>
      <c r="AA146" s="168">
        <v>212185.52941684495</v>
      </c>
      <c r="AB146" s="183">
        <f>SUM(Muut[[#This Row],[Työttömyysaste]:[Koulutustausta]])</f>
        <v>1418348.5970142873</v>
      </c>
      <c r="AD146" s="67"/>
    </row>
    <row r="147" spans="1:30" s="50" customFormat="1">
      <c r="A147" s="95">
        <v>434</v>
      </c>
      <c r="B147" s="160" t="s">
        <v>148</v>
      </c>
      <c r="C147" s="412">
        <v>14568</v>
      </c>
      <c r="D147" s="142">
        <v>702</v>
      </c>
      <c r="E147" s="46">
        <v>6745</v>
      </c>
      <c r="F147" s="344">
        <f t="shared" si="4"/>
        <v>0.10407709414381024</v>
      </c>
      <c r="G147" s="392">
        <f>Muut[[#This Row],[Keskim. työttömyysaste 2022, %]]/$F$12</f>
        <v>1.0965901569287186</v>
      </c>
      <c r="H147" s="175">
        <v>1</v>
      </c>
      <c r="I147" s="399">
        <v>5747</v>
      </c>
      <c r="J147" s="405">
        <v>720</v>
      </c>
      <c r="K147" s="278">
        <v>819.82</v>
      </c>
      <c r="L147" s="179">
        <v>17.769754336317728</v>
      </c>
      <c r="M147" s="392">
        <v>1.0297512943147593</v>
      </c>
      <c r="N147" s="175">
        <v>3</v>
      </c>
      <c r="O147" s="414">
        <v>715</v>
      </c>
      <c r="P147" s="278">
        <v>4224</v>
      </c>
      <c r="Q147" s="15">
        <v>678</v>
      </c>
      <c r="R147" s="167">
        <v>0.16051136363636365</v>
      </c>
      <c r="S147" s="418">
        <v>1.1758036702489001</v>
      </c>
      <c r="T147" s="168">
        <v>1115223.5046024641</v>
      </c>
      <c r="U147" s="168">
        <v>302165.08560000005</v>
      </c>
      <c r="V147" s="168">
        <v>1583691.0201000001</v>
      </c>
      <c r="W147" s="168">
        <v>1246312.8</v>
      </c>
      <c r="X147" s="168">
        <v>627959.30957447051</v>
      </c>
      <c r="Y147" s="168">
        <v>0</v>
      </c>
      <c r="Z147" s="164">
        <v>213313.09999999998</v>
      </c>
      <c r="AA147" s="168">
        <v>490748.9404235282</v>
      </c>
      <c r="AB147" s="183">
        <f>SUM(Muut[[#This Row],[Työttömyysaste]:[Koulutustausta]])</f>
        <v>5579413.7603004631</v>
      </c>
      <c r="AD147" s="67"/>
    </row>
    <row r="148" spans="1:30" s="50" customFormat="1">
      <c r="A148" s="95">
        <v>435</v>
      </c>
      <c r="B148" s="160" t="s">
        <v>149</v>
      </c>
      <c r="C148" s="412">
        <v>692</v>
      </c>
      <c r="D148" s="142">
        <v>28.666666666666668</v>
      </c>
      <c r="E148" s="46">
        <v>284</v>
      </c>
      <c r="F148" s="344">
        <f t="shared" si="4"/>
        <v>0.10093896713615023</v>
      </c>
      <c r="G148" s="392">
        <f>Muut[[#This Row],[Keskim. työttömyysaste 2022, %]]/$F$12</f>
        <v>1.0635258288351888</v>
      </c>
      <c r="H148" s="175">
        <v>0</v>
      </c>
      <c r="I148" s="399">
        <v>0</v>
      </c>
      <c r="J148" s="405">
        <v>4</v>
      </c>
      <c r="K148" s="278">
        <v>214.5</v>
      </c>
      <c r="L148" s="179">
        <v>3.2261072261072261</v>
      </c>
      <c r="M148" s="392">
        <v>5.6719836772314096</v>
      </c>
      <c r="N148" s="175">
        <v>3</v>
      </c>
      <c r="O148" s="414">
        <v>314</v>
      </c>
      <c r="P148" s="278">
        <v>147</v>
      </c>
      <c r="Q148" s="15">
        <v>27</v>
      </c>
      <c r="R148" s="167">
        <v>0.18367346938775511</v>
      </c>
      <c r="S148" s="418">
        <v>1.3454744545235744</v>
      </c>
      <c r="T148" s="168">
        <v>51377.358772801294</v>
      </c>
      <c r="U148" s="168">
        <v>0</v>
      </c>
      <c r="V148" s="168">
        <v>0</v>
      </c>
      <c r="W148" s="168">
        <v>6923.96</v>
      </c>
      <c r="X148" s="168">
        <v>164301.0318164035</v>
      </c>
      <c r="Y148" s="168">
        <v>0</v>
      </c>
      <c r="Z148" s="164">
        <v>93678.76</v>
      </c>
      <c r="AA148" s="168">
        <v>26675.107440493481</v>
      </c>
      <c r="AB148" s="183">
        <f>SUM(Muut[[#This Row],[Työttömyysaste]:[Koulutustausta]])</f>
        <v>342956.21802969824</v>
      </c>
      <c r="AD148" s="67"/>
    </row>
    <row r="149" spans="1:30" s="50" customFormat="1">
      <c r="A149" s="95">
        <v>436</v>
      </c>
      <c r="B149" s="160" t="s">
        <v>150</v>
      </c>
      <c r="C149" s="412">
        <v>1988</v>
      </c>
      <c r="D149" s="142">
        <v>49.666666666666664</v>
      </c>
      <c r="E149" s="46">
        <v>824</v>
      </c>
      <c r="F149" s="344">
        <f t="shared" si="4"/>
        <v>6.0275080906148866E-2</v>
      </c>
      <c r="G149" s="392">
        <f>Muut[[#This Row],[Keskim. työttömyysaste 2022, %]]/$F$12</f>
        <v>0.63507788119482178</v>
      </c>
      <c r="H149" s="175">
        <v>0</v>
      </c>
      <c r="I149" s="399">
        <v>3</v>
      </c>
      <c r="J149" s="405">
        <v>33</v>
      </c>
      <c r="K149" s="278">
        <v>214.12</v>
      </c>
      <c r="L149" s="179">
        <v>9.2845133569960776</v>
      </c>
      <c r="M149" s="392">
        <v>1.9708547797704696</v>
      </c>
      <c r="N149" s="175">
        <v>0</v>
      </c>
      <c r="O149" s="414">
        <v>0</v>
      </c>
      <c r="P149" s="278">
        <v>546</v>
      </c>
      <c r="Q149" s="15">
        <v>54</v>
      </c>
      <c r="R149" s="167">
        <v>9.8901098901098897E-2</v>
      </c>
      <c r="S149" s="418">
        <v>0.72448624474346301</v>
      </c>
      <c r="T149" s="168">
        <v>88137.556329786486</v>
      </c>
      <c r="U149" s="168">
        <v>0</v>
      </c>
      <c r="V149" s="168">
        <v>0</v>
      </c>
      <c r="W149" s="168">
        <v>57122.67</v>
      </c>
      <c r="X149" s="168">
        <v>164009.9623894094</v>
      </c>
      <c r="Y149" s="168">
        <v>0</v>
      </c>
      <c r="Z149" s="164">
        <v>0</v>
      </c>
      <c r="AA149" s="168">
        <v>41263.983452857625</v>
      </c>
      <c r="AB149" s="183">
        <f>SUM(Muut[[#This Row],[Työttömyysaste]:[Koulutustausta]])</f>
        <v>350534.17217205354</v>
      </c>
      <c r="AD149" s="67"/>
    </row>
    <row r="150" spans="1:30" s="50" customFormat="1">
      <c r="A150" s="95">
        <v>440</v>
      </c>
      <c r="B150" s="160" t="s">
        <v>151</v>
      </c>
      <c r="C150" s="412">
        <v>5732</v>
      </c>
      <c r="D150" s="142">
        <v>50.333333333333336</v>
      </c>
      <c r="E150" s="46">
        <v>2443</v>
      </c>
      <c r="F150" s="344">
        <f t="shared" si="4"/>
        <v>2.0603083640332923E-2</v>
      </c>
      <c r="G150" s="392">
        <f>Muut[[#This Row],[Keskim. työttömyysaste 2022, %]]/$F$12</f>
        <v>0.21708079869283969</v>
      </c>
      <c r="H150" s="400">
        <v>3</v>
      </c>
      <c r="I150" s="399">
        <v>5277</v>
      </c>
      <c r="J150" s="405">
        <v>152</v>
      </c>
      <c r="K150" s="278">
        <v>142.74</v>
      </c>
      <c r="L150" s="179">
        <v>40.156928681518842</v>
      </c>
      <c r="M150" s="392">
        <v>0.45567298417171659</v>
      </c>
      <c r="N150" s="175">
        <v>3</v>
      </c>
      <c r="O150" s="414">
        <v>2104</v>
      </c>
      <c r="P150" s="278">
        <v>1494</v>
      </c>
      <c r="Q150" s="15">
        <v>133</v>
      </c>
      <c r="R150" s="167">
        <v>8.9022757697456489E-2</v>
      </c>
      <c r="S150" s="418">
        <v>0.65212383014503439</v>
      </c>
      <c r="T150" s="168">
        <v>86865.081311274611</v>
      </c>
      <c r="U150" s="168">
        <v>118891.4244</v>
      </c>
      <c r="V150" s="168">
        <v>1454173.9191000001</v>
      </c>
      <c r="W150" s="168">
        <v>263110.48</v>
      </c>
      <c r="X150" s="168">
        <v>109334.86844509761</v>
      </c>
      <c r="Y150" s="168">
        <v>0</v>
      </c>
      <c r="Z150" s="164">
        <v>627707.36</v>
      </c>
      <c r="AA150" s="168">
        <v>107092.9492093118</v>
      </c>
      <c r="AB150" s="183">
        <f>SUM(Muut[[#This Row],[Työttömyysaste]:[Koulutustausta]])</f>
        <v>2767176.0824656845</v>
      </c>
      <c r="AD150" s="67"/>
    </row>
    <row r="151" spans="1:30" s="50" customFormat="1">
      <c r="A151" s="95">
        <v>441</v>
      </c>
      <c r="B151" s="160" t="s">
        <v>152</v>
      </c>
      <c r="C151" s="412">
        <v>4421</v>
      </c>
      <c r="D151" s="142">
        <v>196.58333333333334</v>
      </c>
      <c r="E151" s="46">
        <v>1911</v>
      </c>
      <c r="F151" s="344">
        <f t="shared" si="4"/>
        <v>0.10286935286935288</v>
      </c>
      <c r="G151" s="392">
        <f>Muut[[#This Row],[Keskim. työttömyysaste 2022, %]]/$F$12</f>
        <v>1.083865001556332</v>
      </c>
      <c r="H151" s="175">
        <v>0</v>
      </c>
      <c r="I151" s="399">
        <v>13</v>
      </c>
      <c r="J151" s="405">
        <v>209</v>
      </c>
      <c r="K151" s="278">
        <v>750.16</v>
      </c>
      <c r="L151" s="179">
        <v>5.8934094059933884</v>
      </c>
      <c r="M151" s="392">
        <v>3.1048967188448908</v>
      </c>
      <c r="N151" s="175">
        <v>0</v>
      </c>
      <c r="O151" s="414">
        <v>0</v>
      </c>
      <c r="P151" s="278">
        <v>1126</v>
      </c>
      <c r="Q151" s="15">
        <v>143</v>
      </c>
      <c r="R151" s="167">
        <v>0.12699822380106571</v>
      </c>
      <c r="S151" s="418">
        <v>0.93030782542398693</v>
      </c>
      <c r="T151" s="168">
        <v>334513.26626898081</v>
      </c>
      <c r="U151" s="168">
        <v>0</v>
      </c>
      <c r="V151" s="168">
        <v>0</v>
      </c>
      <c r="W151" s="168">
        <v>361776.91</v>
      </c>
      <c r="X151" s="168">
        <v>574601.68777339521</v>
      </c>
      <c r="Y151" s="168">
        <v>0</v>
      </c>
      <c r="Z151" s="164">
        <v>0</v>
      </c>
      <c r="AA151" s="168">
        <v>117834.32417611414</v>
      </c>
      <c r="AB151" s="183">
        <f>SUM(Muut[[#This Row],[Työttömyysaste]:[Koulutustausta]])</f>
        <v>1388726.1882184902</v>
      </c>
      <c r="AD151" s="67"/>
    </row>
    <row r="152" spans="1:30" s="50" customFormat="1">
      <c r="A152" s="95">
        <v>444</v>
      </c>
      <c r="B152" s="160" t="s">
        <v>153</v>
      </c>
      <c r="C152" s="412">
        <v>45811</v>
      </c>
      <c r="D152" s="142">
        <v>1796.6666666666667</v>
      </c>
      <c r="E152" s="46">
        <v>21411</v>
      </c>
      <c r="F152" s="344">
        <f t="shared" si="4"/>
        <v>8.3913253312160416E-2</v>
      </c>
      <c r="G152" s="392">
        <f>Muut[[#This Row],[Keskim. työttömyysaste 2022, %]]/$F$12</f>
        <v>0.88413736350895145</v>
      </c>
      <c r="H152" s="175">
        <v>1</v>
      </c>
      <c r="I152" s="399">
        <v>1602</v>
      </c>
      <c r="J152" s="405">
        <v>2567</v>
      </c>
      <c r="K152" s="278">
        <v>940.16</v>
      </c>
      <c r="L152" s="179">
        <v>48.726812457454052</v>
      </c>
      <c r="M152" s="392">
        <v>0.37553097780520345</v>
      </c>
      <c r="N152" s="175">
        <v>0</v>
      </c>
      <c r="O152" s="414">
        <v>0</v>
      </c>
      <c r="P152" s="278">
        <v>13928</v>
      </c>
      <c r="Q152" s="15">
        <v>2190</v>
      </c>
      <c r="R152" s="167">
        <v>0.15723721998851234</v>
      </c>
      <c r="S152" s="418">
        <v>1.1518193863274997</v>
      </c>
      <c r="T152" s="168">
        <v>2827529.5619952558</v>
      </c>
      <c r="U152" s="168">
        <v>950198.01870000002</v>
      </c>
      <c r="V152" s="168">
        <v>441460.41660000006</v>
      </c>
      <c r="W152" s="168">
        <v>4443451.33</v>
      </c>
      <c r="X152" s="168">
        <v>720136.40127044253</v>
      </c>
      <c r="Y152" s="168">
        <v>0</v>
      </c>
      <c r="Z152" s="164">
        <v>0</v>
      </c>
      <c r="AA152" s="168">
        <v>1511745.8400369564</v>
      </c>
      <c r="AB152" s="183">
        <f>SUM(Muut[[#This Row],[Työttömyysaste]:[Koulutustausta]])</f>
        <v>10894521.568602653</v>
      </c>
      <c r="AD152" s="67"/>
    </row>
    <row r="153" spans="1:30" s="50" customFormat="1">
      <c r="A153" s="95">
        <v>445</v>
      </c>
      <c r="B153" s="160" t="s">
        <v>154</v>
      </c>
      <c r="C153" s="412">
        <v>14991</v>
      </c>
      <c r="D153" s="142">
        <v>376.66666666666669</v>
      </c>
      <c r="E153" s="46">
        <v>6791</v>
      </c>
      <c r="F153" s="344">
        <f t="shared" si="4"/>
        <v>5.5465567172237766E-2</v>
      </c>
      <c r="G153" s="392">
        <f>Muut[[#This Row],[Keskim. työttömyysaste 2022, %]]/$F$12</f>
        <v>0.58440327826122263</v>
      </c>
      <c r="H153" s="175">
        <v>3</v>
      </c>
      <c r="I153" s="399">
        <v>8181</v>
      </c>
      <c r="J153" s="405">
        <v>587</v>
      </c>
      <c r="K153" s="278">
        <v>883.98</v>
      </c>
      <c r="L153" s="179">
        <v>16.958528473494876</v>
      </c>
      <c r="M153" s="392">
        <v>1.0790103372517132</v>
      </c>
      <c r="N153" s="175">
        <v>1</v>
      </c>
      <c r="O153" s="414">
        <v>0</v>
      </c>
      <c r="P153" s="278">
        <v>4454</v>
      </c>
      <c r="Q153" s="15">
        <v>544</v>
      </c>
      <c r="R153" s="167">
        <v>0.12213740458015267</v>
      </c>
      <c r="S153" s="418">
        <v>0.89470057026843275</v>
      </c>
      <c r="T153" s="168">
        <v>611590.71809554053</v>
      </c>
      <c r="U153" s="168">
        <v>310938.8247</v>
      </c>
      <c r="V153" s="168">
        <v>2254424.2623000001</v>
      </c>
      <c r="W153" s="168">
        <v>1016091.13</v>
      </c>
      <c r="X153" s="168">
        <v>677104.08440589451</v>
      </c>
      <c r="Y153" s="168">
        <v>6114079.3500000006</v>
      </c>
      <c r="Z153" s="164">
        <v>0</v>
      </c>
      <c r="AA153" s="168">
        <v>384266.87153081526</v>
      </c>
      <c r="AB153" s="183">
        <f>SUM(Muut[[#This Row],[Työttömyysaste]:[Koulutustausta]])</f>
        <v>11368495.24103225</v>
      </c>
      <c r="AD153" s="67"/>
    </row>
    <row r="154" spans="1:30" s="50" customFormat="1">
      <c r="A154" s="95">
        <v>475</v>
      </c>
      <c r="B154" s="160" t="s">
        <v>155</v>
      </c>
      <c r="C154" s="412">
        <v>5479</v>
      </c>
      <c r="D154" s="142">
        <v>93.25</v>
      </c>
      <c r="E154" s="46">
        <v>2583</v>
      </c>
      <c r="F154" s="344">
        <f t="shared" si="4"/>
        <v>3.6101432442895855E-2</v>
      </c>
      <c r="G154" s="392">
        <f>Muut[[#This Row],[Keskim. työttömyysaste 2022, %]]/$F$12</f>
        <v>0.38037644876215193</v>
      </c>
      <c r="H154" s="175">
        <v>3</v>
      </c>
      <c r="I154" s="399">
        <v>4671</v>
      </c>
      <c r="J154" s="405">
        <v>283</v>
      </c>
      <c r="K154" s="278">
        <v>522.11</v>
      </c>
      <c r="L154" s="179">
        <v>10.493957212081744</v>
      </c>
      <c r="M154" s="392">
        <v>1.7437108954867302</v>
      </c>
      <c r="N154" s="175">
        <v>1</v>
      </c>
      <c r="O154" s="414">
        <v>0</v>
      </c>
      <c r="P154" s="278">
        <v>1608</v>
      </c>
      <c r="Q154" s="15">
        <v>169</v>
      </c>
      <c r="R154" s="167">
        <v>0.10509950248756218</v>
      </c>
      <c r="S154" s="418">
        <v>0.76989178813638182</v>
      </c>
      <c r="T154" s="168">
        <v>145489.80370682225</v>
      </c>
      <c r="U154" s="168">
        <v>113643.7743</v>
      </c>
      <c r="V154" s="168">
        <v>1287179.5293000001</v>
      </c>
      <c r="W154" s="168">
        <v>489870.17</v>
      </c>
      <c r="X154" s="168">
        <v>399921.73296812328</v>
      </c>
      <c r="Y154" s="168">
        <v>2234610.15</v>
      </c>
      <c r="Z154" s="164">
        <v>0</v>
      </c>
      <c r="AA154" s="168">
        <v>120852.4931212581</v>
      </c>
      <c r="AB154" s="183">
        <f>SUM(Muut[[#This Row],[Työttömyysaste]:[Koulutustausta]])</f>
        <v>4791567.6533962032</v>
      </c>
      <c r="AD154" s="67"/>
    </row>
    <row r="155" spans="1:30" s="50" customFormat="1">
      <c r="A155" s="95">
        <v>480</v>
      </c>
      <c r="B155" s="160" t="s">
        <v>156</v>
      </c>
      <c r="C155" s="412">
        <v>1978</v>
      </c>
      <c r="D155" s="142">
        <v>53.916666666666664</v>
      </c>
      <c r="E155" s="46">
        <v>906</v>
      </c>
      <c r="F155" s="344">
        <f t="shared" si="4"/>
        <v>5.9510669610007352E-2</v>
      </c>
      <c r="G155" s="392">
        <f>Muut[[#This Row],[Keskim. työttömyysaste 2022, %]]/$F$12</f>
        <v>0.62702379484575776</v>
      </c>
      <c r="H155" s="175">
        <v>0</v>
      </c>
      <c r="I155" s="399">
        <v>19</v>
      </c>
      <c r="J155" s="405">
        <v>58</v>
      </c>
      <c r="K155" s="278">
        <v>195.31</v>
      </c>
      <c r="L155" s="179">
        <v>10.127489631867288</v>
      </c>
      <c r="M155" s="392">
        <v>1.8068078262850473</v>
      </c>
      <c r="N155" s="175">
        <v>0</v>
      </c>
      <c r="O155" s="414">
        <v>0</v>
      </c>
      <c r="P155" s="278">
        <v>605</v>
      </c>
      <c r="Q155" s="15">
        <v>93</v>
      </c>
      <c r="R155" s="167">
        <v>0.1537190082644628</v>
      </c>
      <c r="S155" s="418">
        <v>1.1260472156591235</v>
      </c>
      <c r="T155" s="168">
        <v>86582.066551764685</v>
      </c>
      <c r="U155" s="168">
        <v>0</v>
      </c>
      <c r="V155" s="168">
        <v>0</v>
      </c>
      <c r="W155" s="168">
        <v>100397.42</v>
      </c>
      <c r="X155" s="168">
        <v>149602.02575320174</v>
      </c>
      <c r="Y155" s="168">
        <v>0</v>
      </c>
      <c r="Z155" s="164">
        <v>0</v>
      </c>
      <c r="AA155" s="168">
        <v>63812.757897237832</v>
      </c>
      <c r="AB155" s="183">
        <f>SUM(Muut[[#This Row],[Työttömyysaste]:[Koulutustausta]])</f>
        <v>400394.27020220429</v>
      </c>
      <c r="AD155" s="67"/>
    </row>
    <row r="156" spans="1:30" s="50" customFormat="1">
      <c r="A156" s="95">
        <v>481</v>
      </c>
      <c r="B156" s="160" t="s">
        <v>157</v>
      </c>
      <c r="C156" s="412">
        <v>9642</v>
      </c>
      <c r="D156" s="142">
        <v>221.25</v>
      </c>
      <c r="E156" s="46">
        <v>4789</v>
      </c>
      <c r="F156" s="344">
        <f t="shared" si="4"/>
        <v>4.6199624138651078E-2</v>
      </c>
      <c r="G156" s="392">
        <f>Muut[[#This Row],[Keskim. työttömyysaste 2022, %]]/$F$12</f>
        <v>0.48677428497617425</v>
      </c>
      <c r="H156" s="175">
        <v>0</v>
      </c>
      <c r="I156" s="399">
        <v>123</v>
      </c>
      <c r="J156" s="405">
        <v>241</v>
      </c>
      <c r="K156" s="278">
        <v>174.89</v>
      </c>
      <c r="L156" s="179">
        <v>55.131797129624339</v>
      </c>
      <c r="M156" s="392">
        <v>0.33190333854809301</v>
      </c>
      <c r="N156" s="175">
        <v>0</v>
      </c>
      <c r="O156" s="414">
        <v>0</v>
      </c>
      <c r="P156" s="278">
        <v>3351</v>
      </c>
      <c r="Q156" s="15">
        <v>280</v>
      </c>
      <c r="R156" s="167">
        <v>8.3557147120262604E-2</v>
      </c>
      <c r="S156" s="418">
        <v>0.61208626002398747</v>
      </c>
      <c r="T156" s="168">
        <v>327651.67514722841</v>
      </c>
      <c r="U156" s="168">
        <v>0</v>
      </c>
      <c r="V156" s="168">
        <v>0</v>
      </c>
      <c r="W156" s="168">
        <v>417168.59</v>
      </c>
      <c r="X156" s="168">
        <v>133960.87391315063</v>
      </c>
      <c r="Y156" s="168">
        <v>0</v>
      </c>
      <c r="Z156" s="164">
        <v>0</v>
      </c>
      <c r="AA156" s="168">
        <v>169084.72835368439</v>
      </c>
      <c r="AB156" s="183">
        <f>SUM(Muut[[#This Row],[Työttömyysaste]:[Koulutustausta]])</f>
        <v>1047865.8674140635</v>
      </c>
      <c r="AD156" s="67"/>
    </row>
    <row r="157" spans="1:30" s="50" customFormat="1">
      <c r="A157" s="95">
        <v>483</v>
      </c>
      <c r="B157" s="160" t="s">
        <v>158</v>
      </c>
      <c r="C157" s="412">
        <v>1067</v>
      </c>
      <c r="D157" s="142">
        <v>30.416666666666668</v>
      </c>
      <c r="E157" s="46">
        <v>413</v>
      </c>
      <c r="F157" s="344">
        <f t="shared" si="4"/>
        <v>7.3648103309120264E-2</v>
      </c>
      <c r="G157" s="392">
        <f>Muut[[#This Row],[Keskim. työttömyysaste 2022, %]]/$F$12</f>
        <v>0.77598040019888281</v>
      </c>
      <c r="H157" s="175">
        <v>0</v>
      </c>
      <c r="I157" s="399">
        <v>3</v>
      </c>
      <c r="J157" s="405">
        <v>3</v>
      </c>
      <c r="K157" s="278">
        <v>229.97</v>
      </c>
      <c r="L157" s="179">
        <v>4.6397356176892641</v>
      </c>
      <c r="M157" s="392">
        <v>3.943851338794965</v>
      </c>
      <c r="N157" s="175">
        <v>0</v>
      </c>
      <c r="O157" s="414">
        <v>0</v>
      </c>
      <c r="P157" s="278">
        <v>228</v>
      </c>
      <c r="Q157" s="15">
        <v>24</v>
      </c>
      <c r="R157" s="167">
        <v>0.10526315789473684</v>
      </c>
      <c r="S157" s="418">
        <v>0.77109062306029397</v>
      </c>
      <c r="T157" s="168">
        <v>57800.661584322239</v>
      </c>
      <c r="U157" s="168">
        <v>0</v>
      </c>
      <c r="V157" s="168">
        <v>0</v>
      </c>
      <c r="W157" s="168">
        <v>5192.97</v>
      </c>
      <c r="X157" s="168">
        <v>176150.62138376836</v>
      </c>
      <c r="Y157" s="168">
        <v>0</v>
      </c>
      <c r="Z157" s="164">
        <v>0</v>
      </c>
      <c r="AA157" s="168">
        <v>23571.893356172808</v>
      </c>
      <c r="AB157" s="183">
        <f>SUM(Muut[[#This Row],[Työttömyysaste]:[Koulutustausta]])</f>
        <v>262716.14632426342</v>
      </c>
      <c r="AD157" s="67"/>
    </row>
    <row r="158" spans="1:30" s="50" customFormat="1">
      <c r="A158" s="95">
        <v>484</v>
      </c>
      <c r="B158" s="160" t="s">
        <v>159</v>
      </c>
      <c r="C158" s="412">
        <v>2967</v>
      </c>
      <c r="D158" s="142">
        <v>102.5</v>
      </c>
      <c r="E158" s="46">
        <v>1195</v>
      </c>
      <c r="F158" s="344">
        <f t="shared" si="4"/>
        <v>8.5774058577405859E-2</v>
      </c>
      <c r="G158" s="392">
        <f>Muut[[#This Row],[Keskim. työttömyysaste 2022, %]]/$F$12</f>
        <v>0.90374341376060174</v>
      </c>
      <c r="H158" s="175">
        <v>0</v>
      </c>
      <c r="I158" s="399">
        <v>15</v>
      </c>
      <c r="J158" s="405">
        <v>59</v>
      </c>
      <c r="K158" s="278">
        <v>446.28</v>
      </c>
      <c r="L158" s="179">
        <v>6.6482925517612266</v>
      </c>
      <c r="M158" s="392">
        <v>2.7523499281978765</v>
      </c>
      <c r="N158" s="175">
        <v>0</v>
      </c>
      <c r="O158" s="414">
        <v>0</v>
      </c>
      <c r="P158" s="278">
        <v>724</v>
      </c>
      <c r="Q158" s="15">
        <v>125</v>
      </c>
      <c r="R158" s="167">
        <v>0.17265193370165746</v>
      </c>
      <c r="S158" s="418">
        <v>1.2647377277404686</v>
      </c>
      <c r="T158" s="168">
        <v>187189.00232930013</v>
      </c>
      <c r="U158" s="168">
        <v>0</v>
      </c>
      <c r="V158" s="168">
        <v>0</v>
      </c>
      <c r="W158" s="168">
        <v>102128.41</v>
      </c>
      <c r="X158" s="168">
        <v>341838.06283927534</v>
      </c>
      <c r="Y158" s="168">
        <v>0</v>
      </c>
      <c r="Z158" s="164">
        <v>0</v>
      </c>
      <c r="AA158" s="168">
        <v>107508.46141460104</v>
      </c>
      <c r="AB158" s="183">
        <f>SUM(Muut[[#This Row],[Työttömyysaste]:[Koulutustausta]])</f>
        <v>738663.9365831766</v>
      </c>
      <c r="AD158" s="67"/>
    </row>
    <row r="159" spans="1:30" s="50" customFormat="1">
      <c r="A159" s="95">
        <v>489</v>
      </c>
      <c r="B159" s="160" t="s">
        <v>160</v>
      </c>
      <c r="C159" s="412">
        <v>1791</v>
      </c>
      <c r="D159" s="142">
        <v>74</v>
      </c>
      <c r="E159" s="46">
        <v>756</v>
      </c>
      <c r="F159" s="344">
        <f t="shared" si="4"/>
        <v>9.7883597883597878E-2</v>
      </c>
      <c r="G159" s="392">
        <f>Muut[[#This Row],[Keskim. työttömyysaste 2022, %]]/$F$12</f>
        <v>1.0313334633997937</v>
      </c>
      <c r="H159" s="175">
        <v>0</v>
      </c>
      <c r="I159" s="399">
        <v>6</v>
      </c>
      <c r="J159" s="405">
        <v>90</v>
      </c>
      <c r="K159" s="278">
        <v>422.63</v>
      </c>
      <c r="L159" s="179">
        <v>4.2377493315666186</v>
      </c>
      <c r="M159" s="392">
        <v>4.3179589201218498</v>
      </c>
      <c r="N159" s="175">
        <v>0</v>
      </c>
      <c r="O159" s="414">
        <v>0</v>
      </c>
      <c r="P159" s="278">
        <v>466</v>
      </c>
      <c r="Q159" s="15">
        <v>83</v>
      </c>
      <c r="R159" s="167">
        <v>0.17811158798283261</v>
      </c>
      <c r="S159" s="418">
        <v>1.3047316658434374</v>
      </c>
      <c r="T159" s="168">
        <v>128947.32384217183</v>
      </c>
      <c r="U159" s="168">
        <v>0</v>
      </c>
      <c r="V159" s="168">
        <v>0</v>
      </c>
      <c r="W159" s="168">
        <v>155789.1</v>
      </c>
      <c r="X159" s="168">
        <v>323722.82086977444</v>
      </c>
      <c r="Y159" s="168">
        <v>0</v>
      </c>
      <c r="Z159" s="164">
        <v>0</v>
      </c>
      <c r="AA159" s="168">
        <v>66948.586947508331</v>
      </c>
      <c r="AB159" s="183">
        <f>SUM(Muut[[#This Row],[Työttömyysaste]:[Koulutustausta]])</f>
        <v>675407.83165945462</v>
      </c>
      <c r="AD159" s="67"/>
    </row>
    <row r="160" spans="1:30" s="50" customFormat="1">
      <c r="A160" s="95">
        <v>491</v>
      </c>
      <c r="B160" s="160" t="s">
        <v>161</v>
      </c>
      <c r="C160" s="412">
        <v>51980</v>
      </c>
      <c r="D160" s="142">
        <v>2312.75</v>
      </c>
      <c r="E160" s="46">
        <v>23508</v>
      </c>
      <c r="F160" s="344">
        <f t="shared" si="4"/>
        <v>9.8381402075889066E-2</v>
      </c>
      <c r="G160" s="392">
        <f>Muut[[#This Row],[Keskim. työttömyysaste 2022, %]]/$F$12</f>
        <v>1.0365784904812576</v>
      </c>
      <c r="H160" s="175">
        <v>0</v>
      </c>
      <c r="I160" s="399">
        <v>85</v>
      </c>
      <c r="J160" s="405">
        <v>2364</v>
      </c>
      <c r="K160" s="278">
        <v>2548.35</v>
      </c>
      <c r="L160" s="179">
        <v>20.397512115682698</v>
      </c>
      <c r="M160" s="392">
        <v>0.89709114639572529</v>
      </c>
      <c r="N160" s="175">
        <v>3</v>
      </c>
      <c r="O160" s="414">
        <v>286</v>
      </c>
      <c r="P160" s="278">
        <v>14856</v>
      </c>
      <c r="Q160" s="15">
        <v>1589</v>
      </c>
      <c r="R160" s="167">
        <v>0.10696015078082929</v>
      </c>
      <c r="S160" s="418">
        <v>0.78352170842802016</v>
      </c>
      <c r="T160" s="168">
        <v>3761457.0389774134</v>
      </c>
      <c r="U160" s="168">
        <v>0</v>
      </c>
      <c r="V160" s="168">
        <v>0</v>
      </c>
      <c r="W160" s="168">
        <v>4092060.36</v>
      </c>
      <c r="X160" s="168">
        <v>1951965.1954747406</v>
      </c>
      <c r="Y160" s="168">
        <v>0</v>
      </c>
      <c r="Z160" s="164">
        <v>85325.239999999991</v>
      </c>
      <c r="AA160" s="168">
        <v>1166841.683277135</v>
      </c>
      <c r="AB160" s="183">
        <f>SUM(Muut[[#This Row],[Työttömyysaste]:[Koulutustausta]])</f>
        <v>11057649.51772929</v>
      </c>
      <c r="AD160" s="67"/>
    </row>
    <row r="161" spans="1:30" s="50" customFormat="1">
      <c r="A161" s="95">
        <v>494</v>
      </c>
      <c r="B161" s="160" t="s">
        <v>162</v>
      </c>
      <c r="C161" s="412">
        <v>8882</v>
      </c>
      <c r="D161" s="142">
        <v>370.5</v>
      </c>
      <c r="E161" s="46">
        <v>3838</v>
      </c>
      <c r="F161" s="344">
        <f t="shared" si="4"/>
        <v>9.6534653465346537E-2</v>
      </c>
      <c r="G161" s="392">
        <f>Muut[[#This Row],[Keskim. työttömyysaste 2022, %]]/$F$12</f>
        <v>1.0171205457211505</v>
      </c>
      <c r="H161" s="175">
        <v>0</v>
      </c>
      <c r="I161" s="399">
        <v>5</v>
      </c>
      <c r="J161" s="405">
        <v>132</v>
      </c>
      <c r="K161" s="278">
        <v>784.59</v>
      </c>
      <c r="L161" s="179">
        <v>11.32056233191858</v>
      </c>
      <c r="M161" s="392">
        <v>1.6163885671903118</v>
      </c>
      <c r="N161" s="175">
        <v>0</v>
      </c>
      <c r="O161" s="414">
        <v>0</v>
      </c>
      <c r="P161" s="278">
        <v>2634</v>
      </c>
      <c r="Q161" s="15">
        <v>215</v>
      </c>
      <c r="R161" s="167">
        <v>8.1624905087319663E-2</v>
      </c>
      <c r="S161" s="418">
        <v>0.59793188974967748</v>
      </c>
      <c r="T161" s="168">
        <v>630668.05580612004</v>
      </c>
      <c r="U161" s="168">
        <v>0</v>
      </c>
      <c r="V161" s="168">
        <v>0</v>
      </c>
      <c r="W161" s="168">
        <v>228490.68</v>
      </c>
      <c r="X161" s="168">
        <v>600974.10980341281</v>
      </c>
      <c r="Y161" s="168">
        <v>0</v>
      </c>
      <c r="Z161" s="164">
        <v>0</v>
      </c>
      <c r="AA161" s="168">
        <v>152155.3094322776</v>
      </c>
      <c r="AB161" s="183">
        <f>SUM(Muut[[#This Row],[Työttömyysaste]:[Koulutustausta]])</f>
        <v>1612288.1550418106</v>
      </c>
      <c r="AD161" s="67"/>
    </row>
    <row r="162" spans="1:30" s="50" customFormat="1">
      <c r="A162" s="95">
        <v>495</v>
      </c>
      <c r="B162" s="160" t="s">
        <v>163</v>
      </c>
      <c r="C162" s="412">
        <v>1477</v>
      </c>
      <c r="D162" s="142">
        <v>58.75</v>
      </c>
      <c r="E162" s="46">
        <v>593</v>
      </c>
      <c r="F162" s="344">
        <f t="shared" si="4"/>
        <v>9.9072512647554803E-2</v>
      </c>
      <c r="G162" s="392">
        <f>Muut[[#This Row],[Keskim. työttömyysaste 2022, %]]/$F$12</f>
        <v>1.0438602565266359</v>
      </c>
      <c r="H162" s="175">
        <v>0</v>
      </c>
      <c r="I162" s="399">
        <v>2</v>
      </c>
      <c r="J162" s="405">
        <v>30</v>
      </c>
      <c r="K162" s="278">
        <v>733.25</v>
      </c>
      <c r="L162" s="179">
        <v>2.0143198090692125</v>
      </c>
      <c r="M162" s="392">
        <v>9.0841719597316182</v>
      </c>
      <c r="N162" s="175">
        <v>0</v>
      </c>
      <c r="O162" s="414">
        <v>0</v>
      </c>
      <c r="P162" s="278">
        <v>339</v>
      </c>
      <c r="Q162" s="15">
        <v>56</v>
      </c>
      <c r="R162" s="167">
        <v>0.16519174041297935</v>
      </c>
      <c r="S162" s="418">
        <v>1.2100891193748566</v>
      </c>
      <c r="T162" s="168">
        <v>107631.77341849983</v>
      </c>
      <c r="U162" s="168">
        <v>0</v>
      </c>
      <c r="V162" s="168">
        <v>0</v>
      </c>
      <c r="W162" s="168">
        <v>51929.7</v>
      </c>
      <c r="X162" s="168">
        <v>561649.09827215783</v>
      </c>
      <c r="Y162" s="168">
        <v>0</v>
      </c>
      <c r="Z162" s="164">
        <v>0</v>
      </c>
      <c r="AA162" s="168">
        <v>51206.191679922405</v>
      </c>
      <c r="AB162" s="183">
        <f>SUM(Muut[[#This Row],[Työttömyysaste]:[Koulutustausta]])</f>
        <v>772416.76337058004</v>
      </c>
      <c r="AD162" s="67"/>
    </row>
    <row r="163" spans="1:30" s="50" customFormat="1">
      <c r="A163" s="95">
        <v>498</v>
      </c>
      <c r="B163" s="160" t="s">
        <v>164</v>
      </c>
      <c r="C163" s="412">
        <v>2281</v>
      </c>
      <c r="D163" s="142">
        <v>134.33333333333334</v>
      </c>
      <c r="E163" s="46">
        <v>1054</v>
      </c>
      <c r="F163" s="344">
        <f t="shared" si="4"/>
        <v>0.12745098039215688</v>
      </c>
      <c r="G163" s="392">
        <f>Muut[[#This Row],[Keskim. työttömyysaste 2022, %]]/$F$12</f>
        <v>1.3428650342200812</v>
      </c>
      <c r="H163" s="175">
        <v>0</v>
      </c>
      <c r="I163" s="399">
        <v>13</v>
      </c>
      <c r="J163" s="405">
        <v>99</v>
      </c>
      <c r="K163" s="278">
        <v>1904.05</v>
      </c>
      <c r="L163" s="179">
        <v>1.1979727423124393</v>
      </c>
      <c r="M163" s="392">
        <v>15.274494052474973</v>
      </c>
      <c r="N163" s="175">
        <v>0</v>
      </c>
      <c r="O163" s="414">
        <v>0</v>
      </c>
      <c r="P163" s="278">
        <v>672</v>
      </c>
      <c r="Q163" s="15">
        <v>83</v>
      </c>
      <c r="R163" s="167">
        <v>0.12351190476190477</v>
      </c>
      <c r="S163" s="418">
        <v>0.90476928018309799</v>
      </c>
      <c r="T163" s="168">
        <v>213833.27573673974</v>
      </c>
      <c r="U163" s="168">
        <v>0</v>
      </c>
      <c r="V163" s="168">
        <v>0</v>
      </c>
      <c r="W163" s="168">
        <v>171368.01</v>
      </c>
      <c r="X163" s="168">
        <v>1458449.3222844899</v>
      </c>
      <c r="Y163" s="168">
        <v>0</v>
      </c>
      <c r="Z163" s="164">
        <v>0</v>
      </c>
      <c r="AA163" s="168">
        <v>59127.260559997565</v>
      </c>
      <c r="AB163" s="183">
        <f>SUM(Muut[[#This Row],[Työttömyysaste]:[Koulutustausta]])</f>
        <v>1902777.868581227</v>
      </c>
      <c r="AD163" s="67"/>
    </row>
    <row r="164" spans="1:30" s="50" customFormat="1">
      <c r="A164" s="95">
        <v>499</v>
      </c>
      <c r="B164" s="160" t="s">
        <v>165</v>
      </c>
      <c r="C164" s="412">
        <v>19662</v>
      </c>
      <c r="D164" s="142">
        <v>328</v>
      </c>
      <c r="E164" s="46">
        <v>9337</v>
      </c>
      <c r="F164" s="344">
        <f t="shared" si="4"/>
        <v>3.5129056442112026E-2</v>
      </c>
      <c r="G164" s="392">
        <f>Muut[[#This Row],[Keskim. työttömyysaste 2022, %]]/$F$12</f>
        <v>0.37013117856062344</v>
      </c>
      <c r="H164" s="175">
        <v>3</v>
      </c>
      <c r="I164" s="399">
        <v>13483</v>
      </c>
      <c r="J164" s="405">
        <v>596</v>
      </c>
      <c r="K164" s="278">
        <v>849.49</v>
      </c>
      <c r="L164" s="179">
        <v>23.145652097140637</v>
      </c>
      <c r="M164" s="392">
        <v>0.79057731666756692</v>
      </c>
      <c r="N164" s="175">
        <v>3</v>
      </c>
      <c r="O164" s="414">
        <v>2089</v>
      </c>
      <c r="P164" s="278">
        <v>6398</v>
      </c>
      <c r="Q164" s="15">
        <v>427</v>
      </c>
      <c r="R164" s="167">
        <v>6.6739606126914666E-2</v>
      </c>
      <c r="S164" s="418">
        <v>0.48889170247641184</v>
      </c>
      <c r="T164" s="168">
        <v>508043.61764588527</v>
      </c>
      <c r="U164" s="168">
        <v>407823.30540000001</v>
      </c>
      <c r="V164" s="168">
        <v>3715487.3889000001</v>
      </c>
      <c r="W164" s="168">
        <v>1031670.04</v>
      </c>
      <c r="X164" s="168">
        <v>650685.70404529897</v>
      </c>
      <c r="Y164" s="168">
        <v>0</v>
      </c>
      <c r="Z164" s="164">
        <v>623232.25999999989</v>
      </c>
      <c r="AA164" s="168">
        <v>275400.66493971314</v>
      </c>
      <c r="AB164" s="183">
        <f>SUM(Muut[[#This Row],[Työttömyysaste]:[Koulutustausta]])</f>
        <v>7212342.9809308965</v>
      </c>
      <c r="AD164" s="67"/>
    </row>
    <row r="165" spans="1:30" s="50" customFormat="1">
      <c r="A165" s="95">
        <v>500</v>
      </c>
      <c r="B165" s="160" t="s">
        <v>166</v>
      </c>
      <c r="C165" s="412">
        <v>10486</v>
      </c>
      <c r="D165" s="142">
        <v>364.5</v>
      </c>
      <c r="E165" s="46">
        <v>4876</v>
      </c>
      <c r="F165" s="344">
        <f t="shared" si="4"/>
        <v>7.4753896636587366E-2</v>
      </c>
      <c r="G165" s="392">
        <f>Muut[[#This Row],[Keskim. työttömyysaste 2022, %]]/$F$12</f>
        <v>0.78763139880211386</v>
      </c>
      <c r="H165" s="175">
        <v>0</v>
      </c>
      <c r="I165" s="399">
        <v>12</v>
      </c>
      <c r="J165" s="405">
        <v>196</v>
      </c>
      <c r="K165" s="278">
        <v>144.06</v>
      </c>
      <c r="L165" s="179">
        <v>72.789115646258509</v>
      </c>
      <c r="M165" s="392">
        <v>0.25138961182610631</v>
      </c>
      <c r="N165" s="175">
        <v>0</v>
      </c>
      <c r="O165" s="414">
        <v>0</v>
      </c>
      <c r="P165" s="278">
        <v>3608</v>
      </c>
      <c r="Q165" s="15">
        <v>199</v>
      </c>
      <c r="R165" s="167">
        <v>5.5155210643015519E-2</v>
      </c>
      <c r="S165" s="418">
        <v>0.40403182452757364</v>
      </c>
      <c r="T165" s="168">
        <v>576567.9698076382</v>
      </c>
      <c r="U165" s="168">
        <v>0</v>
      </c>
      <c r="V165" s="168">
        <v>0</v>
      </c>
      <c r="W165" s="168">
        <v>339274.04</v>
      </c>
      <c r="X165" s="168">
        <v>110345.95171781392</v>
      </c>
      <c r="Y165" s="168">
        <v>0</v>
      </c>
      <c r="Z165" s="164">
        <v>0</v>
      </c>
      <c r="AA165" s="168">
        <v>121380.81644868932</v>
      </c>
      <c r="AB165" s="183">
        <f>SUM(Muut[[#This Row],[Työttömyysaste]:[Koulutustausta]])</f>
        <v>1147568.7779741413</v>
      </c>
      <c r="AD165" s="67"/>
    </row>
    <row r="166" spans="1:30" s="50" customFormat="1">
      <c r="A166" s="95">
        <v>503</v>
      </c>
      <c r="B166" s="160" t="s">
        <v>167</v>
      </c>
      <c r="C166" s="412">
        <v>7539</v>
      </c>
      <c r="D166" s="142">
        <v>220.91666666666666</v>
      </c>
      <c r="E166" s="46">
        <v>3554</v>
      </c>
      <c r="F166" s="344">
        <f t="shared" si="4"/>
        <v>6.2160007503282683E-2</v>
      </c>
      <c r="G166" s="392">
        <f>Muut[[#This Row],[Keskim. työttömyysaste 2022, %]]/$F$12</f>
        <v>0.65493808165443479</v>
      </c>
      <c r="H166" s="175">
        <v>0</v>
      </c>
      <c r="I166" s="399">
        <v>65</v>
      </c>
      <c r="J166" s="405">
        <v>237</v>
      </c>
      <c r="K166" s="278">
        <v>519.84</v>
      </c>
      <c r="L166" s="179">
        <v>14.502539242843952</v>
      </c>
      <c r="M166" s="392">
        <v>1.2617395630566941</v>
      </c>
      <c r="N166" s="175">
        <v>0</v>
      </c>
      <c r="O166" s="414">
        <v>0</v>
      </c>
      <c r="P166" s="278">
        <v>2247</v>
      </c>
      <c r="Q166" s="15">
        <v>300</v>
      </c>
      <c r="R166" s="167">
        <v>0.13351134846461948</v>
      </c>
      <c r="S166" s="418">
        <v>0.97801881429543291</v>
      </c>
      <c r="T166" s="168">
        <v>344692.33397395222</v>
      </c>
      <c r="U166" s="168">
        <v>0</v>
      </c>
      <c r="V166" s="168">
        <v>0</v>
      </c>
      <c r="W166" s="168">
        <v>410244.63</v>
      </c>
      <c r="X166" s="168">
        <v>398182.97612792172</v>
      </c>
      <c r="Y166" s="168">
        <v>0</v>
      </c>
      <c r="Z166" s="164">
        <v>0</v>
      </c>
      <c r="AA166" s="168">
        <v>211244.58204388412</v>
      </c>
      <c r="AB166" s="183">
        <f>SUM(Muut[[#This Row],[Työttömyysaste]:[Koulutustausta]])</f>
        <v>1364364.5221457582</v>
      </c>
      <c r="AD166" s="67"/>
    </row>
    <row r="167" spans="1:30" s="50" customFormat="1">
      <c r="A167" s="95">
        <v>504</v>
      </c>
      <c r="B167" s="160" t="s">
        <v>168</v>
      </c>
      <c r="C167" s="412">
        <v>1764</v>
      </c>
      <c r="D167" s="142">
        <v>82.75</v>
      </c>
      <c r="E167" s="46">
        <v>856</v>
      </c>
      <c r="F167" s="344">
        <f t="shared" si="4"/>
        <v>9.6670560747663545E-2</v>
      </c>
      <c r="G167" s="392">
        <f>Muut[[#This Row],[Keskim. työttömyysaste 2022, %]]/$F$12</f>
        <v>1.0185525091062719</v>
      </c>
      <c r="H167" s="175">
        <v>1</v>
      </c>
      <c r="I167" s="399">
        <v>158</v>
      </c>
      <c r="J167" s="405">
        <v>67</v>
      </c>
      <c r="K167" s="278">
        <v>200.44</v>
      </c>
      <c r="L167" s="179">
        <v>8.8006385950908008</v>
      </c>
      <c r="M167" s="392">
        <v>2.0792158807300383</v>
      </c>
      <c r="N167" s="175">
        <v>0</v>
      </c>
      <c r="O167" s="414">
        <v>0</v>
      </c>
      <c r="P167" s="278">
        <v>537</v>
      </c>
      <c r="Q167" s="15">
        <v>93</v>
      </c>
      <c r="R167" s="167">
        <v>0.17318435754189945</v>
      </c>
      <c r="S167" s="418">
        <v>1.2686379245321597</v>
      </c>
      <c r="T167" s="168">
        <v>125429.4857654904</v>
      </c>
      <c r="U167" s="168">
        <v>36588.358800000002</v>
      </c>
      <c r="V167" s="168">
        <v>43539.791400000002</v>
      </c>
      <c r="W167" s="168">
        <v>115976.33</v>
      </c>
      <c r="X167" s="168">
        <v>153531.46301762198</v>
      </c>
      <c r="Y167" s="168">
        <v>0</v>
      </c>
      <c r="Z167" s="164">
        <v>0</v>
      </c>
      <c r="AA167" s="168">
        <v>64115.184612760997</v>
      </c>
      <c r="AB167" s="183">
        <f>SUM(Muut[[#This Row],[Työttömyysaste]:[Koulutustausta]])</f>
        <v>539180.61359587347</v>
      </c>
      <c r="AD167" s="67"/>
    </row>
    <row r="168" spans="1:30" s="50" customFormat="1">
      <c r="A168" s="95">
        <v>505</v>
      </c>
      <c r="B168" s="160" t="s">
        <v>169</v>
      </c>
      <c r="C168" s="412">
        <v>20912</v>
      </c>
      <c r="D168" s="142">
        <v>643.66666666666663</v>
      </c>
      <c r="E168" s="46">
        <v>10203</v>
      </c>
      <c r="F168" s="344">
        <f t="shared" si="4"/>
        <v>6.308602045150119E-2</v>
      </c>
      <c r="G168" s="392">
        <f>Muut[[#This Row],[Keskim. työttömyysaste 2022, %]]/$F$12</f>
        <v>0.66469485563586272</v>
      </c>
      <c r="H168" s="175">
        <v>0</v>
      </c>
      <c r="I168" s="399">
        <v>167</v>
      </c>
      <c r="J168" s="405">
        <v>970</v>
      </c>
      <c r="K168" s="278">
        <v>580.85</v>
      </c>
      <c r="L168" s="179">
        <v>36.002410260824654</v>
      </c>
      <c r="M168" s="392">
        <v>0.50825562496824217</v>
      </c>
      <c r="N168" s="175">
        <v>0</v>
      </c>
      <c r="O168" s="414">
        <v>0</v>
      </c>
      <c r="P168" s="278">
        <v>6815</v>
      </c>
      <c r="Q168" s="15">
        <v>944</v>
      </c>
      <c r="R168" s="167">
        <v>0.13851797505502567</v>
      </c>
      <c r="S168" s="418">
        <v>1.0146941610571851</v>
      </c>
      <c r="T168" s="168">
        <v>970365.89869800035</v>
      </c>
      <c r="U168" s="168">
        <v>0</v>
      </c>
      <c r="V168" s="168">
        <v>0</v>
      </c>
      <c r="W168" s="168">
        <v>1679060.3</v>
      </c>
      <c r="X168" s="168">
        <v>444914.93860399991</v>
      </c>
      <c r="Y168" s="168">
        <v>0</v>
      </c>
      <c r="Z168" s="164">
        <v>0</v>
      </c>
      <c r="AA168" s="168">
        <v>607932.49508119794</v>
      </c>
      <c r="AB168" s="183">
        <f>SUM(Muut[[#This Row],[Työttömyysaste]:[Koulutustausta]])</f>
        <v>3702273.6323831985</v>
      </c>
      <c r="AD168" s="67"/>
    </row>
    <row r="169" spans="1:30" s="50" customFormat="1">
      <c r="A169" s="95">
        <v>507</v>
      </c>
      <c r="B169" s="160" t="s">
        <v>170</v>
      </c>
      <c r="C169" s="412">
        <v>5564</v>
      </c>
      <c r="D169" s="142">
        <v>205.16666666666666</v>
      </c>
      <c r="E169" s="46">
        <v>2208</v>
      </c>
      <c r="F169" s="344">
        <f t="shared" si="4"/>
        <v>9.2919685990338161E-2</v>
      </c>
      <c r="G169" s="392">
        <f>Muut[[#This Row],[Keskim. työttömyysaste 2022, %]]/$F$12</f>
        <v>0.97903207117905644</v>
      </c>
      <c r="H169" s="175">
        <v>0</v>
      </c>
      <c r="I169" s="399">
        <v>13</v>
      </c>
      <c r="J169" s="405">
        <v>151</v>
      </c>
      <c r="K169" s="278">
        <v>981.26</v>
      </c>
      <c r="L169" s="179">
        <v>5.6702606852414243</v>
      </c>
      <c r="M169" s="392">
        <v>3.2270875261706577</v>
      </c>
      <c r="N169" s="175">
        <v>0</v>
      </c>
      <c r="O169" s="414">
        <v>0</v>
      </c>
      <c r="P169" s="278">
        <v>1281</v>
      </c>
      <c r="Q169" s="15">
        <v>219</v>
      </c>
      <c r="R169" s="167">
        <v>0.17096018735362997</v>
      </c>
      <c r="S169" s="418">
        <v>1.2523450751576437</v>
      </c>
      <c r="T169" s="168">
        <v>380278.41753845126</v>
      </c>
      <c r="U169" s="168">
        <v>0</v>
      </c>
      <c r="V169" s="168">
        <v>0</v>
      </c>
      <c r="W169" s="168">
        <v>261379.49</v>
      </c>
      <c r="X169" s="168">
        <v>751617.85771638271</v>
      </c>
      <c r="Y169" s="168">
        <v>0</v>
      </c>
      <c r="Z169" s="164">
        <v>0</v>
      </c>
      <c r="AA169" s="168">
        <v>199634.57514777474</v>
      </c>
      <c r="AB169" s="183">
        <f>SUM(Muut[[#This Row],[Työttömyysaste]:[Koulutustausta]])</f>
        <v>1592910.3404026087</v>
      </c>
      <c r="AD169" s="67"/>
    </row>
    <row r="170" spans="1:30" s="50" customFormat="1">
      <c r="A170" s="95">
        <v>508</v>
      </c>
      <c r="B170" s="160" t="s">
        <v>171</v>
      </c>
      <c r="C170" s="412">
        <v>9360</v>
      </c>
      <c r="D170" s="142">
        <v>326</v>
      </c>
      <c r="E170" s="46">
        <v>3834</v>
      </c>
      <c r="F170" s="344">
        <f t="shared" si="4"/>
        <v>8.5028690662493481E-2</v>
      </c>
      <c r="G170" s="392">
        <f>Muut[[#This Row],[Keskim. työttömyysaste 2022, %]]/$F$12</f>
        <v>0.89588997467770426</v>
      </c>
      <c r="H170" s="175">
        <v>0</v>
      </c>
      <c r="I170" s="399">
        <v>14</v>
      </c>
      <c r="J170" s="405">
        <v>274</v>
      </c>
      <c r="K170" s="278">
        <v>534.80999999999995</v>
      </c>
      <c r="L170" s="179">
        <v>17.501542603915411</v>
      </c>
      <c r="M170" s="392">
        <v>1.0455322677319199</v>
      </c>
      <c r="N170" s="175">
        <v>0</v>
      </c>
      <c r="O170" s="414">
        <v>0</v>
      </c>
      <c r="P170" s="278">
        <v>2430</v>
      </c>
      <c r="Q170" s="15">
        <v>331</v>
      </c>
      <c r="R170" s="167">
        <v>0.13621399176954732</v>
      </c>
      <c r="S170" s="418">
        <v>0.99781665193954505</v>
      </c>
      <c r="T170" s="168">
        <v>585393.86067786498</v>
      </c>
      <c r="U170" s="168">
        <v>0</v>
      </c>
      <c r="V170" s="168">
        <v>0</v>
      </c>
      <c r="W170" s="168">
        <v>474291.26</v>
      </c>
      <c r="X170" s="168">
        <v>409649.57960713637</v>
      </c>
      <c r="Y170" s="168">
        <v>0</v>
      </c>
      <c r="Z170" s="164">
        <v>0</v>
      </c>
      <c r="AA170" s="168">
        <v>267578.50465071615</v>
      </c>
      <c r="AB170" s="183">
        <f>SUM(Muut[[#This Row],[Työttömyysaste]:[Koulutustausta]])</f>
        <v>1736913.2049357176</v>
      </c>
      <c r="AD170" s="67"/>
    </row>
    <row r="171" spans="1:30" s="50" customFormat="1">
      <c r="A171" s="95">
        <v>529</v>
      </c>
      <c r="B171" s="160" t="s">
        <v>172</v>
      </c>
      <c r="C171" s="412">
        <v>19850</v>
      </c>
      <c r="D171" s="142">
        <v>591.91666666666663</v>
      </c>
      <c r="E171" s="46">
        <v>9082</v>
      </c>
      <c r="F171" s="344">
        <f t="shared" si="4"/>
        <v>6.5174704543786238E-2</v>
      </c>
      <c r="G171" s="392">
        <f>Muut[[#This Row],[Keskim. työttömyysaste 2022, %]]/$F$12</f>
        <v>0.68670191141865145</v>
      </c>
      <c r="H171" s="175">
        <v>0</v>
      </c>
      <c r="I171" s="399">
        <v>270</v>
      </c>
      <c r="J171" s="405">
        <v>658</v>
      </c>
      <c r="K171" s="278">
        <v>312.58</v>
      </c>
      <c r="L171" s="179">
        <v>63.503743041781306</v>
      </c>
      <c r="M171" s="392">
        <v>0.28814722803724058</v>
      </c>
      <c r="N171" s="175">
        <v>3</v>
      </c>
      <c r="O171" s="414">
        <v>4263</v>
      </c>
      <c r="P171" s="278">
        <v>5954</v>
      </c>
      <c r="Q171" s="15">
        <v>596</v>
      </c>
      <c r="R171" s="167">
        <v>0.10010077258985556</v>
      </c>
      <c r="S171" s="418">
        <v>0.73327428749872092</v>
      </c>
      <c r="T171" s="168">
        <v>951582.40965730068</v>
      </c>
      <c r="U171" s="168">
        <v>0</v>
      </c>
      <c r="V171" s="168">
        <v>0</v>
      </c>
      <c r="W171" s="168">
        <v>1138991.42</v>
      </c>
      <c r="X171" s="168">
        <v>239427.58286793198</v>
      </c>
      <c r="Y171" s="168">
        <v>0</v>
      </c>
      <c r="Z171" s="164">
        <v>1271823.42</v>
      </c>
      <c r="AA171" s="168">
        <v>417014.92048624129</v>
      </c>
      <c r="AB171" s="183">
        <f>SUM(Muut[[#This Row],[Työttömyysaste]:[Koulutustausta]])</f>
        <v>4018839.7530114735</v>
      </c>
      <c r="AD171" s="67"/>
    </row>
    <row r="172" spans="1:30" s="50" customFormat="1">
      <c r="A172" s="95">
        <v>531</v>
      </c>
      <c r="B172" s="160" t="s">
        <v>173</v>
      </c>
      <c r="C172" s="412">
        <v>5072</v>
      </c>
      <c r="D172" s="142">
        <v>155.33333333333334</v>
      </c>
      <c r="E172" s="46">
        <v>2273</v>
      </c>
      <c r="F172" s="344">
        <f t="shared" si="4"/>
        <v>6.8338466050740579E-2</v>
      </c>
      <c r="G172" s="392">
        <f>Muut[[#This Row],[Keskim. työttömyysaste 2022, %]]/$F$12</f>
        <v>0.72003633294470082</v>
      </c>
      <c r="H172" s="175">
        <v>0</v>
      </c>
      <c r="I172" s="399">
        <v>29</v>
      </c>
      <c r="J172" s="405">
        <v>97</v>
      </c>
      <c r="K172" s="278">
        <v>182.93</v>
      </c>
      <c r="L172" s="179">
        <v>27.726452741485812</v>
      </c>
      <c r="M172" s="392">
        <v>0.65996280512650629</v>
      </c>
      <c r="N172" s="175">
        <v>0</v>
      </c>
      <c r="O172" s="414">
        <v>0</v>
      </c>
      <c r="P172" s="278">
        <v>1473</v>
      </c>
      <c r="Q172" s="15">
        <v>159</v>
      </c>
      <c r="R172" s="167">
        <v>0.1079429735234216</v>
      </c>
      <c r="S172" s="418">
        <v>0.79072123973698183</v>
      </c>
      <c r="T172" s="168">
        <v>254947.81503535443</v>
      </c>
      <c r="U172" s="168">
        <v>0</v>
      </c>
      <c r="V172" s="168">
        <v>0</v>
      </c>
      <c r="W172" s="168">
        <v>167906.03</v>
      </c>
      <c r="X172" s="168">
        <v>140119.29021060467</v>
      </c>
      <c r="Y172" s="168">
        <v>0</v>
      </c>
      <c r="Z172" s="164">
        <v>0</v>
      </c>
      <c r="AA172" s="168">
        <v>114901.91736565209</v>
      </c>
      <c r="AB172" s="183">
        <f>SUM(Muut[[#This Row],[Työttömyysaste]:[Koulutustausta]])</f>
        <v>677875.05261161109</v>
      </c>
      <c r="AD172" s="67"/>
    </row>
    <row r="173" spans="1:30" s="50" customFormat="1">
      <c r="A173" s="95">
        <v>535</v>
      </c>
      <c r="B173" s="160" t="s">
        <v>174</v>
      </c>
      <c r="C173" s="412">
        <v>10419</v>
      </c>
      <c r="D173" s="142">
        <v>283.91666666666669</v>
      </c>
      <c r="E173" s="46">
        <v>4381</v>
      </c>
      <c r="F173" s="344">
        <f t="shared" si="4"/>
        <v>6.480636080042608E-2</v>
      </c>
      <c r="G173" s="392">
        <f>Muut[[#This Row],[Keskim. työttömyysaste 2022, %]]/$F$12</f>
        <v>0.6828209217863227</v>
      </c>
      <c r="H173" s="175">
        <v>0</v>
      </c>
      <c r="I173" s="399">
        <v>5</v>
      </c>
      <c r="J173" s="405">
        <v>115</v>
      </c>
      <c r="K173" s="278">
        <v>527.30999999999995</v>
      </c>
      <c r="L173" s="179">
        <v>19.758775672754169</v>
      </c>
      <c r="M173" s="392">
        <v>0.92609116225306465</v>
      </c>
      <c r="N173" s="175">
        <v>0</v>
      </c>
      <c r="O173" s="414">
        <v>0</v>
      </c>
      <c r="P173" s="278">
        <v>2740</v>
      </c>
      <c r="Q173" s="15">
        <v>272</v>
      </c>
      <c r="R173" s="167">
        <v>9.9270072992700728E-2</v>
      </c>
      <c r="S173" s="418">
        <v>0.72718911313423351</v>
      </c>
      <c r="T173" s="168">
        <v>496650.06376144133</v>
      </c>
      <c r="U173" s="168">
        <v>0</v>
      </c>
      <c r="V173" s="168">
        <v>0</v>
      </c>
      <c r="W173" s="168">
        <v>199063.85</v>
      </c>
      <c r="X173" s="168">
        <v>403904.78828488453</v>
      </c>
      <c r="Y173" s="168">
        <v>0</v>
      </c>
      <c r="Z173" s="164">
        <v>0</v>
      </c>
      <c r="AA173" s="168">
        <v>217069.11354321084</v>
      </c>
      <c r="AB173" s="183">
        <f>SUM(Muut[[#This Row],[Työttömyysaste]:[Koulutustausta]])</f>
        <v>1316687.8155895367</v>
      </c>
      <c r="AD173" s="67"/>
    </row>
    <row r="174" spans="1:30" s="50" customFormat="1">
      <c r="A174" s="95">
        <v>536</v>
      </c>
      <c r="B174" s="160" t="s">
        <v>175</v>
      </c>
      <c r="C174" s="412">
        <v>35346</v>
      </c>
      <c r="D174" s="142">
        <v>1220.8333333333333</v>
      </c>
      <c r="E174" s="46">
        <v>16562</v>
      </c>
      <c r="F174" s="344">
        <f t="shared" si="4"/>
        <v>7.3712917119510515E-2</v>
      </c>
      <c r="G174" s="392">
        <f>Muut[[#This Row],[Keskim. työttömyysaste 2022, %]]/$F$12</f>
        <v>0.77666329961197356</v>
      </c>
      <c r="H174" s="175">
        <v>0</v>
      </c>
      <c r="I174" s="399">
        <v>117</v>
      </c>
      <c r="J174" s="405">
        <v>1117</v>
      </c>
      <c r="K174" s="278">
        <v>288.3</v>
      </c>
      <c r="L174" s="179">
        <v>122.60145681581685</v>
      </c>
      <c r="M174" s="392">
        <v>0.14925130583862525</v>
      </c>
      <c r="N174" s="175">
        <v>0</v>
      </c>
      <c r="O174" s="414">
        <v>0</v>
      </c>
      <c r="P174" s="278">
        <v>11864</v>
      </c>
      <c r="Q174" s="15">
        <v>1053</v>
      </c>
      <c r="R174" s="167">
        <v>8.8755900202292654E-2</v>
      </c>
      <c r="S174" s="418">
        <v>0.65016900267899957</v>
      </c>
      <c r="T174" s="168">
        <v>1916420.0003782012</v>
      </c>
      <c r="U174" s="168">
        <v>0</v>
      </c>
      <c r="V174" s="168">
        <v>0</v>
      </c>
      <c r="W174" s="168">
        <v>1933515.83</v>
      </c>
      <c r="X174" s="168">
        <v>220829.77842736192</v>
      </c>
      <c r="Y174" s="168">
        <v>0</v>
      </c>
      <c r="Z174" s="164">
        <v>0</v>
      </c>
      <c r="AA174" s="168">
        <v>658402.02774302335</v>
      </c>
      <c r="AB174" s="183">
        <f>SUM(Muut[[#This Row],[Työttömyysaste]:[Koulutustausta]])</f>
        <v>4729167.6365485862</v>
      </c>
      <c r="AD174" s="67"/>
    </row>
    <row r="175" spans="1:30" s="50" customFormat="1">
      <c r="A175" s="95">
        <v>538</v>
      </c>
      <c r="B175" s="160" t="s">
        <v>176</v>
      </c>
      <c r="C175" s="412">
        <v>4644</v>
      </c>
      <c r="D175" s="142">
        <v>117.5</v>
      </c>
      <c r="E175" s="46">
        <v>2307</v>
      </c>
      <c r="F175" s="344">
        <f t="shared" si="4"/>
        <v>5.0931946250541829E-2</v>
      </c>
      <c r="G175" s="392">
        <f>Muut[[#This Row],[Keskim. työttömyysaste 2022, %]]/$F$12</f>
        <v>0.53663557184247512</v>
      </c>
      <c r="H175" s="175">
        <v>0</v>
      </c>
      <c r="I175" s="399">
        <v>37</v>
      </c>
      <c r="J175" s="405">
        <v>105</v>
      </c>
      <c r="K175" s="278">
        <v>198.93</v>
      </c>
      <c r="L175" s="179">
        <v>23.344895189262555</v>
      </c>
      <c r="M175" s="392">
        <v>0.78382992851879751</v>
      </c>
      <c r="N175" s="175">
        <v>0</v>
      </c>
      <c r="O175" s="414">
        <v>0</v>
      </c>
      <c r="P175" s="278">
        <v>1571</v>
      </c>
      <c r="Q175" s="15">
        <v>160</v>
      </c>
      <c r="R175" s="167">
        <v>0.10184595798854233</v>
      </c>
      <c r="S175" s="418">
        <v>0.74605840041479754</v>
      </c>
      <c r="T175" s="168">
        <v>173975.98593138088</v>
      </c>
      <c r="U175" s="168">
        <v>0</v>
      </c>
      <c r="V175" s="168">
        <v>0</v>
      </c>
      <c r="W175" s="168">
        <v>181753.95</v>
      </c>
      <c r="X175" s="168">
        <v>152374.84503140865</v>
      </c>
      <c r="Y175" s="168">
        <v>0</v>
      </c>
      <c r="Z175" s="164">
        <v>0</v>
      </c>
      <c r="AA175" s="168">
        <v>99263.517810229052</v>
      </c>
      <c r="AB175" s="183">
        <f>SUM(Muut[[#This Row],[Työttömyysaste]:[Koulutustausta]])</f>
        <v>607368.29877301864</v>
      </c>
      <c r="AD175" s="67"/>
    </row>
    <row r="176" spans="1:30" s="50" customFormat="1">
      <c r="A176" s="95">
        <v>541</v>
      </c>
      <c r="B176" s="160" t="s">
        <v>177</v>
      </c>
      <c r="C176" s="412">
        <v>9243</v>
      </c>
      <c r="D176" s="142">
        <v>451.5</v>
      </c>
      <c r="E176" s="46">
        <v>3862</v>
      </c>
      <c r="F176" s="344">
        <f t="shared" si="4"/>
        <v>0.11690833764888658</v>
      </c>
      <c r="G176" s="392">
        <f>Muut[[#This Row],[Keskim. työttömyysaste 2022, %]]/$F$12</f>
        <v>1.2317843170325737</v>
      </c>
      <c r="H176" s="175">
        <v>0</v>
      </c>
      <c r="I176" s="399">
        <v>8</v>
      </c>
      <c r="J176" s="406">
        <v>252</v>
      </c>
      <c r="K176" s="278">
        <v>2401.35</v>
      </c>
      <c r="L176" s="179">
        <v>3.8490848897495162</v>
      </c>
      <c r="M176" s="392">
        <v>4.7539682941805106</v>
      </c>
      <c r="N176" s="175">
        <v>0</v>
      </c>
      <c r="O176" s="414">
        <v>0</v>
      </c>
      <c r="P176" s="278">
        <v>2227</v>
      </c>
      <c r="Q176" s="15">
        <v>282</v>
      </c>
      <c r="R176" s="167">
        <v>0.12662775033677592</v>
      </c>
      <c r="S176" s="418">
        <v>0.92759397358712503</v>
      </c>
      <c r="T176" s="168">
        <v>794813.54829920258</v>
      </c>
      <c r="U176" s="168">
        <v>0</v>
      </c>
      <c r="V176" s="168">
        <v>0</v>
      </c>
      <c r="W176" s="168">
        <v>436209.48</v>
      </c>
      <c r="X176" s="168">
        <v>1839367.2855586039</v>
      </c>
      <c r="Y176" s="168">
        <v>0</v>
      </c>
      <c r="Z176" s="164">
        <v>0</v>
      </c>
      <c r="AA176" s="168">
        <v>245637.96895385507</v>
      </c>
      <c r="AB176" s="183">
        <f>SUM(Muut[[#This Row],[Työttömyysaste]:[Koulutustausta]])</f>
        <v>3316028.2828116617</v>
      </c>
      <c r="AD176" s="67"/>
    </row>
    <row r="177" spans="1:30" s="50" customFormat="1">
      <c r="A177" s="95">
        <v>543</v>
      </c>
      <c r="B177" s="160" t="s">
        <v>178</v>
      </c>
      <c r="C177" s="412">
        <v>44458</v>
      </c>
      <c r="D177" s="142">
        <v>1528.0833333333333</v>
      </c>
      <c r="E177" s="46">
        <v>22307</v>
      </c>
      <c r="F177" s="344">
        <f t="shared" si="4"/>
        <v>6.8502413293286116E-2</v>
      </c>
      <c r="G177" s="392">
        <f>Muut[[#This Row],[Keskim. työttömyysaste 2022, %]]/$F$12</f>
        <v>0.7217637344820903</v>
      </c>
      <c r="H177" s="175">
        <v>0</v>
      </c>
      <c r="I177" s="399">
        <v>546</v>
      </c>
      <c r="J177" s="405">
        <v>3164</v>
      </c>
      <c r="K177" s="278">
        <v>361.9</v>
      </c>
      <c r="L177" s="179">
        <v>122.84609008013264</v>
      </c>
      <c r="M177" s="392">
        <v>0.14895408975200108</v>
      </c>
      <c r="N177" s="175">
        <v>0</v>
      </c>
      <c r="O177" s="414">
        <v>0</v>
      </c>
      <c r="P177" s="278">
        <v>15064</v>
      </c>
      <c r="Q177" s="15">
        <v>2229</v>
      </c>
      <c r="R177" s="167">
        <v>0.14796866702071163</v>
      </c>
      <c r="S177" s="418">
        <v>1.0839238906408162</v>
      </c>
      <c r="T177" s="168">
        <v>2240075.2948318892</v>
      </c>
      <c r="U177" s="168">
        <v>0</v>
      </c>
      <c r="V177" s="168">
        <v>0</v>
      </c>
      <c r="W177" s="168">
        <v>5476852.3600000003</v>
      </c>
      <c r="X177" s="168">
        <v>277205.33060306025</v>
      </c>
      <c r="Y177" s="168">
        <v>0</v>
      </c>
      <c r="Z177" s="164">
        <v>0</v>
      </c>
      <c r="AA177" s="168">
        <v>1380617.3806576345</v>
      </c>
      <c r="AB177" s="183">
        <f>SUM(Muut[[#This Row],[Työttömyysaste]:[Koulutustausta]])</f>
        <v>9374750.366092585</v>
      </c>
      <c r="AD177" s="67"/>
    </row>
    <row r="178" spans="1:30" s="50" customFormat="1">
      <c r="A178" s="95">
        <v>545</v>
      </c>
      <c r="B178" s="160" t="s">
        <v>179</v>
      </c>
      <c r="C178" s="412">
        <v>9584</v>
      </c>
      <c r="D178" s="142">
        <v>160.66666666666666</v>
      </c>
      <c r="E178" s="46">
        <v>4495</v>
      </c>
      <c r="F178" s="344">
        <f t="shared" si="4"/>
        <v>3.5743418613274007E-2</v>
      </c>
      <c r="G178" s="392">
        <f>Muut[[#This Row],[Keskim. työttömyysaste 2022, %]]/$F$12</f>
        <v>0.37660429846493865</v>
      </c>
      <c r="H178" s="401">
        <v>3</v>
      </c>
      <c r="I178" s="399">
        <v>7212</v>
      </c>
      <c r="J178" s="405">
        <v>1870</v>
      </c>
      <c r="K178" s="278">
        <v>977.82</v>
      </c>
      <c r="L178" s="179">
        <v>9.8013949397639646</v>
      </c>
      <c r="M178" s="392">
        <v>1.8669207434180943</v>
      </c>
      <c r="N178" s="175">
        <v>3</v>
      </c>
      <c r="O178" s="414">
        <v>93</v>
      </c>
      <c r="P178" s="278">
        <v>2821</v>
      </c>
      <c r="Q178" s="15">
        <v>663</v>
      </c>
      <c r="R178" s="167">
        <v>0.23502304147465439</v>
      </c>
      <c r="S178" s="418">
        <v>1.7216286031000574</v>
      </c>
      <c r="T178" s="168">
        <v>251970.51039082534</v>
      </c>
      <c r="U178" s="168">
        <v>198788.45280000003</v>
      </c>
      <c r="V178" s="168">
        <v>1987398.5796000001</v>
      </c>
      <c r="W178" s="168">
        <v>3236951.3</v>
      </c>
      <c r="X178" s="168">
        <v>748982.91342991008</v>
      </c>
      <c r="Y178" s="168">
        <v>0</v>
      </c>
      <c r="Z178" s="164">
        <v>27745.62</v>
      </c>
      <c r="AA178" s="168">
        <v>472727.53644497867</v>
      </c>
      <c r="AB178" s="183">
        <f>SUM(Muut[[#This Row],[Työttömyysaste]:[Koulutustausta]])</f>
        <v>6924564.9126657145</v>
      </c>
      <c r="AD178" s="67"/>
    </row>
    <row r="179" spans="1:30" s="50" customFormat="1">
      <c r="A179" s="95">
        <v>560</v>
      </c>
      <c r="B179" s="160" t="s">
        <v>180</v>
      </c>
      <c r="C179" s="412">
        <v>15735</v>
      </c>
      <c r="D179" s="142">
        <v>724.08333333333337</v>
      </c>
      <c r="E179" s="46">
        <v>7242</v>
      </c>
      <c r="F179" s="344">
        <f t="shared" si="4"/>
        <v>9.9983890269722916E-2</v>
      </c>
      <c r="G179" s="392">
        <f>Muut[[#This Row],[Keskim. työttömyysaste 2022, %]]/$F$12</f>
        <v>1.0534628279467575</v>
      </c>
      <c r="H179" s="175">
        <v>0</v>
      </c>
      <c r="I179" s="399">
        <v>96</v>
      </c>
      <c r="J179" s="405">
        <v>557</v>
      </c>
      <c r="K179" s="278">
        <v>785.26</v>
      </c>
      <c r="L179" s="179">
        <v>20.037949214272981</v>
      </c>
      <c r="M179" s="392">
        <v>0.91318863681142404</v>
      </c>
      <c r="N179" s="175">
        <v>0</v>
      </c>
      <c r="O179" s="414">
        <v>0</v>
      </c>
      <c r="P179" s="278">
        <v>4717</v>
      </c>
      <c r="Q179" s="15">
        <v>742</v>
      </c>
      <c r="R179" s="167">
        <v>0.15730337078651685</v>
      </c>
      <c r="S179" s="418">
        <v>1.1523039647979674</v>
      </c>
      <c r="T179" s="168">
        <v>1157187.146698385</v>
      </c>
      <c r="U179" s="168">
        <v>0</v>
      </c>
      <c r="V179" s="168">
        <v>0</v>
      </c>
      <c r="W179" s="168">
        <v>964161.43</v>
      </c>
      <c r="X179" s="168">
        <v>601487.31116153393</v>
      </c>
      <c r="Y179" s="168">
        <v>0</v>
      </c>
      <c r="Z179" s="164">
        <v>0</v>
      </c>
      <c r="AA179" s="168">
        <v>519467.55768665083</v>
      </c>
      <c r="AB179" s="183">
        <f>SUM(Muut[[#This Row],[Työttömyysaste]:[Koulutustausta]])</f>
        <v>3242303.4455465698</v>
      </c>
      <c r="AD179" s="67"/>
    </row>
    <row r="180" spans="1:30" s="50" customFormat="1">
      <c r="A180" s="95">
        <v>561</v>
      </c>
      <c r="B180" s="160" t="s">
        <v>181</v>
      </c>
      <c r="C180" s="412">
        <v>1317</v>
      </c>
      <c r="D180" s="142">
        <v>39.583333333333336</v>
      </c>
      <c r="E180" s="46">
        <v>580</v>
      </c>
      <c r="F180" s="344">
        <f t="shared" si="4"/>
        <v>6.8247126436781616E-2</v>
      </c>
      <c r="G180" s="392">
        <f>Muut[[#This Row],[Keskim. työttömyysaste 2022, %]]/$F$12</f>
        <v>0.71907394902699973</v>
      </c>
      <c r="H180" s="175">
        <v>0</v>
      </c>
      <c r="I180" s="399">
        <v>6</v>
      </c>
      <c r="J180" s="405">
        <v>105</v>
      </c>
      <c r="K180" s="278">
        <v>117.78</v>
      </c>
      <c r="L180" s="179">
        <v>11.181864493122772</v>
      </c>
      <c r="M180" s="392">
        <v>1.6364379606578709</v>
      </c>
      <c r="N180" s="175">
        <v>0</v>
      </c>
      <c r="O180" s="414">
        <v>0</v>
      </c>
      <c r="P180" s="278">
        <v>392</v>
      </c>
      <c r="Q180" s="15">
        <v>87</v>
      </c>
      <c r="R180" s="167">
        <v>0.22193877551020408</v>
      </c>
      <c r="S180" s="418">
        <v>1.6257816325493188</v>
      </c>
      <c r="T180" s="168">
        <v>66111.493486534077</v>
      </c>
      <c r="U180" s="168">
        <v>0</v>
      </c>
      <c r="V180" s="168">
        <v>0</v>
      </c>
      <c r="W180" s="168">
        <v>181753.95</v>
      </c>
      <c r="X180" s="168">
        <v>90216.202924643381</v>
      </c>
      <c r="Y180" s="168">
        <v>0</v>
      </c>
      <c r="Z180" s="164">
        <v>0</v>
      </c>
      <c r="AA180" s="168">
        <v>61344.073848432519</v>
      </c>
      <c r="AB180" s="183">
        <f>SUM(Muut[[#This Row],[Työttömyysaste]:[Koulutustausta]])</f>
        <v>399425.72025960998</v>
      </c>
      <c r="AD180" s="67"/>
    </row>
    <row r="181" spans="1:30" s="50" customFormat="1">
      <c r="A181" s="95">
        <v>562</v>
      </c>
      <c r="B181" s="160" t="s">
        <v>182</v>
      </c>
      <c r="C181" s="412">
        <v>8935</v>
      </c>
      <c r="D181" s="142">
        <v>329.25</v>
      </c>
      <c r="E181" s="46">
        <v>3875</v>
      </c>
      <c r="F181" s="344">
        <f t="shared" si="4"/>
        <v>8.496774193548387E-2</v>
      </c>
      <c r="G181" s="392">
        <f>Muut[[#This Row],[Keskim. työttömyysaste 2022, %]]/$F$12</f>
        <v>0.89524779904178842</v>
      </c>
      <c r="H181" s="175">
        <v>0</v>
      </c>
      <c r="I181" s="399">
        <v>14</v>
      </c>
      <c r="J181" s="405">
        <v>174</v>
      </c>
      <c r="K181" s="278">
        <v>799.72</v>
      </c>
      <c r="L181" s="179">
        <v>11.172660431150902</v>
      </c>
      <c r="M181" s="392">
        <v>1.6377860618103075</v>
      </c>
      <c r="N181" s="175">
        <v>0</v>
      </c>
      <c r="O181" s="414">
        <v>0</v>
      </c>
      <c r="P181" s="278">
        <v>2509</v>
      </c>
      <c r="Q181" s="15">
        <v>262</v>
      </c>
      <c r="R181" s="167">
        <v>0.10442407333599044</v>
      </c>
      <c r="S181" s="418">
        <v>0.76494402582585563</v>
      </c>
      <c r="T181" s="168">
        <v>558412.91848464322</v>
      </c>
      <c r="U181" s="168">
        <v>0</v>
      </c>
      <c r="V181" s="168">
        <v>0</v>
      </c>
      <c r="W181" s="168">
        <v>301192.26</v>
      </c>
      <c r="X181" s="168">
        <v>612563.26883083559</v>
      </c>
      <c r="Y181" s="168">
        <v>0</v>
      </c>
      <c r="Z181" s="164">
        <v>0</v>
      </c>
      <c r="AA181" s="168">
        <v>195816.30004710268</v>
      </c>
      <c r="AB181" s="183">
        <f>SUM(Muut[[#This Row],[Työttömyysaste]:[Koulutustausta]])</f>
        <v>1667984.7473625813</v>
      </c>
      <c r="AD181" s="67"/>
    </row>
    <row r="182" spans="1:30" s="50" customFormat="1">
      <c r="A182" s="95">
        <v>563</v>
      </c>
      <c r="B182" s="160" t="s">
        <v>183</v>
      </c>
      <c r="C182" s="412">
        <v>7025</v>
      </c>
      <c r="D182" s="142">
        <v>223</v>
      </c>
      <c r="E182" s="46">
        <v>2957</v>
      </c>
      <c r="F182" s="344">
        <f t="shared" si="4"/>
        <v>7.5414271220831927E-2</v>
      </c>
      <c r="G182" s="392">
        <f>Muut[[#This Row],[Keskim. työttömyysaste 2022, %]]/$F$12</f>
        <v>0.79458932047475261</v>
      </c>
      <c r="H182" s="175">
        <v>0</v>
      </c>
      <c r="I182" s="399">
        <v>8</v>
      </c>
      <c r="J182" s="405">
        <v>125</v>
      </c>
      <c r="K182" s="278">
        <v>587.84</v>
      </c>
      <c r="L182" s="179">
        <v>11.950530756668481</v>
      </c>
      <c r="M182" s="392">
        <v>1.5311811583989969</v>
      </c>
      <c r="N182" s="175">
        <v>0</v>
      </c>
      <c r="O182" s="414">
        <v>0</v>
      </c>
      <c r="P182" s="278">
        <v>1829</v>
      </c>
      <c r="Q182" s="15">
        <v>189</v>
      </c>
      <c r="R182" s="167">
        <v>0.10333515582285402</v>
      </c>
      <c r="S182" s="418">
        <v>0.75696731203103218</v>
      </c>
      <c r="T182" s="168">
        <v>389678.72024795593</v>
      </c>
      <c r="U182" s="168">
        <v>0</v>
      </c>
      <c r="V182" s="168">
        <v>0</v>
      </c>
      <c r="W182" s="168">
        <v>216373.75</v>
      </c>
      <c r="X182" s="168">
        <v>450269.08411633864</v>
      </c>
      <c r="Y182" s="168">
        <v>0</v>
      </c>
      <c r="Z182" s="164">
        <v>0</v>
      </c>
      <c r="AA182" s="168">
        <v>152351.97226506573</v>
      </c>
      <c r="AB182" s="183">
        <f>SUM(Muut[[#This Row],[Työttömyysaste]:[Koulutustausta]])</f>
        <v>1208673.5266293604</v>
      </c>
      <c r="AD182" s="67"/>
    </row>
    <row r="183" spans="1:30" s="50" customFormat="1">
      <c r="A183" s="95">
        <v>564</v>
      </c>
      <c r="B183" s="160" t="s">
        <v>184</v>
      </c>
      <c r="C183" s="412">
        <v>211848</v>
      </c>
      <c r="D183" s="142">
        <v>11529</v>
      </c>
      <c r="E183" s="46">
        <v>101653</v>
      </c>
      <c r="F183" s="344">
        <f t="shared" si="4"/>
        <v>0.11341524598388636</v>
      </c>
      <c r="G183" s="392">
        <f>Muut[[#This Row],[Keskim. työttömyysaste 2022, %]]/$F$12</f>
        <v>1.1949799657139621</v>
      </c>
      <c r="H183" s="175">
        <v>0</v>
      </c>
      <c r="I183" s="399">
        <v>480</v>
      </c>
      <c r="J183" s="405">
        <v>10999</v>
      </c>
      <c r="K183" s="278">
        <v>2972.44</v>
      </c>
      <c r="L183" s="179">
        <v>71.270740536394342</v>
      </c>
      <c r="M183" s="392">
        <v>0.25674529813724067</v>
      </c>
      <c r="N183" s="175">
        <v>0</v>
      </c>
      <c r="O183" s="414">
        <v>0</v>
      </c>
      <c r="P183" s="278">
        <v>67119</v>
      </c>
      <c r="Q183" s="15">
        <v>5756</v>
      </c>
      <c r="R183" s="167">
        <v>8.5758131080618014E-2</v>
      </c>
      <c r="S183" s="418">
        <v>0.62820926191068105</v>
      </c>
      <c r="T183" s="168">
        <v>17672688.822362453</v>
      </c>
      <c r="U183" s="168">
        <v>0</v>
      </c>
      <c r="V183" s="168">
        <v>0</v>
      </c>
      <c r="W183" s="168">
        <v>19039159.010000002</v>
      </c>
      <c r="X183" s="168">
        <v>2276806.3357219137</v>
      </c>
      <c r="Y183" s="168">
        <v>0</v>
      </c>
      <c r="Z183" s="164">
        <v>0</v>
      </c>
      <c r="AA183" s="168">
        <v>3812881.6892993255</v>
      </c>
      <c r="AB183" s="183">
        <f>SUM(Muut[[#This Row],[Työttömyysaste]:[Koulutustausta]])</f>
        <v>42801535.857383691</v>
      </c>
      <c r="AD183" s="67"/>
    </row>
    <row r="184" spans="1:30" s="50" customFormat="1">
      <c r="A184" s="95">
        <v>576</v>
      </c>
      <c r="B184" s="160" t="s">
        <v>185</v>
      </c>
      <c r="C184" s="412">
        <v>2750</v>
      </c>
      <c r="D184" s="142">
        <v>119.75</v>
      </c>
      <c r="E184" s="46">
        <v>1073</v>
      </c>
      <c r="F184" s="344">
        <f t="shared" si="4"/>
        <v>0.11160298229263746</v>
      </c>
      <c r="G184" s="392">
        <f>Muut[[#This Row],[Keskim. työttömyysaste 2022, %]]/$F$12</f>
        <v>1.1758853652936541</v>
      </c>
      <c r="H184" s="175">
        <v>0</v>
      </c>
      <c r="I184" s="399">
        <v>8</v>
      </c>
      <c r="J184" s="405">
        <v>56</v>
      </c>
      <c r="K184" s="278">
        <v>523.09</v>
      </c>
      <c r="L184" s="179">
        <v>5.2572215106387041</v>
      </c>
      <c r="M184" s="392">
        <v>3.4806270746722627</v>
      </c>
      <c r="N184" s="175">
        <v>0</v>
      </c>
      <c r="O184" s="414">
        <v>0</v>
      </c>
      <c r="P184" s="278">
        <v>592</v>
      </c>
      <c r="Q184" s="15">
        <v>97</v>
      </c>
      <c r="R184" s="167">
        <v>0.16385135135135134</v>
      </c>
      <c r="S184" s="418">
        <v>1.2002702857264542</v>
      </c>
      <c r="T184" s="168">
        <v>225743.53271566247</v>
      </c>
      <c r="U184" s="168">
        <v>0</v>
      </c>
      <c r="V184" s="168">
        <v>0</v>
      </c>
      <c r="W184" s="168">
        <v>96935.44</v>
      </c>
      <c r="X184" s="168">
        <v>400672.38570089749</v>
      </c>
      <c r="Y184" s="168">
        <v>0</v>
      </c>
      <c r="Z184" s="164">
        <v>0</v>
      </c>
      <c r="AA184" s="168">
        <v>94566.295136673012</v>
      </c>
      <c r="AB184" s="183">
        <f>SUM(Muut[[#This Row],[Työttömyysaste]:[Koulutustausta]])</f>
        <v>817917.6535532329</v>
      </c>
      <c r="AD184" s="67"/>
    </row>
    <row r="185" spans="1:30" s="50" customFormat="1">
      <c r="A185" s="95">
        <v>577</v>
      </c>
      <c r="B185" s="160" t="s">
        <v>186</v>
      </c>
      <c r="C185" s="412">
        <v>11138</v>
      </c>
      <c r="D185" s="142">
        <v>226.5</v>
      </c>
      <c r="E185" s="46">
        <v>5115</v>
      </c>
      <c r="F185" s="344">
        <f t="shared" si="4"/>
        <v>4.4281524926686217E-2</v>
      </c>
      <c r="G185" s="392">
        <f>Muut[[#This Row],[Keskim. työttömyysaste 2022, %]]/$F$12</f>
        <v>0.46656456704393612</v>
      </c>
      <c r="H185" s="175">
        <v>0</v>
      </c>
      <c r="I185" s="399">
        <v>105</v>
      </c>
      <c r="J185" s="405">
        <v>393</v>
      </c>
      <c r="K185" s="278">
        <v>238.52</v>
      </c>
      <c r="L185" s="179">
        <v>46.696293811839674</v>
      </c>
      <c r="M185" s="392">
        <v>0.39186038192262251</v>
      </c>
      <c r="N185" s="175">
        <v>0</v>
      </c>
      <c r="O185" s="414">
        <v>0</v>
      </c>
      <c r="P185" s="278">
        <v>3641</v>
      </c>
      <c r="Q185" s="15">
        <v>346</v>
      </c>
      <c r="R185" s="167">
        <v>9.5028838231255144E-2</v>
      </c>
      <c r="S185" s="418">
        <v>0.69612053776412697</v>
      </c>
      <c r="T185" s="168">
        <v>362774.37707340554</v>
      </c>
      <c r="U185" s="168">
        <v>0</v>
      </c>
      <c r="V185" s="168">
        <v>0</v>
      </c>
      <c r="W185" s="168">
        <v>680279.07</v>
      </c>
      <c r="X185" s="168">
        <v>182699.68349113554</v>
      </c>
      <c r="Y185" s="168">
        <v>0</v>
      </c>
      <c r="Z185" s="164">
        <v>0</v>
      </c>
      <c r="AA185" s="168">
        <v>222134.63924652262</v>
      </c>
      <c r="AB185" s="183">
        <f>SUM(Muut[[#This Row],[Työttömyysaste]:[Koulutustausta]])</f>
        <v>1447887.7698110638</v>
      </c>
      <c r="AD185" s="67"/>
    </row>
    <row r="186" spans="1:30" s="50" customFormat="1">
      <c r="A186" s="95">
        <v>578</v>
      </c>
      <c r="B186" s="160" t="s">
        <v>187</v>
      </c>
      <c r="C186" s="412">
        <v>3100</v>
      </c>
      <c r="D186" s="142">
        <v>134</v>
      </c>
      <c r="E186" s="46">
        <v>1286</v>
      </c>
      <c r="F186" s="344">
        <f t="shared" si="4"/>
        <v>0.104199066874028</v>
      </c>
      <c r="G186" s="392">
        <f>Muut[[#This Row],[Keskim. työttömyysaste 2022, %]]/$F$12</f>
        <v>1.0978753013350921</v>
      </c>
      <c r="H186" s="175">
        <v>0</v>
      </c>
      <c r="I186" s="399">
        <v>2</v>
      </c>
      <c r="J186" s="405">
        <v>30</v>
      </c>
      <c r="K186" s="278">
        <v>918.79</v>
      </c>
      <c r="L186" s="179">
        <v>3.3740027645054909</v>
      </c>
      <c r="M186" s="392">
        <v>5.4233587832167611</v>
      </c>
      <c r="N186" s="175">
        <v>0</v>
      </c>
      <c r="O186" s="414">
        <v>0</v>
      </c>
      <c r="P186" s="278">
        <v>758</v>
      </c>
      <c r="Q186" s="15">
        <v>75</v>
      </c>
      <c r="R186" s="167">
        <v>9.894459102902374E-2</v>
      </c>
      <c r="S186" s="418">
        <v>0.72480484027765102</v>
      </c>
      <c r="T186" s="168">
        <v>237592.29183722864</v>
      </c>
      <c r="U186" s="168">
        <v>0</v>
      </c>
      <c r="V186" s="168">
        <v>0</v>
      </c>
      <c r="W186" s="168">
        <v>51929.7</v>
      </c>
      <c r="X186" s="168">
        <v>703767.57586290617</v>
      </c>
      <c r="Y186" s="168">
        <v>0</v>
      </c>
      <c r="Z186" s="164">
        <v>0</v>
      </c>
      <c r="AA186" s="168">
        <v>64373.54188925957</v>
      </c>
      <c r="AB186" s="183">
        <f>SUM(Muut[[#This Row],[Työttömyysaste]:[Koulutustausta]])</f>
        <v>1057663.1095893944</v>
      </c>
      <c r="AD186" s="67"/>
    </row>
    <row r="187" spans="1:30" s="50" customFormat="1">
      <c r="A187" s="95">
        <v>580</v>
      </c>
      <c r="B187" s="160" t="s">
        <v>188</v>
      </c>
      <c r="C187" s="412">
        <v>4438</v>
      </c>
      <c r="D187" s="142">
        <v>163.91666666666666</v>
      </c>
      <c r="E187" s="46">
        <v>1801</v>
      </c>
      <c r="F187" s="344">
        <f t="shared" si="4"/>
        <v>9.1014251341847111E-2</v>
      </c>
      <c r="G187" s="392">
        <f>Muut[[#This Row],[Keskim. työttömyysaste 2022, %]]/$F$12</f>
        <v>0.95895579121183283</v>
      </c>
      <c r="H187" s="175">
        <v>0</v>
      </c>
      <c r="I187" s="399">
        <v>8</v>
      </c>
      <c r="J187" s="405">
        <v>117</v>
      </c>
      <c r="K187" s="278">
        <v>591.91</v>
      </c>
      <c r="L187" s="179">
        <v>7.497761484009394</v>
      </c>
      <c r="M187" s="392">
        <v>2.4405187556984655</v>
      </c>
      <c r="N187" s="175">
        <v>3</v>
      </c>
      <c r="O187" s="414">
        <v>184</v>
      </c>
      <c r="P187" s="278">
        <v>1010</v>
      </c>
      <c r="Q187" s="15">
        <v>151</v>
      </c>
      <c r="R187" s="167">
        <v>0.1495049504950495</v>
      </c>
      <c r="S187" s="418">
        <v>1.0951777215643483</v>
      </c>
      <c r="T187" s="168">
        <v>297100.59539560234</v>
      </c>
      <c r="U187" s="168">
        <v>0</v>
      </c>
      <c r="V187" s="168">
        <v>0</v>
      </c>
      <c r="W187" s="168">
        <v>202525.83</v>
      </c>
      <c r="X187" s="168">
        <v>453386.5908738806</v>
      </c>
      <c r="Y187" s="168">
        <v>0</v>
      </c>
      <c r="Z187" s="164">
        <v>54894.559999999998</v>
      </c>
      <c r="AA187" s="168">
        <v>139250.42356586884</v>
      </c>
      <c r="AB187" s="183">
        <f>SUM(Muut[[#This Row],[Työttömyysaste]:[Koulutustausta]])</f>
        <v>1147157.9998353517</v>
      </c>
      <c r="AD187" s="67"/>
    </row>
    <row r="188" spans="1:30" s="50" customFormat="1">
      <c r="A188" s="95">
        <v>581</v>
      </c>
      <c r="B188" s="160" t="s">
        <v>189</v>
      </c>
      <c r="C188" s="412">
        <v>6240</v>
      </c>
      <c r="D188" s="142">
        <v>210.25</v>
      </c>
      <c r="E188" s="46">
        <v>2543</v>
      </c>
      <c r="F188" s="344">
        <f t="shared" si="4"/>
        <v>8.2677939441604398E-2</v>
      </c>
      <c r="G188" s="392">
        <f>Muut[[#This Row],[Keskim. työttömyysaste 2022, %]]/$F$12</f>
        <v>0.87112169428496766</v>
      </c>
      <c r="H188" s="175">
        <v>0</v>
      </c>
      <c r="I188" s="399">
        <v>8</v>
      </c>
      <c r="J188" s="405">
        <v>150</v>
      </c>
      <c r="K188" s="278">
        <v>853.19</v>
      </c>
      <c r="L188" s="179">
        <v>7.31372847783026</v>
      </c>
      <c r="M188" s="392">
        <v>2.5019287471425278</v>
      </c>
      <c r="N188" s="175">
        <v>0</v>
      </c>
      <c r="O188" s="414">
        <v>0</v>
      </c>
      <c r="P188" s="278">
        <v>1549</v>
      </c>
      <c r="Q188" s="15">
        <v>252</v>
      </c>
      <c r="R188" s="167">
        <v>0.16268560361523562</v>
      </c>
      <c r="S188" s="418">
        <v>1.1917307628188145</v>
      </c>
      <c r="T188" s="168">
        <v>379473.15418292966</v>
      </c>
      <c r="U188" s="168">
        <v>0</v>
      </c>
      <c r="V188" s="168">
        <v>0</v>
      </c>
      <c r="W188" s="168">
        <v>259648.5</v>
      </c>
      <c r="X188" s="168">
        <v>653519.80109760992</v>
      </c>
      <c r="Y188" s="168">
        <v>0</v>
      </c>
      <c r="Z188" s="164">
        <v>0</v>
      </c>
      <c r="AA188" s="168">
        <v>213052.85885369638</v>
      </c>
      <c r="AB188" s="183">
        <f>SUM(Muut[[#This Row],[Työttömyysaste]:[Koulutustausta]])</f>
        <v>1505694.314134236</v>
      </c>
      <c r="AD188" s="67"/>
    </row>
    <row r="189" spans="1:30" s="50" customFormat="1">
      <c r="A189" s="95">
        <v>583</v>
      </c>
      <c r="B189" s="160" t="s">
        <v>190</v>
      </c>
      <c r="C189" s="412">
        <v>947</v>
      </c>
      <c r="D189" s="142">
        <v>44.666666666666664</v>
      </c>
      <c r="E189" s="46">
        <v>396</v>
      </c>
      <c r="F189" s="344">
        <f t="shared" si="4"/>
        <v>0.11279461279461279</v>
      </c>
      <c r="G189" s="392">
        <f>Muut[[#This Row],[Keskim. työttömyysaste 2022, %]]/$F$12</f>
        <v>1.1884407723206467</v>
      </c>
      <c r="H189" s="175">
        <v>0</v>
      </c>
      <c r="I189" s="399">
        <v>3</v>
      </c>
      <c r="J189" s="405">
        <v>13</v>
      </c>
      <c r="K189" s="278">
        <v>1836.38</v>
      </c>
      <c r="L189" s="179">
        <v>0.51568847406310236</v>
      </c>
      <c r="M189" s="392">
        <v>20</v>
      </c>
      <c r="N189" s="175">
        <v>0</v>
      </c>
      <c r="O189" s="414">
        <v>0</v>
      </c>
      <c r="P189" s="278">
        <v>231</v>
      </c>
      <c r="Q189" s="15">
        <v>29</v>
      </c>
      <c r="R189" s="167">
        <v>0.12554112554112554</v>
      </c>
      <c r="S189" s="418">
        <v>0.9196340547753723</v>
      </c>
      <c r="T189" s="168">
        <v>78567.902648972027</v>
      </c>
      <c r="U189" s="168">
        <v>0</v>
      </c>
      <c r="V189" s="168">
        <v>0</v>
      </c>
      <c r="W189" s="168">
        <v>22502.87</v>
      </c>
      <c r="X189" s="168">
        <v>792828.4</v>
      </c>
      <c r="Y189" s="168">
        <v>0</v>
      </c>
      <c r="Z189" s="164">
        <v>0</v>
      </c>
      <c r="AA189" s="168">
        <v>24951.097338840751</v>
      </c>
      <c r="AB189" s="183">
        <f>SUM(Muut[[#This Row],[Työttömyysaste]:[Koulutustausta]])</f>
        <v>918850.26998781273</v>
      </c>
      <c r="AD189" s="67"/>
    </row>
    <row r="190" spans="1:30" s="50" customFormat="1">
      <c r="A190" s="95">
        <v>584</v>
      </c>
      <c r="B190" s="160" t="s">
        <v>191</v>
      </c>
      <c r="C190" s="412">
        <v>2653</v>
      </c>
      <c r="D190" s="142">
        <v>76.833333333333329</v>
      </c>
      <c r="E190" s="46">
        <v>995</v>
      </c>
      <c r="F190" s="344">
        <f t="shared" si="4"/>
        <v>7.7219430485762144E-2</v>
      </c>
      <c r="G190" s="392">
        <f>Muut[[#This Row],[Keskim. työttömyysaste 2022, %]]/$F$12</f>
        <v>0.81360906634578856</v>
      </c>
      <c r="H190" s="175">
        <v>0</v>
      </c>
      <c r="I190" s="399">
        <v>12</v>
      </c>
      <c r="J190" s="405">
        <v>23</v>
      </c>
      <c r="K190" s="278">
        <v>747.87</v>
      </c>
      <c r="L190" s="179">
        <v>3.5474079719737386</v>
      </c>
      <c r="M190" s="392">
        <v>5.1582529193273041</v>
      </c>
      <c r="N190" s="175">
        <v>0</v>
      </c>
      <c r="O190" s="414">
        <v>0</v>
      </c>
      <c r="P190" s="278">
        <v>606</v>
      </c>
      <c r="Q190" s="15">
        <v>109</v>
      </c>
      <c r="R190" s="167">
        <v>0.17986798679867988</v>
      </c>
      <c r="S190" s="418">
        <v>1.3175979210873507</v>
      </c>
      <c r="T190" s="168">
        <v>150685.22378900347</v>
      </c>
      <c r="U190" s="168">
        <v>0</v>
      </c>
      <c r="V190" s="168">
        <v>0</v>
      </c>
      <c r="W190" s="168">
        <v>39812.769999999997</v>
      </c>
      <c r="X190" s="168">
        <v>572847.61148966767</v>
      </c>
      <c r="Y190" s="168">
        <v>0</v>
      </c>
      <c r="Z190" s="164">
        <v>0</v>
      </c>
      <c r="AA190" s="168">
        <v>100148.57570507184</v>
      </c>
      <c r="AB190" s="183">
        <f>SUM(Muut[[#This Row],[Työttömyysaste]:[Koulutustausta]])</f>
        <v>863494.18098374293</v>
      </c>
      <c r="AD190" s="67"/>
    </row>
    <row r="191" spans="1:30" s="50" customFormat="1">
      <c r="A191" s="95">
        <v>588</v>
      </c>
      <c r="B191" s="160" t="s">
        <v>192</v>
      </c>
      <c r="C191" s="412">
        <v>1600</v>
      </c>
      <c r="D191" s="142">
        <v>61.083333333333336</v>
      </c>
      <c r="E191" s="46">
        <v>633</v>
      </c>
      <c r="F191" s="344">
        <f t="shared" si="4"/>
        <v>9.6498156924697209E-2</v>
      </c>
      <c r="G191" s="392">
        <f>Muut[[#This Row],[Keskim. työttömyysaste 2022, %]]/$F$12</f>
        <v>1.0167360062836572</v>
      </c>
      <c r="H191" s="175">
        <v>0</v>
      </c>
      <c r="I191" s="399">
        <v>5</v>
      </c>
      <c r="J191" s="405">
        <v>43</v>
      </c>
      <c r="K191" s="278">
        <v>374.45</v>
      </c>
      <c r="L191" s="179">
        <v>4.2729336359994656</v>
      </c>
      <c r="M191" s="392">
        <v>4.2824038672902001</v>
      </c>
      <c r="N191" s="175">
        <v>0</v>
      </c>
      <c r="O191" s="414">
        <v>0</v>
      </c>
      <c r="P191" s="278">
        <v>373</v>
      </c>
      <c r="Q191" s="15">
        <v>65</v>
      </c>
      <c r="R191" s="167">
        <v>0.17426273458445041</v>
      </c>
      <c r="S191" s="418">
        <v>1.2765374255756878</v>
      </c>
      <c r="T191" s="168">
        <v>113565.34495785937</v>
      </c>
      <c r="U191" s="168">
        <v>0</v>
      </c>
      <c r="V191" s="168">
        <v>0</v>
      </c>
      <c r="W191" s="168">
        <v>74432.570000000007</v>
      </c>
      <c r="X191" s="168">
        <v>286818.28141562844</v>
      </c>
      <c r="Y191" s="168">
        <v>0</v>
      </c>
      <c r="Z191" s="164">
        <v>0</v>
      </c>
      <c r="AA191" s="168">
        <v>58516.475588389534</v>
      </c>
      <c r="AB191" s="183">
        <f>SUM(Muut[[#This Row],[Työttömyysaste]:[Koulutustausta]])</f>
        <v>533332.67196187738</v>
      </c>
      <c r="AD191" s="67"/>
    </row>
    <row r="192" spans="1:30" s="50" customFormat="1">
      <c r="A192" s="95">
        <v>592</v>
      </c>
      <c r="B192" s="160" t="s">
        <v>193</v>
      </c>
      <c r="C192" s="412">
        <v>3651</v>
      </c>
      <c r="D192" s="142">
        <v>161.41666666666666</v>
      </c>
      <c r="E192" s="46">
        <v>1680</v>
      </c>
      <c r="F192" s="344">
        <f t="shared" si="4"/>
        <v>9.6081349206349198E-2</v>
      </c>
      <c r="G192" s="392">
        <f>Muut[[#This Row],[Keskim. työttömyysaste 2022, %]]/$F$12</f>
        <v>1.0123443844284123</v>
      </c>
      <c r="H192" s="175">
        <v>0</v>
      </c>
      <c r="I192" s="399">
        <v>5</v>
      </c>
      <c r="J192" s="405">
        <v>53</v>
      </c>
      <c r="K192" s="278">
        <v>456.42</v>
      </c>
      <c r="L192" s="179">
        <v>7.9992112527934793</v>
      </c>
      <c r="M192" s="392">
        <v>2.2875289761960373</v>
      </c>
      <c r="N192" s="175">
        <v>0</v>
      </c>
      <c r="O192" s="414">
        <v>0</v>
      </c>
      <c r="P192" s="278">
        <v>1104</v>
      </c>
      <c r="Q192" s="15">
        <v>112</v>
      </c>
      <c r="R192" s="167">
        <v>0.10144927536231885</v>
      </c>
      <c r="S192" s="418">
        <v>0.74315255700738481</v>
      </c>
      <c r="T192" s="168">
        <v>258022.60115233521</v>
      </c>
      <c r="U192" s="168">
        <v>0</v>
      </c>
      <c r="V192" s="168">
        <v>0</v>
      </c>
      <c r="W192" s="168">
        <v>91742.47</v>
      </c>
      <c r="X192" s="168">
        <v>349605.02070695988</v>
      </c>
      <c r="Y192" s="168">
        <v>0</v>
      </c>
      <c r="Z192" s="164">
        <v>0</v>
      </c>
      <c r="AA192" s="168">
        <v>77734.612088413007</v>
      </c>
      <c r="AB192" s="183">
        <f>SUM(Muut[[#This Row],[Työttömyysaste]:[Koulutustausta]])</f>
        <v>777104.70394770801</v>
      </c>
      <c r="AD192" s="67"/>
    </row>
    <row r="193" spans="1:30" s="50" customFormat="1">
      <c r="A193" s="95">
        <v>593</v>
      </c>
      <c r="B193" s="160" t="s">
        <v>194</v>
      </c>
      <c r="C193" s="412">
        <v>17077</v>
      </c>
      <c r="D193" s="142">
        <v>587.58333333333337</v>
      </c>
      <c r="E193" s="46">
        <v>7112</v>
      </c>
      <c r="F193" s="344">
        <f t="shared" si="4"/>
        <v>8.2618578927634051E-2</v>
      </c>
      <c r="G193" s="392">
        <f>Muut[[#This Row],[Keskim. työttömyysaste 2022, %]]/$F$12</f>
        <v>0.87049625257884</v>
      </c>
      <c r="H193" s="175">
        <v>0</v>
      </c>
      <c r="I193" s="399">
        <v>20</v>
      </c>
      <c r="J193" s="405">
        <v>548</v>
      </c>
      <c r="K193" s="278">
        <v>1569.03</v>
      </c>
      <c r="L193" s="179">
        <v>10.883794446250231</v>
      </c>
      <c r="M193" s="392">
        <v>1.6812544207670885</v>
      </c>
      <c r="N193" s="175">
        <v>0</v>
      </c>
      <c r="O193" s="414">
        <v>0</v>
      </c>
      <c r="P193" s="278">
        <v>4329</v>
      </c>
      <c r="Q193" s="15">
        <v>574</v>
      </c>
      <c r="R193" s="167">
        <v>0.13259413259413261</v>
      </c>
      <c r="S193" s="418">
        <v>0.97129987700341502</v>
      </c>
      <c r="T193" s="168">
        <v>1037758.0771142148</v>
      </c>
      <c r="U193" s="168">
        <v>0</v>
      </c>
      <c r="V193" s="168">
        <v>0</v>
      </c>
      <c r="W193" s="168">
        <v>948582.52</v>
      </c>
      <c r="X193" s="168">
        <v>1201833.3237803804</v>
      </c>
      <c r="Y193" s="168">
        <v>0</v>
      </c>
      <c r="Z193" s="164">
        <v>0</v>
      </c>
      <c r="AA193" s="168">
        <v>475214.34118817665</v>
      </c>
      <c r="AB193" s="183">
        <f>SUM(Muut[[#This Row],[Työttömyysaste]:[Koulutustausta]])</f>
        <v>3663388.2620827714</v>
      </c>
      <c r="AD193" s="67"/>
    </row>
    <row r="194" spans="1:30" s="50" customFormat="1">
      <c r="A194" s="95">
        <v>595</v>
      </c>
      <c r="B194" s="160" t="s">
        <v>195</v>
      </c>
      <c r="C194" s="412">
        <v>4140</v>
      </c>
      <c r="D194" s="142">
        <v>132.66666666666666</v>
      </c>
      <c r="E194" s="46">
        <v>1576</v>
      </c>
      <c r="F194" s="344">
        <f t="shared" si="4"/>
        <v>8.4179357021996609E-2</v>
      </c>
      <c r="G194" s="392">
        <f>Muut[[#This Row],[Keskim. työttömyysaste 2022, %]]/$F$12</f>
        <v>0.88694111885328664</v>
      </c>
      <c r="H194" s="175">
        <v>0</v>
      </c>
      <c r="I194" s="399">
        <v>9</v>
      </c>
      <c r="J194" s="405">
        <v>78</v>
      </c>
      <c r="K194" s="278">
        <v>1153.23</v>
      </c>
      <c r="L194" s="179">
        <v>3.5899170156863764</v>
      </c>
      <c r="M194" s="392">
        <v>5.0971728448101494</v>
      </c>
      <c r="N194" s="175">
        <v>0</v>
      </c>
      <c r="O194" s="414">
        <v>0</v>
      </c>
      <c r="P194" s="278">
        <v>908</v>
      </c>
      <c r="Q194" s="15">
        <v>131</v>
      </c>
      <c r="R194" s="167">
        <v>0.14427312775330398</v>
      </c>
      <c r="S194" s="418">
        <v>1.0568527317164493</v>
      </c>
      <c r="T194" s="168">
        <v>256337.86835959248</v>
      </c>
      <c r="U194" s="168">
        <v>0</v>
      </c>
      <c r="V194" s="168">
        <v>0</v>
      </c>
      <c r="W194" s="168">
        <v>135017.22</v>
      </c>
      <c r="X194" s="168">
        <v>883342.09287473676</v>
      </c>
      <c r="Y194" s="168">
        <v>0</v>
      </c>
      <c r="Z194" s="164">
        <v>0</v>
      </c>
      <c r="AA194" s="168">
        <v>125354.35936161978</v>
      </c>
      <c r="AB194" s="183">
        <f>SUM(Muut[[#This Row],[Työttömyysaste]:[Koulutustausta]])</f>
        <v>1400051.5405959489</v>
      </c>
      <c r="AD194" s="67"/>
    </row>
    <row r="195" spans="1:30" s="50" customFormat="1">
      <c r="A195" s="95">
        <v>598</v>
      </c>
      <c r="B195" s="160" t="s">
        <v>196</v>
      </c>
      <c r="C195" s="412">
        <v>19207</v>
      </c>
      <c r="D195" s="142">
        <v>591.33333333333337</v>
      </c>
      <c r="E195" s="46">
        <v>8597</v>
      </c>
      <c r="F195" s="344">
        <f t="shared" si="4"/>
        <v>6.878368423093327E-2</v>
      </c>
      <c r="G195" s="392">
        <f>Muut[[#This Row],[Keskim. työttömyysaste 2022, %]]/$F$12</f>
        <v>0.7247272966778967</v>
      </c>
      <c r="H195" s="175">
        <v>3</v>
      </c>
      <c r="I195" s="399">
        <v>10626</v>
      </c>
      <c r="J195" s="405">
        <v>2357</v>
      </c>
      <c r="K195" s="278">
        <v>88.52</v>
      </c>
      <c r="L195" s="179">
        <v>216.97921373700859</v>
      </c>
      <c r="M195" s="392">
        <v>8.4332628975498286E-2</v>
      </c>
      <c r="N195" s="175">
        <v>0</v>
      </c>
      <c r="O195" s="414">
        <v>0</v>
      </c>
      <c r="P195" s="278">
        <v>5649</v>
      </c>
      <c r="Q195" s="15">
        <v>930</v>
      </c>
      <c r="R195" s="167">
        <v>0.1646309081253319</v>
      </c>
      <c r="S195" s="418">
        <v>1.2059808204527698</v>
      </c>
      <c r="T195" s="168">
        <v>971743.83404487988</v>
      </c>
      <c r="U195" s="168">
        <v>398385.83190000005</v>
      </c>
      <c r="V195" s="168">
        <v>2928188.7558000004</v>
      </c>
      <c r="W195" s="168">
        <v>4079943.43</v>
      </c>
      <c r="X195" s="168">
        <v>67803.85704609807</v>
      </c>
      <c r="Y195" s="168">
        <v>0</v>
      </c>
      <c r="Z195" s="164">
        <v>0</v>
      </c>
      <c r="AA195" s="168">
        <v>663627.78916820139</v>
      </c>
      <c r="AB195" s="183">
        <f>SUM(Muut[[#This Row],[Työttömyysaste]:[Koulutustausta]])</f>
        <v>9109693.4979591798</v>
      </c>
      <c r="AD195" s="67"/>
    </row>
    <row r="196" spans="1:30" s="50" customFormat="1">
      <c r="A196" s="95">
        <v>599</v>
      </c>
      <c r="B196" s="160" t="s">
        <v>197</v>
      </c>
      <c r="C196" s="412">
        <v>11206</v>
      </c>
      <c r="D196" s="142">
        <v>115.58333333333333</v>
      </c>
      <c r="E196" s="46">
        <v>5270</v>
      </c>
      <c r="F196" s="344">
        <f t="shared" si="4"/>
        <v>2.1932321315623022E-2</v>
      </c>
      <c r="G196" s="392">
        <f>Muut[[#This Row],[Keskim. työttömyysaste 2022, %]]/$F$12</f>
        <v>0.23108607971008094</v>
      </c>
      <c r="H196" s="175">
        <v>3</v>
      </c>
      <c r="I196" s="399">
        <v>9926</v>
      </c>
      <c r="J196" s="405">
        <v>355</v>
      </c>
      <c r="K196" s="278">
        <v>794.26</v>
      </c>
      <c r="L196" s="179">
        <v>14.1087301387455</v>
      </c>
      <c r="M196" s="392">
        <v>1.2969577947505857</v>
      </c>
      <c r="N196" s="175">
        <v>0</v>
      </c>
      <c r="O196" s="414">
        <v>0</v>
      </c>
      <c r="P196" s="278">
        <v>3170</v>
      </c>
      <c r="Q196" s="15">
        <v>291</v>
      </c>
      <c r="R196" s="167">
        <v>9.1798107255520511E-2</v>
      </c>
      <c r="S196" s="418">
        <v>0.67245426733444258</v>
      </c>
      <c r="T196" s="168">
        <v>180776.52803042775</v>
      </c>
      <c r="U196" s="168">
        <v>232431.49020000003</v>
      </c>
      <c r="V196" s="168">
        <v>2735290.9458000003</v>
      </c>
      <c r="W196" s="168">
        <v>614501.44999999995</v>
      </c>
      <c r="X196" s="168">
        <v>608381.06074823614</v>
      </c>
      <c r="Y196" s="168">
        <v>0</v>
      </c>
      <c r="Z196" s="164">
        <v>0</v>
      </c>
      <c r="AA196" s="168">
        <v>215892.72019083073</v>
      </c>
      <c r="AB196" s="183">
        <f>SUM(Muut[[#This Row],[Työttömyysaste]:[Koulutustausta]])</f>
        <v>4587274.1949694948</v>
      </c>
      <c r="AD196" s="67"/>
    </row>
    <row r="197" spans="1:30" s="50" customFormat="1">
      <c r="A197" s="95">
        <v>601</v>
      </c>
      <c r="B197" s="160" t="s">
        <v>198</v>
      </c>
      <c r="C197" s="412">
        <v>3786</v>
      </c>
      <c r="D197" s="142">
        <v>155.75</v>
      </c>
      <c r="E197" s="46">
        <v>1616</v>
      </c>
      <c r="F197" s="344">
        <f t="shared" si="4"/>
        <v>9.6379950495049507E-2</v>
      </c>
      <c r="G197" s="392">
        <f>Muut[[#This Row],[Keskim. työttömyysaste 2022, %]]/$F$12</f>
        <v>1.0154905448465974</v>
      </c>
      <c r="H197" s="175">
        <v>0</v>
      </c>
      <c r="I197" s="399">
        <v>0</v>
      </c>
      <c r="J197" s="405">
        <v>35</v>
      </c>
      <c r="K197" s="278">
        <v>1074.93</v>
      </c>
      <c r="L197" s="179">
        <v>3.5220898104992879</v>
      </c>
      <c r="M197" s="392">
        <v>5.1953324622589685</v>
      </c>
      <c r="N197" s="175">
        <v>0</v>
      </c>
      <c r="O197" s="414">
        <v>0</v>
      </c>
      <c r="P197" s="278">
        <v>968</v>
      </c>
      <c r="Q197" s="15">
        <v>127</v>
      </c>
      <c r="R197" s="167">
        <v>0.13119834710743802</v>
      </c>
      <c r="S197" s="418">
        <v>0.96107524454777349</v>
      </c>
      <c r="T197" s="168">
        <v>268394.82122671534</v>
      </c>
      <c r="U197" s="168">
        <v>0</v>
      </c>
      <c r="V197" s="168">
        <v>0</v>
      </c>
      <c r="W197" s="168">
        <v>60584.65</v>
      </c>
      <c r="X197" s="168">
        <v>823366.47147042723</v>
      </c>
      <c r="Y197" s="168">
        <v>0</v>
      </c>
      <c r="Z197" s="164">
        <v>0</v>
      </c>
      <c r="AA197" s="168">
        <v>104246.77459332798</v>
      </c>
      <c r="AB197" s="183">
        <f>SUM(Muut[[#This Row],[Työttömyysaste]:[Koulutustausta]])</f>
        <v>1256592.7172904706</v>
      </c>
      <c r="AD197" s="67"/>
    </row>
    <row r="198" spans="1:30" s="50" customFormat="1">
      <c r="A198" s="95">
        <v>604</v>
      </c>
      <c r="B198" s="160" t="s">
        <v>199</v>
      </c>
      <c r="C198" s="412">
        <v>20405</v>
      </c>
      <c r="D198" s="142">
        <v>583.33333333333337</v>
      </c>
      <c r="E198" s="46">
        <v>9891</v>
      </c>
      <c r="F198" s="344">
        <f t="shared" si="4"/>
        <v>5.8976173625855159E-2</v>
      </c>
      <c r="G198" s="392">
        <f>Muut[[#This Row],[Keskim. työttömyysaste 2022, %]]/$F$12</f>
        <v>0.62139217109645006</v>
      </c>
      <c r="H198" s="175">
        <v>0</v>
      </c>
      <c r="I198" s="399">
        <v>77</v>
      </c>
      <c r="J198" s="405">
        <v>856</v>
      </c>
      <c r="K198" s="278">
        <v>81.42</v>
      </c>
      <c r="L198" s="179">
        <v>250.61409972979612</v>
      </c>
      <c r="M198" s="392">
        <v>7.3014357720524309E-2</v>
      </c>
      <c r="N198" s="175">
        <v>0</v>
      </c>
      <c r="O198" s="414">
        <v>0</v>
      </c>
      <c r="P198" s="278">
        <v>7099</v>
      </c>
      <c r="Q198" s="15">
        <v>479</v>
      </c>
      <c r="R198" s="167">
        <v>6.7474292153824486E-2</v>
      </c>
      <c r="S198" s="418">
        <v>0.49427354278572588</v>
      </c>
      <c r="T198" s="168">
        <v>885156.4012078821</v>
      </c>
      <c r="U198" s="168">
        <v>0</v>
      </c>
      <c r="V198" s="168">
        <v>0</v>
      </c>
      <c r="W198" s="168">
        <v>1481727.44</v>
      </c>
      <c r="X198" s="168">
        <v>62365.454594366318</v>
      </c>
      <c r="Y198" s="168">
        <v>0</v>
      </c>
      <c r="Z198" s="164">
        <v>0</v>
      </c>
      <c r="AA198" s="168">
        <v>288953.91950154939</v>
      </c>
      <c r="AB198" s="183">
        <f>SUM(Muut[[#This Row],[Työttömyysaste]:[Koulutustausta]])</f>
        <v>2718203.2153037977</v>
      </c>
      <c r="AD198" s="67"/>
    </row>
    <row r="199" spans="1:30" s="50" customFormat="1">
      <c r="A199" s="95">
        <v>607</v>
      </c>
      <c r="B199" s="160" t="s">
        <v>200</v>
      </c>
      <c r="C199" s="412">
        <v>4084</v>
      </c>
      <c r="D199" s="142">
        <v>203.25</v>
      </c>
      <c r="E199" s="46">
        <v>1697</v>
      </c>
      <c r="F199" s="344">
        <f t="shared" si="4"/>
        <v>0.11977018267530937</v>
      </c>
      <c r="G199" s="392">
        <f>Muut[[#This Row],[Keskim. työttömyysaste 2022, %]]/$F$12</f>
        <v>1.2619376481997013</v>
      </c>
      <c r="H199" s="175">
        <v>0</v>
      </c>
      <c r="I199" s="399">
        <v>5</v>
      </c>
      <c r="J199" s="405">
        <v>57</v>
      </c>
      <c r="K199" s="278">
        <v>804.63</v>
      </c>
      <c r="L199" s="179">
        <v>5.075624821346457</v>
      </c>
      <c r="M199" s="392">
        <v>3.6051576252289461</v>
      </c>
      <c r="N199" s="175">
        <v>0</v>
      </c>
      <c r="O199" s="414">
        <v>0</v>
      </c>
      <c r="P199" s="278">
        <v>1070</v>
      </c>
      <c r="Q199" s="15">
        <v>134</v>
      </c>
      <c r="R199" s="167">
        <v>0.12523364485981309</v>
      </c>
      <c r="S199" s="418">
        <v>0.91738164780911613</v>
      </c>
      <c r="T199" s="168">
        <v>359783.52172983362</v>
      </c>
      <c r="U199" s="168">
        <v>0</v>
      </c>
      <c r="V199" s="168">
        <v>0</v>
      </c>
      <c r="W199" s="168">
        <v>98666.430000000008</v>
      </c>
      <c r="X199" s="168">
        <v>616324.19221646979</v>
      </c>
      <c r="Y199" s="168">
        <v>0</v>
      </c>
      <c r="Z199" s="164">
        <v>0</v>
      </c>
      <c r="AA199" s="168">
        <v>107339.70751254213</v>
      </c>
      <c r="AB199" s="183">
        <f>SUM(Muut[[#This Row],[Työttömyysaste]:[Koulutustausta]])</f>
        <v>1182113.8514588457</v>
      </c>
      <c r="AD199" s="67"/>
    </row>
    <row r="200" spans="1:30" s="50" customFormat="1">
      <c r="A200" s="95">
        <v>608</v>
      </c>
      <c r="B200" s="160" t="s">
        <v>201</v>
      </c>
      <c r="C200" s="412">
        <v>1980</v>
      </c>
      <c r="D200" s="142">
        <v>61</v>
      </c>
      <c r="E200" s="46">
        <v>818</v>
      </c>
      <c r="F200" s="344">
        <f t="shared" si="4"/>
        <v>7.45721271393643E-2</v>
      </c>
      <c r="G200" s="392">
        <f>Muut[[#This Row],[Keskim. työttömyysaste 2022, %]]/$F$12</f>
        <v>0.7857162161855693</v>
      </c>
      <c r="H200" s="175">
        <v>0</v>
      </c>
      <c r="I200" s="399">
        <v>1</v>
      </c>
      <c r="J200" s="405">
        <v>27</v>
      </c>
      <c r="K200" s="278">
        <v>301.2</v>
      </c>
      <c r="L200" s="179">
        <v>6.5737051792828689</v>
      </c>
      <c r="M200" s="392">
        <v>2.783578975392182</v>
      </c>
      <c r="N200" s="175">
        <v>0</v>
      </c>
      <c r="O200" s="414">
        <v>0</v>
      </c>
      <c r="P200" s="278">
        <v>531</v>
      </c>
      <c r="Q200" s="15">
        <v>88</v>
      </c>
      <c r="R200" s="167">
        <v>0.16572504708097929</v>
      </c>
      <c r="S200" s="418">
        <v>1.2139957831985044</v>
      </c>
      <c r="T200" s="168">
        <v>108604.68112279091</v>
      </c>
      <c r="U200" s="168">
        <v>0</v>
      </c>
      <c r="V200" s="168">
        <v>0</v>
      </c>
      <c r="W200" s="168">
        <v>46736.73</v>
      </c>
      <c r="X200" s="168">
        <v>230710.81950163512</v>
      </c>
      <c r="Y200" s="168">
        <v>0</v>
      </c>
      <c r="Z200" s="164">
        <v>0</v>
      </c>
      <c r="AA200" s="168">
        <v>68866.338793501563</v>
      </c>
      <c r="AB200" s="183">
        <f>SUM(Muut[[#This Row],[Työttömyysaste]:[Koulutustausta]])</f>
        <v>454918.56941792759</v>
      </c>
      <c r="AD200" s="67"/>
    </row>
    <row r="201" spans="1:30" s="50" customFormat="1">
      <c r="A201" s="160">
        <v>609</v>
      </c>
      <c r="B201" s="160" t="s">
        <v>202</v>
      </c>
      <c r="C201" s="412">
        <v>83205</v>
      </c>
      <c r="D201" s="142">
        <v>4203</v>
      </c>
      <c r="E201" s="46">
        <v>38080</v>
      </c>
      <c r="F201" s="344">
        <f t="shared" si="4"/>
        <v>0.11037289915966386</v>
      </c>
      <c r="G201" s="392">
        <f>Muut[[#This Row],[Keskim. työttömyysaste 2022, %]]/$F$12</f>
        <v>1.1629248088242445</v>
      </c>
      <c r="H201" s="175">
        <v>0</v>
      </c>
      <c r="I201" s="399">
        <v>477</v>
      </c>
      <c r="J201" s="405">
        <v>3661</v>
      </c>
      <c r="K201" s="278">
        <v>1156.1600000000001</v>
      </c>
      <c r="L201" s="179">
        <v>71.966682812067532</v>
      </c>
      <c r="M201" s="392">
        <v>0.2542624838671898</v>
      </c>
      <c r="N201" s="175">
        <v>3</v>
      </c>
      <c r="O201" s="414">
        <v>893</v>
      </c>
      <c r="P201" s="278">
        <v>24368</v>
      </c>
      <c r="Q201" s="15">
        <v>2999</v>
      </c>
      <c r="R201" s="167">
        <v>0.12307124097176625</v>
      </c>
      <c r="S201" s="418">
        <v>0.90154125887636682</v>
      </c>
      <c r="T201" s="168">
        <v>6754896.490119026</v>
      </c>
      <c r="U201" s="168">
        <v>0</v>
      </c>
      <c r="V201" s="168">
        <v>0</v>
      </c>
      <c r="W201" s="168">
        <v>6337154.3899999997</v>
      </c>
      <c r="X201" s="168">
        <v>885586.39135129633</v>
      </c>
      <c r="Y201" s="168">
        <v>0</v>
      </c>
      <c r="Z201" s="164">
        <v>266417.62</v>
      </c>
      <c r="AA201" s="168">
        <v>2149115.0137437521</v>
      </c>
      <c r="AB201" s="183">
        <f>SUM(Muut[[#This Row],[Työttömyysaste]:[Koulutustausta]])</f>
        <v>16393169.905214073</v>
      </c>
      <c r="AD201" s="67"/>
    </row>
    <row r="202" spans="1:30" s="50" customFormat="1">
      <c r="A202" s="95">
        <v>611</v>
      </c>
      <c r="B202" s="160" t="s">
        <v>203</v>
      </c>
      <c r="C202" s="412">
        <v>5011</v>
      </c>
      <c r="D202" s="142">
        <v>147.5</v>
      </c>
      <c r="E202" s="46">
        <v>2620</v>
      </c>
      <c r="F202" s="344">
        <f t="shared" si="4"/>
        <v>5.6297709923664119E-2</v>
      </c>
      <c r="G202" s="392">
        <f>Muut[[#This Row],[Keskim. työttömyysaste 2022, %]]/$F$12</f>
        <v>0.59317100528012678</v>
      </c>
      <c r="H202" s="175">
        <v>0</v>
      </c>
      <c r="I202" s="399">
        <v>110</v>
      </c>
      <c r="J202" s="405">
        <v>193</v>
      </c>
      <c r="K202" s="278">
        <v>146.53</v>
      </c>
      <c r="L202" s="179">
        <v>34.197775199617823</v>
      </c>
      <c r="M202" s="392">
        <v>0.53507654871311572</v>
      </c>
      <c r="N202" s="175">
        <v>0</v>
      </c>
      <c r="O202" s="414">
        <v>0</v>
      </c>
      <c r="P202" s="278">
        <v>1711</v>
      </c>
      <c r="Q202" s="15">
        <v>213</v>
      </c>
      <c r="R202" s="167">
        <v>0.12448860315604909</v>
      </c>
      <c r="S202" s="418">
        <v>0.91192394842928404</v>
      </c>
      <c r="T202" s="168">
        <v>207501.84133969294</v>
      </c>
      <c r="U202" s="168">
        <v>0</v>
      </c>
      <c r="V202" s="168">
        <v>0</v>
      </c>
      <c r="W202" s="168">
        <v>334081.07</v>
      </c>
      <c r="X202" s="168">
        <v>112237.90299327555</v>
      </c>
      <c r="Y202" s="168">
        <v>0</v>
      </c>
      <c r="Z202" s="164">
        <v>0</v>
      </c>
      <c r="AA202" s="168">
        <v>130920.49844484241</v>
      </c>
      <c r="AB202" s="183">
        <f>SUM(Muut[[#This Row],[Työttömyysaste]:[Koulutustausta]])</f>
        <v>784741.31277781096</v>
      </c>
      <c r="AD202" s="67"/>
    </row>
    <row r="203" spans="1:30" s="50" customFormat="1">
      <c r="A203" s="95">
        <v>614</v>
      </c>
      <c r="B203" s="160" t="s">
        <v>204</v>
      </c>
      <c r="C203" s="412">
        <v>2999</v>
      </c>
      <c r="D203" s="142">
        <v>177.25</v>
      </c>
      <c r="E203" s="46">
        <v>1178</v>
      </c>
      <c r="F203" s="344">
        <f t="shared" si="4"/>
        <v>0.15046689303904923</v>
      </c>
      <c r="G203" s="392">
        <f>Muut[[#This Row],[Keskim. työttömyysaste 2022, %]]/$F$12</f>
        <v>1.5853681850713044</v>
      </c>
      <c r="H203" s="175">
        <v>0</v>
      </c>
      <c r="I203" s="399">
        <v>3</v>
      </c>
      <c r="J203" s="405">
        <v>56</v>
      </c>
      <c r="K203" s="278">
        <v>3039.68</v>
      </c>
      <c r="L203" s="179">
        <v>0.9866170123170861</v>
      </c>
      <c r="M203" s="392">
        <v>18.546636941222342</v>
      </c>
      <c r="N203" s="175">
        <v>0</v>
      </c>
      <c r="O203" s="414">
        <v>0</v>
      </c>
      <c r="P203" s="278">
        <v>647</v>
      </c>
      <c r="Q203" s="15">
        <v>96</v>
      </c>
      <c r="R203" s="167">
        <v>0.14837712519319937</v>
      </c>
      <c r="S203" s="418">
        <v>1.0869159941746338</v>
      </c>
      <c r="T203" s="168">
        <v>331912.98444648343</v>
      </c>
      <c r="U203" s="168">
        <v>0</v>
      </c>
      <c r="V203" s="168">
        <v>0</v>
      </c>
      <c r="W203" s="168">
        <v>96935.44</v>
      </c>
      <c r="X203" s="168">
        <v>2328310.3048563423</v>
      </c>
      <c r="Y203" s="168">
        <v>0</v>
      </c>
      <c r="Z203" s="164">
        <v>0</v>
      </c>
      <c r="AA203" s="168">
        <v>93389.289556076663</v>
      </c>
      <c r="AB203" s="183">
        <f>SUM(Muut[[#This Row],[Työttömyysaste]:[Koulutustausta]])</f>
        <v>2850548.0188589026</v>
      </c>
      <c r="AD203" s="67"/>
    </row>
    <row r="204" spans="1:30" s="50" customFormat="1">
      <c r="A204" s="95">
        <v>615</v>
      </c>
      <c r="B204" s="160" t="s">
        <v>205</v>
      </c>
      <c r="C204" s="412">
        <v>7603</v>
      </c>
      <c r="D204" s="142">
        <v>368</v>
      </c>
      <c r="E204" s="46">
        <v>2936</v>
      </c>
      <c r="F204" s="344">
        <f t="shared" si="4"/>
        <v>0.12534059945504086</v>
      </c>
      <c r="G204" s="392">
        <f>Muut[[#This Row],[Keskim. työttömyysaste 2022, %]]/$F$12</f>
        <v>1.3206293734145085</v>
      </c>
      <c r="H204" s="175">
        <v>0</v>
      </c>
      <c r="I204" s="399">
        <v>9</v>
      </c>
      <c r="J204" s="405">
        <v>190</v>
      </c>
      <c r="K204" s="278">
        <v>5638.67</v>
      </c>
      <c r="L204" s="179">
        <v>1.3483676115112251</v>
      </c>
      <c r="M204" s="392">
        <v>13.570800255999886</v>
      </c>
      <c r="N204" s="175">
        <v>0</v>
      </c>
      <c r="O204" s="414">
        <v>0</v>
      </c>
      <c r="P204" s="278">
        <v>1806</v>
      </c>
      <c r="Q204" s="15">
        <v>273</v>
      </c>
      <c r="R204" s="167">
        <v>0.15116279069767441</v>
      </c>
      <c r="S204" s="418">
        <v>1.1073219993947245</v>
      </c>
      <c r="T204" s="168">
        <v>700944.41725098225</v>
      </c>
      <c r="U204" s="168">
        <v>0</v>
      </c>
      <c r="V204" s="168">
        <v>0</v>
      </c>
      <c r="W204" s="168">
        <v>328888.09999999998</v>
      </c>
      <c r="X204" s="168">
        <v>4319064.3313389281</v>
      </c>
      <c r="Y204" s="168">
        <v>0</v>
      </c>
      <c r="Z204" s="164">
        <v>0</v>
      </c>
      <c r="AA204" s="168">
        <v>241203.46647405528</v>
      </c>
      <c r="AB204" s="183">
        <f>SUM(Muut[[#This Row],[Työttömyysaste]:[Koulutustausta]])</f>
        <v>5590100.3150639655</v>
      </c>
      <c r="AD204" s="67"/>
    </row>
    <row r="205" spans="1:30" s="50" customFormat="1">
      <c r="A205" s="95">
        <v>616</v>
      </c>
      <c r="B205" s="160" t="s">
        <v>206</v>
      </c>
      <c r="C205" s="412">
        <v>1807</v>
      </c>
      <c r="D205" s="142">
        <v>79.5</v>
      </c>
      <c r="E205" s="46">
        <v>897</v>
      </c>
      <c r="F205" s="344">
        <f t="shared" ref="F205:F268" si="5">D205/E205</f>
        <v>8.8628762541806017E-2</v>
      </c>
      <c r="G205" s="392">
        <f>Muut[[#This Row],[Keskim. työttömyysaste 2022, %]]/$F$12</f>
        <v>0.93382150437274991</v>
      </c>
      <c r="H205" s="175">
        <v>0</v>
      </c>
      <c r="I205" s="399">
        <v>15</v>
      </c>
      <c r="J205" s="405">
        <v>54</v>
      </c>
      <c r="K205" s="278">
        <v>145.09</v>
      </c>
      <c r="L205" s="179">
        <v>12.454338686332621</v>
      </c>
      <c r="M205" s="392">
        <v>1.4692412008643352</v>
      </c>
      <c r="N205" s="175">
        <v>0</v>
      </c>
      <c r="O205" s="414">
        <v>0</v>
      </c>
      <c r="P205" s="278">
        <v>568</v>
      </c>
      <c r="Q205" s="15">
        <v>76</v>
      </c>
      <c r="R205" s="167">
        <v>0.13380281690140844</v>
      </c>
      <c r="S205" s="418">
        <v>0.98015392579143001</v>
      </c>
      <c r="T205" s="168">
        <v>117798.47315101283</v>
      </c>
      <c r="U205" s="168">
        <v>0</v>
      </c>
      <c r="V205" s="168">
        <v>0</v>
      </c>
      <c r="W205" s="168">
        <v>93473.46</v>
      </c>
      <c r="X205" s="168">
        <v>111134.90305940319</v>
      </c>
      <c r="Y205" s="168">
        <v>0</v>
      </c>
      <c r="Z205" s="164">
        <v>0</v>
      </c>
      <c r="AA205" s="168">
        <v>50743.107822881517</v>
      </c>
      <c r="AB205" s="183">
        <f>SUM(Muut[[#This Row],[Työttömyysaste]:[Koulutustausta]])</f>
        <v>373149.94403329759</v>
      </c>
      <c r="AD205" s="67"/>
    </row>
    <row r="206" spans="1:30" s="50" customFormat="1">
      <c r="A206" s="95">
        <v>619</v>
      </c>
      <c r="B206" s="160" t="s">
        <v>207</v>
      </c>
      <c r="C206" s="412">
        <v>2675</v>
      </c>
      <c r="D206" s="142">
        <v>61.083333333333336</v>
      </c>
      <c r="E206" s="46">
        <v>1093</v>
      </c>
      <c r="F206" s="344">
        <f t="shared" si="5"/>
        <v>5.5885940835620616E-2</v>
      </c>
      <c r="G206" s="392">
        <f>Muut[[#This Row],[Keskim. työttömyysaste 2022, %]]/$F$12</f>
        <v>0.58883247207461575</v>
      </c>
      <c r="H206" s="175">
        <v>0</v>
      </c>
      <c r="I206" s="399">
        <v>2</v>
      </c>
      <c r="J206" s="405">
        <v>81</v>
      </c>
      <c r="K206" s="278">
        <v>361.1</v>
      </c>
      <c r="L206" s="179">
        <v>7.407920243699806</v>
      </c>
      <c r="M206" s="392">
        <v>2.4701167028682178</v>
      </c>
      <c r="N206" s="175">
        <v>0</v>
      </c>
      <c r="O206" s="414">
        <v>0</v>
      </c>
      <c r="P206" s="278">
        <v>672</v>
      </c>
      <c r="Q206" s="15">
        <v>115</v>
      </c>
      <c r="R206" s="167">
        <v>0.17113095238095238</v>
      </c>
      <c r="S206" s="418">
        <v>1.2535959906151357</v>
      </c>
      <c r="T206" s="168">
        <v>109959.60629203988</v>
      </c>
      <c r="U206" s="168">
        <v>0</v>
      </c>
      <c r="V206" s="168">
        <v>0</v>
      </c>
      <c r="W206" s="168">
        <v>140210.19</v>
      </c>
      <c r="X206" s="168">
        <v>276592.55286202015</v>
      </c>
      <c r="Y206" s="168">
        <v>0</v>
      </c>
      <c r="Z206" s="164">
        <v>0</v>
      </c>
      <c r="AA206" s="168">
        <v>96074.029725755725</v>
      </c>
      <c r="AB206" s="183">
        <f>SUM(Muut[[#This Row],[Työttömyysaste]:[Koulutustausta]])</f>
        <v>622836.37887981569</v>
      </c>
      <c r="AD206" s="67"/>
    </row>
    <row r="207" spans="1:30" s="50" customFormat="1">
      <c r="A207" s="95">
        <v>620</v>
      </c>
      <c r="B207" s="160" t="s">
        <v>208</v>
      </c>
      <c r="C207" s="412">
        <v>2380</v>
      </c>
      <c r="D207" s="142">
        <v>134.16666666666666</v>
      </c>
      <c r="E207" s="46">
        <v>936</v>
      </c>
      <c r="F207" s="344">
        <f t="shared" si="5"/>
        <v>0.14334045584045582</v>
      </c>
      <c r="G207" s="392">
        <f>Muut[[#This Row],[Keskim. työttömyysaste 2022, %]]/$F$12</f>
        <v>1.5102817220004772</v>
      </c>
      <c r="H207" s="175">
        <v>0</v>
      </c>
      <c r="I207" s="399">
        <v>5</v>
      </c>
      <c r="J207" s="405">
        <v>42</v>
      </c>
      <c r="K207" s="278">
        <v>2461.17</v>
      </c>
      <c r="L207" s="179">
        <v>0.9670197507689432</v>
      </c>
      <c r="M207" s="392">
        <v>18.922496167144637</v>
      </c>
      <c r="N207" s="175">
        <v>0</v>
      </c>
      <c r="O207" s="414">
        <v>0</v>
      </c>
      <c r="P207" s="278">
        <v>507</v>
      </c>
      <c r="Q207" s="15">
        <v>81</v>
      </c>
      <c r="R207" s="167">
        <v>0.15976331360946747</v>
      </c>
      <c r="S207" s="418">
        <v>1.1703239338163636</v>
      </c>
      <c r="T207" s="168">
        <v>250929.98549059092</v>
      </c>
      <c r="U207" s="168">
        <v>0</v>
      </c>
      <c r="V207" s="168">
        <v>0</v>
      </c>
      <c r="W207" s="168">
        <v>72701.58</v>
      </c>
      <c r="X207" s="168">
        <v>1885187.7411448851</v>
      </c>
      <c r="Y207" s="168">
        <v>0</v>
      </c>
      <c r="Z207" s="164">
        <v>0</v>
      </c>
      <c r="AA207" s="168">
        <v>79800.878075136381</v>
      </c>
      <c r="AB207" s="183">
        <f>SUM(Muut[[#This Row],[Työttömyysaste]:[Koulutustausta]])</f>
        <v>2288620.1847106125</v>
      </c>
      <c r="AD207" s="67"/>
    </row>
    <row r="208" spans="1:30" s="50" customFormat="1">
      <c r="A208" s="95">
        <v>623</v>
      </c>
      <c r="B208" s="160" t="s">
        <v>209</v>
      </c>
      <c r="C208" s="412">
        <v>2107</v>
      </c>
      <c r="D208" s="142">
        <v>68.5</v>
      </c>
      <c r="E208" s="46">
        <v>819</v>
      </c>
      <c r="F208" s="344">
        <f t="shared" si="5"/>
        <v>8.3638583638583633E-2</v>
      </c>
      <c r="G208" s="392">
        <f>Muut[[#This Row],[Keskim. työttömyysaste 2022, %]]/$F$12</f>
        <v>0.88124335438111256</v>
      </c>
      <c r="H208" s="175">
        <v>0</v>
      </c>
      <c r="I208" s="399">
        <v>5</v>
      </c>
      <c r="J208" s="405">
        <v>52</v>
      </c>
      <c r="K208" s="278">
        <v>794.11</v>
      </c>
      <c r="L208" s="179">
        <v>2.6532848094092758</v>
      </c>
      <c r="M208" s="392">
        <v>6.8965184071409311</v>
      </c>
      <c r="N208" s="175">
        <v>1</v>
      </c>
      <c r="O208" s="414">
        <v>0</v>
      </c>
      <c r="P208" s="278">
        <v>443</v>
      </c>
      <c r="Q208" s="15">
        <v>66</v>
      </c>
      <c r="R208" s="167">
        <v>0.1489841986455982</v>
      </c>
      <c r="S208" s="418">
        <v>1.0913630263178429</v>
      </c>
      <c r="T208" s="168">
        <v>129621.79418561091</v>
      </c>
      <c r="U208" s="168">
        <v>0</v>
      </c>
      <c r="V208" s="168">
        <v>0</v>
      </c>
      <c r="W208" s="168">
        <v>90011.48</v>
      </c>
      <c r="X208" s="168">
        <v>608266.16492179118</v>
      </c>
      <c r="Y208" s="168">
        <v>859339.95000000007</v>
      </c>
      <c r="Z208" s="164">
        <v>0</v>
      </c>
      <c r="AA208" s="168">
        <v>65880.729333341049</v>
      </c>
      <c r="AB208" s="183">
        <f>SUM(Muut[[#This Row],[Työttömyysaste]:[Koulutustausta]])</f>
        <v>1753120.1184407433</v>
      </c>
      <c r="AD208" s="67"/>
    </row>
    <row r="209" spans="1:30" s="50" customFormat="1">
      <c r="A209" s="95">
        <v>624</v>
      </c>
      <c r="B209" s="160" t="s">
        <v>210</v>
      </c>
      <c r="C209" s="412">
        <v>5117</v>
      </c>
      <c r="D209" s="142">
        <v>205.91666666666666</v>
      </c>
      <c r="E209" s="46">
        <v>2327</v>
      </c>
      <c r="F209" s="344">
        <f t="shared" si="5"/>
        <v>8.8490187652198821E-2</v>
      </c>
      <c r="G209" s="392">
        <f>Muut[[#This Row],[Keskim. työttömyysaste 2022, %]]/$F$12</f>
        <v>0.93236143420850459</v>
      </c>
      <c r="H209" s="175">
        <v>1</v>
      </c>
      <c r="I209" s="399">
        <v>348</v>
      </c>
      <c r="J209" s="405">
        <v>245</v>
      </c>
      <c r="K209" s="278">
        <v>324.63</v>
      </c>
      <c r="L209" s="179">
        <v>15.762560453439301</v>
      </c>
      <c r="M209" s="392">
        <v>1.1608791339154467</v>
      </c>
      <c r="N209" s="175">
        <v>3</v>
      </c>
      <c r="O209" s="414">
        <v>187</v>
      </c>
      <c r="P209" s="278">
        <v>1585</v>
      </c>
      <c r="Q209" s="15">
        <v>209</v>
      </c>
      <c r="R209" s="167">
        <v>0.13186119873817034</v>
      </c>
      <c r="S209" s="418">
        <v>0.96593087197868377</v>
      </c>
      <c r="T209" s="168">
        <v>333056.07236196374</v>
      </c>
      <c r="U209" s="168">
        <v>106135.2789</v>
      </c>
      <c r="V209" s="168">
        <v>95897.768400000001</v>
      </c>
      <c r="W209" s="168">
        <v>424092.55</v>
      </c>
      <c r="X209" s="168">
        <v>248657.54759234996</v>
      </c>
      <c r="Y209" s="168">
        <v>0</v>
      </c>
      <c r="Z209" s="164">
        <v>55789.579999999994</v>
      </c>
      <c r="AA209" s="168">
        <v>141607.44599036258</v>
      </c>
      <c r="AB209" s="183">
        <f>SUM(Muut[[#This Row],[Työttömyysaste]:[Koulutustausta]])</f>
        <v>1405236.2432446766</v>
      </c>
      <c r="AD209" s="67"/>
    </row>
    <row r="210" spans="1:30" s="50" customFormat="1">
      <c r="A210" s="95">
        <v>625</v>
      </c>
      <c r="B210" s="160" t="s">
        <v>211</v>
      </c>
      <c r="C210" s="412">
        <v>2991</v>
      </c>
      <c r="D210" s="142">
        <v>107.5</v>
      </c>
      <c r="E210" s="46">
        <v>1226</v>
      </c>
      <c r="F210" s="344">
        <f t="shared" si="5"/>
        <v>8.7683523654159864E-2</v>
      </c>
      <c r="G210" s="392">
        <f>Muut[[#This Row],[Keskim. työttömyysaste 2022, %]]/$F$12</f>
        <v>0.92386215963252527</v>
      </c>
      <c r="H210" s="175">
        <v>0</v>
      </c>
      <c r="I210" s="399">
        <v>7</v>
      </c>
      <c r="J210" s="405">
        <v>125</v>
      </c>
      <c r="K210" s="278">
        <v>543.21</v>
      </c>
      <c r="L210" s="179">
        <v>5.5061578395095818</v>
      </c>
      <c r="M210" s="392">
        <v>3.3232660706123669</v>
      </c>
      <c r="N210" s="175">
        <v>0</v>
      </c>
      <c r="O210" s="414">
        <v>0</v>
      </c>
      <c r="P210" s="278">
        <v>896</v>
      </c>
      <c r="Q210" s="15">
        <v>146</v>
      </c>
      <c r="R210" s="167">
        <v>0.16294642857142858</v>
      </c>
      <c r="S210" s="418">
        <v>1.1936413997596294</v>
      </c>
      <c r="T210" s="168">
        <v>192903.99873556427</v>
      </c>
      <c r="U210" s="168">
        <v>0</v>
      </c>
      <c r="V210" s="168">
        <v>0</v>
      </c>
      <c r="W210" s="168">
        <v>216373.75</v>
      </c>
      <c r="X210" s="168">
        <v>416083.7458880585</v>
      </c>
      <c r="Y210" s="168">
        <v>0</v>
      </c>
      <c r="Z210" s="164">
        <v>0</v>
      </c>
      <c r="AA210" s="168">
        <v>102285.69787441212</v>
      </c>
      <c r="AB210" s="183">
        <f>SUM(Muut[[#This Row],[Työttömyysaste]:[Koulutustausta]])</f>
        <v>927647.19249803503</v>
      </c>
      <c r="AD210" s="67"/>
    </row>
    <row r="211" spans="1:30" s="50" customFormat="1">
      <c r="A211" s="95">
        <v>626</v>
      </c>
      <c r="B211" s="160" t="s">
        <v>212</v>
      </c>
      <c r="C211" s="412">
        <v>4835</v>
      </c>
      <c r="D211" s="142">
        <v>211.33333333333334</v>
      </c>
      <c r="E211" s="46">
        <v>1883</v>
      </c>
      <c r="F211" s="344">
        <f t="shared" si="5"/>
        <v>0.11223225349619402</v>
      </c>
      <c r="G211" s="392">
        <f>Muut[[#This Row],[Keskim. työttömyysaste 2022, %]]/$F$12</f>
        <v>1.1825155716184512</v>
      </c>
      <c r="H211" s="175">
        <v>0</v>
      </c>
      <c r="I211" s="399">
        <v>8</v>
      </c>
      <c r="J211" s="405">
        <v>68</v>
      </c>
      <c r="K211" s="278">
        <v>1310.25</v>
      </c>
      <c r="L211" s="179">
        <v>3.6901354703300897</v>
      </c>
      <c r="M211" s="392">
        <v>4.9587413997680843</v>
      </c>
      <c r="N211" s="175">
        <v>0</v>
      </c>
      <c r="O211" s="414">
        <v>0</v>
      </c>
      <c r="P211" s="278">
        <v>1138</v>
      </c>
      <c r="Q211" s="15">
        <v>161</v>
      </c>
      <c r="R211" s="167">
        <v>0.14147627416520211</v>
      </c>
      <c r="S211" s="418">
        <v>1.0363647697457994</v>
      </c>
      <c r="T211" s="168">
        <v>399136.07728439756</v>
      </c>
      <c r="U211" s="168">
        <v>0</v>
      </c>
      <c r="V211" s="168">
        <v>0</v>
      </c>
      <c r="W211" s="168">
        <v>117707.32</v>
      </c>
      <c r="X211" s="168">
        <v>1003615.0439974018</v>
      </c>
      <c r="Y211" s="168">
        <v>0</v>
      </c>
      <c r="Z211" s="164">
        <v>0</v>
      </c>
      <c r="AA211" s="168">
        <v>143560.09790830495</v>
      </c>
      <c r="AB211" s="183">
        <f>SUM(Muut[[#This Row],[Työttömyysaste]:[Koulutustausta]])</f>
        <v>1664018.5391901045</v>
      </c>
      <c r="AD211" s="67"/>
    </row>
    <row r="212" spans="1:30" s="50" customFormat="1">
      <c r="A212" s="95">
        <v>630</v>
      </c>
      <c r="B212" s="160" t="s">
        <v>213</v>
      </c>
      <c r="C212" s="412">
        <v>1635</v>
      </c>
      <c r="D212" s="142">
        <v>32.416666666666664</v>
      </c>
      <c r="E212" s="46">
        <v>641</v>
      </c>
      <c r="F212" s="344">
        <f t="shared" si="5"/>
        <v>5.0572022880915231E-2</v>
      </c>
      <c r="G212" s="392">
        <f>Muut[[#This Row],[Keskim. työttömyysaste 2022, %]]/$F$12</f>
        <v>0.53284330200992414</v>
      </c>
      <c r="H212" s="175">
        <v>0</v>
      </c>
      <c r="I212" s="399">
        <v>0</v>
      </c>
      <c r="J212" s="405">
        <v>102</v>
      </c>
      <c r="K212" s="278">
        <v>810.16</v>
      </c>
      <c r="L212" s="179">
        <v>2.0181198775550508</v>
      </c>
      <c r="M212" s="392">
        <v>9.0670666945944784</v>
      </c>
      <c r="N212" s="175">
        <v>0</v>
      </c>
      <c r="O212" s="414">
        <v>0</v>
      </c>
      <c r="P212" s="278">
        <v>407</v>
      </c>
      <c r="Q212" s="15">
        <v>72</v>
      </c>
      <c r="R212" s="167">
        <v>0.1769041769041769</v>
      </c>
      <c r="S212" s="418">
        <v>1.2958869439145972</v>
      </c>
      <c r="T212" s="168">
        <v>60818.388143266435</v>
      </c>
      <c r="U212" s="168">
        <v>0</v>
      </c>
      <c r="V212" s="168">
        <v>0</v>
      </c>
      <c r="W212" s="168">
        <v>176560.98</v>
      </c>
      <c r="X212" s="168">
        <v>620560.01835141017</v>
      </c>
      <c r="Y212" s="168">
        <v>0</v>
      </c>
      <c r="Z212" s="164">
        <v>0</v>
      </c>
      <c r="AA212" s="168">
        <v>60702.908142055501</v>
      </c>
      <c r="AB212" s="183">
        <f>SUM(Muut[[#This Row],[Työttömyysaste]:[Koulutustausta]])</f>
        <v>918642.29463673208</v>
      </c>
      <c r="AD212" s="67"/>
    </row>
    <row r="213" spans="1:30" s="50" customFormat="1">
      <c r="A213" s="95">
        <v>631</v>
      </c>
      <c r="B213" s="160" t="s">
        <v>214</v>
      </c>
      <c r="C213" s="412">
        <v>1963</v>
      </c>
      <c r="D213" s="142">
        <v>65.666666666666671</v>
      </c>
      <c r="E213" s="46">
        <v>916</v>
      </c>
      <c r="F213" s="344">
        <f t="shared" si="5"/>
        <v>7.1688500727802043E-2</v>
      </c>
      <c r="G213" s="392">
        <f>Muut[[#This Row],[Keskim. työttömyysaste 2022, %]]/$F$12</f>
        <v>0.75533338925143634</v>
      </c>
      <c r="H213" s="175">
        <v>0</v>
      </c>
      <c r="I213" s="399">
        <v>10</v>
      </c>
      <c r="J213" s="405">
        <v>57</v>
      </c>
      <c r="K213" s="278">
        <v>143.51</v>
      </c>
      <c r="L213" s="179">
        <v>13.678489303881264</v>
      </c>
      <c r="M213" s="392">
        <v>1.3377520807276808</v>
      </c>
      <c r="N213" s="175">
        <v>0</v>
      </c>
      <c r="O213" s="414">
        <v>0</v>
      </c>
      <c r="P213" s="278">
        <v>564</v>
      </c>
      <c r="Q213" s="15">
        <v>89</v>
      </c>
      <c r="R213" s="167">
        <v>0.15780141843971632</v>
      </c>
      <c r="S213" s="418">
        <v>1.1559523436125507</v>
      </c>
      <c r="T213" s="168">
        <v>103508.64432285076</v>
      </c>
      <c r="U213" s="168">
        <v>0</v>
      </c>
      <c r="V213" s="168">
        <v>0</v>
      </c>
      <c r="W213" s="168">
        <v>98666.430000000008</v>
      </c>
      <c r="X213" s="168">
        <v>109924.66702084879</v>
      </c>
      <c r="Y213" s="168">
        <v>0</v>
      </c>
      <c r="Z213" s="164">
        <v>0</v>
      </c>
      <c r="AA213" s="168">
        <v>65010.702007152671</v>
      </c>
      <c r="AB213" s="183">
        <f>SUM(Muut[[#This Row],[Työttömyysaste]:[Koulutustausta]])</f>
        <v>377110.44335085223</v>
      </c>
      <c r="AD213" s="67"/>
    </row>
    <row r="214" spans="1:30" s="50" customFormat="1">
      <c r="A214" s="95">
        <v>635</v>
      </c>
      <c r="B214" s="160" t="s">
        <v>215</v>
      </c>
      <c r="C214" s="412">
        <v>6347</v>
      </c>
      <c r="D214" s="142">
        <v>162.75</v>
      </c>
      <c r="E214" s="46">
        <v>2799</v>
      </c>
      <c r="F214" s="344">
        <f t="shared" si="5"/>
        <v>5.8145766345123258E-2</v>
      </c>
      <c r="G214" s="392">
        <f>Muut[[#This Row],[Keskim. työttömyysaste 2022, %]]/$F$12</f>
        <v>0.61264272956194399</v>
      </c>
      <c r="H214" s="175">
        <v>0</v>
      </c>
      <c r="I214" s="399">
        <v>26</v>
      </c>
      <c r="J214" s="405">
        <v>189</v>
      </c>
      <c r="K214" s="278">
        <v>560.71</v>
      </c>
      <c r="L214" s="179">
        <v>11.319576964919476</v>
      </c>
      <c r="M214" s="392">
        <v>1.6165292735044059</v>
      </c>
      <c r="N214" s="175">
        <v>0</v>
      </c>
      <c r="O214" s="414">
        <v>0</v>
      </c>
      <c r="P214" s="278">
        <v>1814</v>
      </c>
      <c r="Q214" s="15">
        <v>237</v>
      </c>
      <c r="R214" s="167">
        <v>0.13065049614112459</v>
      </c>
      <c r="S214" s="418">
        <v>0.95706203848966487</v>
      </c>
      <c r="T214" s="168">
        <v>271452.23407021549</v>
      </c>
      <c r="U214" s="168">
        <v>0</v>
      </c>
      <c r="V214" s="168">
        <v>0</v>
      </c>
      <c r="W214" s="168">
        <v>327157.11</v>
      </c>
      <c r="X214" s="168">
        <v>429488.25897331297</v>
      </c>
      <c r="Y214" s="168">
        <v>0</v>
      </c>
      <c r="Z214" s="164">
        <v>0</v>
      </c>
      <c r="AA214" s="168">
        <v>174033.64452512033</v>
      </c>
      <c r="AB214" s="183">
        <f>SUM(Muut[[#This Row],[Työttömyysaste]:[Koulutustausta]])</f>
        <v>1202131.2475686488</v>
      </c>
      <c r="AD214" s="67"/>
    </row>
    <row r="215" spans="1:30" s="50" customFormat="1">
      <c r="A215" s="95">
        <v>636</v>
      </c>
      <c r="B215" s="160" t="s">
        <v>216</v>
      </c>
      <c r="C215" s="412">
        <v>8154</v>
      </c>
      <c r="D215" s="142">
        <v>275.33333333333331</v>
      </c>
      <c r="E215" s="46">
        <v>3688</v>
      </c>
      <c r="F215" s="344">
        <f t="shared" si="5"/>
        <v>7.4656543745480836E-2</v>
      </c>
      <c r="G215" s="392">
        <f>Muut[[#This Row],[Keskim. työttömyysaste 2022, %]]/$F$12</f>
        <v>0.78660565703814356</v>
      </c>
      <c r="H215" s="175">
        <v>0</v>
      </c>
      <c r="I215" s="399">
        <v>50</v>
      </c>
      <c r="J215" s="405">
        <v>389</v>
      </c>
      <c r="K215" s="278">
        <v>749.97</v>
      </c>
      <c r="L215" s="179">
        <v>10.872434897395895</v>
      </c>
      <c r="M215" s="392">
        <v>1.6830109998507534</v>
      </c>
      <c r="N215" s="175">
        <v>0</v>
      </c>
      <c r="O215" s="414">
        <v>0</v>
      </c>
      <c r="P215" s="278">
        <v>2458</v>
      </c>
      <c r="Q215" s="15">
        <v>449</v>
      </c>
      <c r="R215" s="167">
        <v>0.18266883645240031</v>
      </c>
      <c r="S215" s="418">
        <v>1.338115155680913</v>
      </c>
      <c r="T215" s="168">
        <v>447760.12024400866</v>
      </c>
      <c r="U215" s="168">
        <v>0</v>
      </c>
      <c r="V215" s="168">
        <v>0</v>
      </c>
      <c r="W215" s="168">
        <v>673355.11</v>
      </c>
      <c r="X215" s="168">
        <v>574456.15305989818</v>
      </c>
      <c r="Y215" s="168">
        <v>0</v>
      </c>
      <c r="Z215" s="164">
        <v>0</v>
      </c>
      <c r="AA215" s="168">
        <v>312599.89156044496</v>
      </c>
      <c r="AB215" s="183">
        <f>SUM(Muut[[#This Row],[Työttömyysaste]:[Koulutustausta]])</f>
        <v>2008171.2748643518</v>
      </c>
      <c r="AD215" s="67"/>
    </row>
    <row r="216" spans="1:30" s="50" customFormat="1">
      <c r="A216" s="95">
        <v>638</v>
      </c>
      <c r="B216" s="160" t="s">
        <v>217</v>
      </c>
      <c r="C216" s="412">
        <v>51232</v>
      </c>
      <c r="D216" s="142">
        <v>2342</v>
      </c>
      <c r="E216" s="46">
        <v>24746</v>
      </c>
      <c r="F216" s="344">
        <f t="shared" si="5"/>
        <v>9.4641558231633394E-2</v>
      </c>
      <c r="G216" s="392">
        <f>Muut[[#This Row],[Keskim. työttömyysaste 2022, %]]/$F$12</f>
        <v>0.99717427784639578</v>
      </c>
      <c r="H216" s="175">
        <v>1</v>
      </c>
      <c r="I216" s="399">
        <v>14445</v>
      </c>
      <c r="J216" s="405">
        <v>4054</v>
      </c>
      <c r="K216" s="278">
        <v>654.55999999999995</v>
      </c>
      <c r="L216" s="179">
        <v>78.269371791737967</v>
      </c>
      <c r="M216" s="392">
        <v>0.23378784202034505</v>
      </c>
      <c r="N216" s="175">
        <v>3</v>
      </c>
      <c r="O216" s="414">
        <v>1735</v>
      </c>
      <c r="P216" s="278">
        <v>16542</v>
      </c>
      <c r="Q216" s="15">
        <v>2215</v>
      </c>
      <c r="R216" s="167">
        <v>0.13390158384717687</v>
      </c>
      <c r="S216" s="418">
        <v>0.98087742931605826</v>
      </c>
      <c r="T216" s="168">
        <v>3566399.7079893593</v>
      </c>
      <c r="U216" s="168">
        <v>1062638.7744</v>
      </c>
      <c r="V216" s="168">
        <v>3980584.0935000004</v>
      </c>
      <c r="W216" s="168">
        <v>7017433.46</v>
      </c>
      <c r="X216" s="168">
        <v>501374.74771909125</v>
      </c>
      <c r="Y216" s="168">
        <v>0</v>
      </c>
      <c r="Z216" s="164">
        <v>517619.89999999997</v>
      </c>
      <c r="AA216" s="168">
        <v>1439728.7519423366</v>
      </c>
      <c r="AB216" s="183">
        <f>SUM(Muut[[#This Row],[Työttömyysaste]:[Koulutustausta]])</f>
        <v>18085779.435550787</v>
      </c>
      <c r="AD216" s="67"/>
    </row>
    <row r="217" spans="1:30" s="50" customFormat="1">
      <c r="A217" s="95">
        <v>678</v>
      </c>
      <c r="B217" s="160" t="s">
        <v>218</v>
      </c>
      <c r="C217" s="412">
        <v>24073</v>
      </c>
      <c r="D217" s="142">
        <v>1046.25</v>
      </c>
      <c r="E217" s="46">
        <v>10023</v>
      </c>
      <c r="F217" s="344">
        <f t="shared" si="5"/>
        <v>0.10438491469619875</v>
      </c>
      <c r="G217" s="392">
        <f>Muut[[#This Row],[Keskim. työttömyysaste 2022, %]]/$F$12</f>
        <v>1.0998334545114046</v>
      </c>
      <c r="H217" s="175">
        <v>0</v>
      </c>
      <c r="I217" s="399">
        <v>19</v>
      </c>
      <c r="J217" s="405">
        <v>866</v>
      </c>
      <c r="K217" s="278">
        <v>1013.78</v>
      </c>
      <c r="L217" s="179">
        <v>23.74578310876127</v>
      </c>
      <c r="M217" s="392">
        <v>0.7705969284595664</v>
      </c>
      <c r="N217" s="175">
        <v>0</v>
      </c>
      <c r="O217" s="414">
        <v>0</v>
      </c>
      <c r="P217" s="278">
        <v>6973</v>
      </c>
      <c r="Q217" s="15">
        <v>796</v>
      </c>
      <c r="R217" s="167">
        <v>0.11415459630001434</v>
      </c>
      <c r="S217" s="418">
        <v>0.83622361846865678</v>
      </c>
      <c r="T217" s="168">
        <v>1848309.8572891271</v>
      </c>
      <c r="U217" s="168">
        <v>0</v>
      </c>
      <c r="V217" s="168">
        <v>0</v>
      </c>
      <c r="W217" s="168">
        <v>1499037.34</v>
      </c>
      <c r="X217" s="168">
        <v>776527.27288966696</v>
      </c>
      <c r="Y217" s="168">
        <v>0</v>
      </c>
      <c r="Z217" s="164">
        <v>0</v>
      </c>
      <c r="AA217" s="168">
        <v>576736.27994589461</v>
      </c>
      <c r="AB217" s="183">
        <f>SUM(Muut[[#This Row],[Työttömyysaste]:[Koulutustausta]])</f>
        <v>4700610.7501246892</v>
      </c>
      <c r="AD217" s="67"/>
    </row>
    <row r="218" spans="1:30" s="50" customFormat="1">
      <c r="A218" s="95">
        <v>680</v>
      </c>
      <c r="B218" s="160" t="s">
        <v>219</v>
      </c>
      <c r="C218" s="412">
        <v>24942</v>
      </c>
      <c r="D218" s="142">
        <v>818.08333333333337</v>
      </c>
      <c r="E218" s="46">
        <v>11723</v>
      </c>
      <c r="F218" s="344">
        <f t="shared" si="5"/>
        <v>6.9784469276920016E-2</v>
      </c>
      <c r="G218" s="392">
        <f>Muut[[#This Row],[Keskim. työttömyysaste 2022, %]]/$F$12</f>
        <v>0.73527189383117708</v>
      </c>
      <c r="H218" s="175">
        <v>0</v>
      </c>
      <c r="I218" s="399">
        <v>354</v>
      </c>
      <c r="J218" s="405">
        <v>2652</v>
      </c>
      <c r="K218" s="278">
        <v>48.76</v>
      </c>
      <c r="L218" s="179">
        <v>511.52584085315834</v>
      </c>
      <c r="M218" s="392">
        <v>3.5772244657198742E-2</v>
      </c>
      <c r="N218" s="175">
        <v>0</v>
      </c>
      <c r="O218" s="414">
        <v>0</v>
      </c>
      <c r="P218" s="278">
        <v>7959</v>
      </c>
      <c r="Q218" s="15">
        <v>1124</v>
      </c>
      <c r="R218" s="167">
        <v>0.14122377183063198</v>
      </c>
      <c r="S218" s="418">
        <v>1.0345150990121648</v>
      </c>
      <c r="T218" s="168">
        <v>1280256.1715161772</v>
      </c>
      <c r="U218" s="168">
        <v>0</v>
      </c>
      <c r="V218" s="168">
        <v>0</v>
      </c>
      <c r="W218" s="168">
        <v>4590585.4800000004</v>
      </c>
      <c r="X218" s="168">
        <v>37348.803316400161</v>
      </c>
      <c r="Y218" s="168">
        <v>0</v>
      </c>
      <c r="Z218" s="164">
        <v>0</v>
      </c>
      <c r="AA218" s="168">
        <v>739252.38592743443</v>
      </c>
      <c r="AB218" s="183">
        <f>SUM(Muut[[#This Row],[Työttömyysaste]:[Koulutustausta]])</f>
        <v>6647442.8407600122</v>
      </c>
      <c r="AD218" s="67"/>
    </row>
    <row r="219" spans="1:30" s="50" customFormat="1">
      <c r="A219" s="95">
        <v>681</v>
      </c>
      <c r="B219" s="160" t="s">
        <v>220</v>
      </c>
      <c r="C219" s="412">
        <v>3308</v>
      </c>
      <c r="D219" s="142">
        <v>113.25</v>
      </c>
      <c r="E219" s="46">
        <v>1363</v>
      </c>
      <c r="F219" s="344">
        <f t="shared" si="5"/>
        <v>8.3088774761555392E-2</v>
      </c>
      <c r="G219" s="392">
        <f>Muut[[#This Row],[Keskim. työttömyysaste 2022, %]]/$F$12</f>
        <v>0.87545038900577155</v>
      </c>
      <c r="H219" s="175">
        <v>0</v>
      </c>
      <c r="I219" s="399">
        <v>7</v>
      </c>
      <c r="J219" s="405">
        <v>139</v>
      </c>
      <c r="K219" s="278">
        <v>559.53</v>
      </c>
      <c r="L219" s="179">
        <v>5.9121048022447411</v>
      </c>
      <c r="M219" s="392">
        <v>3.0950783417321759</v>
      </c>
      <c r="N219" s="175">
        <v>0</v>
      </c>
      <c r="O219" s="414">
        <v>0</v>
      </c>
      <c r="P219" s="278">
        <v>786</v>
      </c>
      <c r="Q219" s="15">
        <v>133</v>
      </c>
      <c r="R219" s="167">
        <v>0.16921119592875319</v>
      </c>
      <c r="S219" s="418">
        <v>1.2395330817260579</v>
      </c>
      <c r="T219" s="168">
        <v>202169.05399967855</v>
      </c>
      <c r="U219" s="168">
        <v>0</v>
      </c>
      <c r="V219" s="168">
        <v>0</v>
      </c>
      <c r="W219" s="168">
        <v>240607.61000000002</v>
      </c>
      <c r="X219" s="168">
        <v>428584.41180527856</v>
      </c>
      <c r="Y219" s="168">
        <v>0</v>
      </c>
      <c r="Z219" s="164">
        <v>0</v>
      </c>
      <c r="AA219" s="168">
        <v>117475.75619412174</v>
      </c>
      <c r="AB219" s="183">
        <f>SUM(Muut[[#This Row],[Työttömyysaste]:[Koulutustausta]])</f>
        <v>988836.83199907898</v>
      </c>
      <c r="AD219" s="67"/>
    </row>
    <row r="220" spans="1:30" s="50" customFormat="1">
      <c r="A220" s="95">
        <v>683</v>
      </c>
      <c r="B220" s="160" t="s">
        <v>221</v>
      </c>
      <c r="C220" s="412">
        <v>3618</v>
      </c>
      <c r="D220" s="142">
        <v>162.08333333333334</v>
      </c>
      <c r="E220" s="46">
        <v>1427</v>
      </c>
      <c r="F220" s="344">
        <f t="shared" si="5"/>
        <v>0.11358327493576267</v>
      </c>
      <c r="G220" s="392">
        <f>Muut[[#This Row],[Keskim. työttömyysaste 2022, %]]/$F$12</f>
        <v>1.196750373470082</v>
      </c>
      <c r="H220" s="175">
        <v>0</v>
      </c>
      <c r="I220" s="399">
        <v>7</v>
      </c>
      <c r="J220" s="405">
        <v>45</v>
      </c>
      <c r="K220" s="278">
        <v>3454.17</v>
      </c>
      <c r="L220" s="179">
        <v>1.0474296285359435</v>
      </c>
      <c r="M220" s="392">
        <v>17.469839528079152</v>
      </c>
      <c r="N220" s="175">
        <v>0</v>
      </c>
      <c r="O220" s="414">
        <v>0</v>
      </c>
      <c r="P220" s="278">
        <v>781</v>
      </c>
      <c r="Q220" s="15">
        <v>127</v>
      </c>
      <c r="R220" s="167">
        <v>0.16261203585147246</v>
      </c>
      <c r="S220" s="418">
        <v>1.1911918523972402</v>
      </c>
      <c r="T220" s="168">
        <v>302266.32944330218</v>
      </c>
      <c r="U220" s="168">
        <v>0</v>
      </c>
      <c r="V220" s="168">
        <v>0</v>
      </c>
      <c r="W220" s="168">
        <v>77894.55</v>
      </c>
      <c r="X220" s="168">
        <v>2645798.1122110328</v>
      </c>
      <c r="Y220" s="168">
        <v>0</v>
      </c>
      <c r="Z220" s="164">
        <v>0</v>
      </c>
      <c r="AA220" s="168">
        <v>123473.82529453259</v>
      </c>
      <c r="AB220" s="183">
        <f>SUM(Muut[[#This Row],[Työttömyysaste]:[Koulutustausta]])</f>
        <v>3149432.8169488679</v>
      </c>
      <c r="AD220" s="67"/>
    </row>
    <row r="221" spans="1:30" s="50" customFormat="1">
      <c r="A221" s="95">
        <v>684</v>
      </c>
      <c r="B221" s="160" t="s">
        <v>222</v>
      </c>
      <c r="C221" s="412">
        <v>38667</v>
      </c>
      <c r="D221" s="142">
        <v>1564.0833333333333</v>
      </c>
      <c r="E221" s="46">
        <v>18012</v>
      </c>
      <c r="F221" s="344">
        <f t="shared" si="5"/>
        <v>8.6835628099785331E-2</v>
      </c>
      <c r="G221" s="392">
        <f>Muut[[#This Row],[Keskim. työttömyysaste 2022, %]]/$F$12</f>
        <v>0.91492845595180983</v>
      </c>
      <c r="H221" s="175">
        <v>0</v>
      </c>
      <c r="I221" s="399">
        <v>117</v>
      </c>
      <c r="J221" s="405">
        <v>2934</v>
      </c>
      <c r="K221" s="278">
        <v>496.43</v>
      </c>
      <c r="L221" s="179">
        <v>77.890135567955198</v>
      </c>
      <c r="M221" s="392">
        <v>0.23492612246789629</v>
      </c>
      <c r="N221" s="175">
        <v>0</v>
      </c>
      <c r="O221" s="414">
        <v>0</v>
      </c>
      <c r="P221" s="278">
        <v>11835</v>
      </c>
      <c r="Q221" s="15">
        <v>2090</v>
      </c>
      <c r="R221" s="167">
        <v>0.1765948457963667</v>
      </c>
      <c r="S221" s="418">
        <v>1.2936209819063909</v>
      </c>
      <c r="T221" s="168">
        <v>2469705.9701050092</v>
      </c>
      <c r="U221" s="168">
        <v>0</v>
      </c>
      <c r="V221" s="168">
        <v>0</v>
      </c>
      <c r="W221" s="168">
        <v>5078724.66</v>
      </c>
      <c r="X221" s="168">
        <v>380251.56748073286</v>
      </c>
      <c r="Y221" s="168">
        <v>0</v>
      </c>
      <c r="Z221" s="164">
        <v>0</v>
      </c>
      <c r="AA221" s="168">
        <v>1433085.6778362768</v>
      </c>
      <c r="AB221" s="183">
        <f>SUM(Muut[[#This Row],[Työttömyysaste]:[Koulutustausta]])</f>
        <v>9361767.8754220195</v>
      </c>
      <c r="AD221" s="67"/>
    </row>
    <row r="222" spans="1:30" s="50" customFormat="1">
      <c r="A222" s="95">
        <v>686</v>
      </c>
      <c r="B222" s="160" t="s">
        <v>223</v>
      </c>
      <c r="C222" s="412">
        <v>2964</v>
      </c>
      <c r="D222" s="142">
        <v>98.333333333333329</v>
      </c>
      <c r="E222" s="46">
        <v>1171</v>
      </c>
      <c r="F222" s="344">
        <f t="shared" si="5"/>
        <v>8.3973811557073716E-2</v>
      </c>
      <c r="G222" s="392">
        <f>Muut[[#This Row],[Keskim. työttömyysaste 2022, %]]/$F$12</f>
        <v>0.88477542489833882</v>
      </c>
      <c r="H222" s="175">
        <v>0</v>
      </c>
      <c r="I222" s="399">
        <v>3</v>
      </c>
      <c r="J222" s="405">
        <v>80</v>
      </c>
      <c r="K222" s="278">
        <v>538.95000000000005</v>
      </c>
      <c r="L222" s="179">
        <v>5.4995825215697183</v>
      </c>
      <c r="M222" s="392">
        <v>3.3272393778456588</v>
      </c>
      <c r="N222" s="175">
        <v>0</v>
      </c>
      <c r="O222" s="414">
        <v>0</v>
      </c>
      <c r="P222" s="278">
        <v>740</v>
      </c>
      <c r="Q222" s="15">
        <v>91</v>
      </c>
      <c r="R222" s="167">
        <v>0.12297297297297298</v>
      </c>
      <c r="S222" s="418">
        <v>0.90082141031841112</v>
      </c>
      <c r="T222" s="168">
        <v>183074.93502962159</v>
      </c>
      <c r="U222" s="168">
        <v>0</v>
      </c>
      <c r="V222" s="168">
        <v>0</v>
      </c>
      <c r="W222" s="168">
        <v>138479.20000000001</v>
      </c>
      <c r="X222" s="168">
        <v>412820.70441701956</v>
      </c>
      <c r="Y222" s="168">
        <v>0</v>
      </c>
      <c r="Z222" s="164">
        <v>0</v>
      </c>
      <c r="AA222" s="168">
        <v>76496.493014265026</v>
      </c>
      <c r="AB222" s="183">
        <f>SUM(Muut[[#This Row],[Työttömyysaste]:[Koulutustausta]])</f>
        <v>810871.33246090612</v>
      </c>
      <c r="AD222" s="67"/>
    </row>
    <row r="223" spans="1:30" s="50" customFormat="1">
      <c r="A223" s="95">
        <v>687</v>
      </c>
      <c r="B223" s="160" t="s">
        <v>224</v>
      </c>
      <c r="C223" s="412">
        <v>1477</v>
      </c>
      <c r="D223" s="142">
        <v>55.916666666666664</v>
      </c>
      <c r="E223" s="46">
        <v>536</v>
      </c>
      <c r="F223" s="344">
        <f t="shared" si="5"/>
        <v>0.10432213930348258</v>
      </c>
      <c r="G223" s="392">
        <f>Muut[[#This Row],[Keskim. työttömyysaste 2022, %]]/$F$12</f>
        <v>1.099172032530745</v>
      </c>
      <c r="H223" s="175">
        <v>0</v>
      </c>
      <c r="I223" s="399">
        <v>0</v>
      </c>
      <c r="J223" s="405">
        <v>18</v>
      </c>
      <c r="K223" s="278">
        <v>1150.6300000000001</v>
      </c>
      <c r="L223" s="179">
        <v>1.2836446120820766</v>
      </c>
      <c r="M223" s="392">
        <v>14.25505732291305</v>
      </c>
      <c r="N223" s="175">
        <v>0</v>
      </c>
      <c r="O223" s="414">
        <v>0</v>
      </c>
      <c r="P223" s="278">
        <v>322</v>
      </c>
      <c r="Q223" s="15">
        <v>51</v>
      </c>
      <c r="R223" s="167">
        <v>0.15838509316770186</v>
      </c>
      <c r="S223" s="418">
        <v>1.1602279716543864</v>
      </c>
      <c r="T223" s="168">
        <v>113334.93579586463</v>
      </c>
      <c r="U223" s="168">
        <v>0</v>
      </c>
      <c r="V223" s="168">
        <v>0</v>
      </c>
      <c r="W223" s="168">
        <v>31157.82</v>
      </c>
      <c r="X223" s="168">
        <v>881350.56521635619</v>
      </c>
      <c r="Y223" s="168">
        <v>0</v>
      </c>
      <c r="Z223" s="164">
        <v>0</v>
      </c>
      <c r="AA223" s="168">
        <v>49096.264859925599</v>
      </c>
      <c r="AB223" s="183">
        <f>SUM(Muut[[#This Row],[Työttömyysaste]:[Koulutustausta]])</f>
        <v>1074939.5858721463</v>
      </c>
      <c r="AD223" s="67"/>
    </row>
    <row r="224" spans="1:30" s="50" customFormat="1">
      <c r="A224" s="95">
        <v>689</v>
      </c>
      <c r="B224" s="160" t="s">
        <v>225</v>
      </c>
      <c r="C224" s="412">
        <v>3093</v>
      </c>
      <c r="D224" s="142">
        <v>151.16666666666666</v>
      </c>
      <c r="E224" s="46">
        <v>1185</v>
      </c>
      <c r="F224" s="344">
        <f t="shared" si="5"/>
        <v>0.12756680731364275</v>
      </c>
      <c r="G224" s="392">
        <f>Muut[[#This Row],[Keskim. työttömyysaste 2022, %]]/$F$12</f>
        <v>1.3440854243842537</v>
      </c>
      <c r="H224" s="175">
        <v>0</v>
      </c>
      <c r="I224" s="399">
        <v>5</v>
      </c>
      <c r="J224" s="405">
        <v>111</v>
      </c>
      <c r="K224" s="278">
        <v>351.47</v>
      </c>
      <c r="L224" s="179">
        <v>8.8001820923549658</v>
      </c>
      <c r="M224" s="392">
        <v>2.0793237384684335</v>
      </c>
      <c r="N224" s="175">
        <v>0</v>
      </c>
      <c r="O224" s="414">
        <v>0</v>
      </c>
      <c r="P224" s="278">
        <v>700</v>
      </c>
      <c r="Q224" s="15">
        <v>106</v>
      </c>
      <c r="R224" s="167">
        <v>0.15142857142857144</v>
      </c>
      <c r="S224" s="418">
        <v>1.1092689391738801</v>
      </c>
      <c r="T224" s="168">
        <v>290218.0565520869</v>
      </c>
      <c r="U224" s="168">
        <v>0</v>
      </c>
      <c r="V224" s="168">
        <v>0</v>
      </c>
      <c r="W224" s="168">
        <v>192139.89</v>
      </c>
      <c r="X224" s="168">
        <v>269216.24080424872</v>
      </c>
      <c r="Y224" s="168">
        <v>0</v>
      </c>
      <c r="Z224" s="164">
        <v>0</v>
      </c>
      <c r="AA224" s="168">
        <v>98297.256946976835</v>
      </c>
      <c r="AB224" s="183">
        <f>SUM(Muut[[#This Row],[Työttömyysaste]:[Koulutustausta]])</f>
        <v>849871.44430331246</v>
      </c>
      <c r="AD224" s="67"/>
    </row>
    <row r="225" spans="1:30" s="50" customFormat="1">
      <c r="A225" s="95">
        <v>691</v>
      </c>
      <c r="B225" s="160" t="s">
        <v>226</v>
      </c>
      <c r="C225" s="412">
        <v>2636</v>
      </c>
      <c r="D225" s="142">
        <v>61.833333333333336</v>
      </c>
      <c r="E225" s="46">
        <v>1095</v>
      </c>
      <c r="F225" s="344">
        <f t="shared" si="5"/>
        <v>5.6468797564687978E-2</v>
      </c>
      <c r="G225" s="392">
        <f>Muut[[#This Row],[Keskim. työttömyysaste 2022, %]]/$F$12</f>
        <v>0.59497364038117684</v>
      </c>
      <c r="H225" s="175">
        <v>0</v>
      </c>
      <c r="I225" s="399">
        <v>2</v>
      </c>
      <c r="J225" s="405">
        <v>9</v>
      </c>
      <c r="K225" s="278">
        <v>474.39</v>
      </c>
      <c r="L225" s="179">
        <v>5.5566095406732856</v>
      </c>
      <c r="M225" s="392">
        <v>3.293092198315827</v>
      </c>
      <c r="N225" s="175">
        <v>0</v>
      </c>
      <c r="O225" s="414">
        <v>0</v>
      </c>
      <c r="P225" s="278">
        <v>660</v>
      </c>
      <c r="Q225" s="15">
        <v>115</v>
      </c>
      <c r="R225" s="167">
        <v>0.17424242424242425</v>
      </c>
      <c r="S225" s="418">
        <v>1.2763886449899564</v>
      </c>
      <c r="T225" s="168">
        <v>109486.54952508624</v>
      </c>
      <c r="U225" s="168">
        <v>0</v>
      </c>
      <c r="V225" s="168">
        <v>0</v>
      </c>
      <c r="W225" s="168">
        <v>15578.91</v>
      </c>
      <c r="X225" s="168">
        <v>363369.54071507539</v>
      </c>
      <c r="Y225" s="168">
        <v>0</v>
      </c>
      <c r="Z225" s="164">
        <v>0</v>
      </c>
      <c r="AA225" s="168">
        <v>96394.657413744484</v>
      </c>
      <c r="AB225" s="183">
        <f>SUM(Muut[[#This Row],[Työttömyysaste]:[Koulutustausta]])</f>
        <v>584829.65765390615</v>
      </c>
      <c r="AD225" s="67"/>
    </row>
    <row r="226" spans="1:30" s="50" customFormat="1">
      <c r="A226" s="95">
        <v>694</v>
      </c>
      <c r="B226" s="160" t="s">
        <v>227</v>
      </c>
      <c r="C226" s="412">
        <v>28349</v>
      </c>
      <c r="D226" s="142">
        <v>1217.8333333333333</v>
      </c>
      <c r="E226" s="46">
        <v>13528</v>
      </c>
      <c r="F226" s="344">
        <f t="shared" si="5"/>
        <v>9.0023161837177207E-2</v>
      </c>
      <c r="G226" s="392">
        <f>Muut[[#This Row],[Keskim. työttömyysaste 2022, %]]/$F$12</f>
        <v>0.94851334943924992</v>
      </c>
      <c r="H226" s="175">
        <v>0</v>
      </c>
      <c r="I226" s="399">
        <v>113</v>
      </c>
      <c r="J226" s="405">
        <v>1568</v>
      </c>
      <c r="K226" s="278">
        <v>121.01</v>
      </c>
      <c r="L226" s="179">
        <v>234.26989504999585</v>
      </c>
      <c r="M226" s="392">
        <v>7.8108318286365372E-2</v>
      </c>
      <c r="N226" s="175">
        <v>0</v>
      </c>
      <c r="O226" s="414">
        <v>0</v>
      </c>
      <c r="P226" s="278">
        <v>8865</v>
      </c>
      <c r="Q226" s="15">
        <v>1276</v>
      </c>
      <c r="R226" s="167">
        <v>0.14393683023124648</v>
      </c>
      <c r="S226" s="418">
        <v>1.0543892309911884</v>
      </c>
      <c r="T226" s="168">
        <v>1877149.3590885128</v>
      </c>
      <c r="U226" s="168">
        <v>0</v>
      </c>
      <c r="V226" s="168">
        <v>0</v>
      </c>
      <c r="W226" s="168">
        <v>2714192.32</v>
      </c>
      <c r="X226" s="168">
        <v>92690.293054093185</v>
      </c>
      <c r="Y226" s="168">
        <v>0</v>
      </c>
      <c r="Z226" s="164">
        <v>0</v>
      </c>
      <c r="AA226" s="168">
        <v>856373.7208634275</v>
      </c>
      <c r="AB226" s="183">
        <f>SUM(Muut[[#This Row],[Työttömyysaste]:[Koulutustausta]])</f>
        <v>5540405.6930060331</v>
      </c>
      <c r="AD226" s="67"/>
    </row>
    <row r="227" spans="1:30" s="50" customFormat="1">
      <c r="A227" s="95">
        <v>697</v>
      </c>
      <c r="B227" s="160" t="s">
        <v>228</v>
      </c>
      <c r="C227" s="412">
        <v>1174</v>
      </c>
      <c r="D227" s="142">
        <v>46.416666666666664</v>
      </c>
      <c r="E227" s="46">
        <v>494</v>
      </c>
      <c r="F227" s="344">
        <f t="shared" si="5"/>
        <v>9.3960863697705801E-2</v>
      </c>
      <c r="G227" s="392">
        <f>Muut[[#This Row],[Keskim. työttömyysaste 2022, %]]/$F$12</f>
        <v>0.99000225856664181</v>
      </c>
      <c r="H227" s="175">
        <v>0</v>
      </c>
      <c r="I227" s="399">
        <v>0</v>
      </c>
      <c r="J227" s="405">
        <v>20</v>
      </c>
      <c r="K227" s="278">
        <v>835.83</v>
      </c>
      <c r="L227" s="179">
        <v>1.4045918428388546</v>
      </c>
      <c r="M227" s="392">
        <v>13.02757638866469</v>
      </c>
      <c r="N227" s="175">
        <v>0</v>
      </c>
      <c r="O227" s="414">
        <v>0</v>
      </c>
      <c r="P227" s="278">
        <v>243</v>
      </c>
      <c r="Q227" s="15">
        <v>26</v>
      </c>
      <c r="R227" s="167">
        <v>0.10699588477366255</v>
      </c>
      <c r="S227" s="418">
        <v>0.78378347282260341</v>
      </c>
      <c r="T227" s="168">
        <v>81137.555705210747</v>
      </c>
      <c r="U227" s="168">
        <v>0</v>
      </c>
      <c r="V227" s="168">
        <v>0</v>
      </c>
      <c r="W227" s="168">
        <v>34619.800000000003</v>
      </c>
      <c r="X227" s="168">
        <v>640222.52411703754</v>
      </c>
      <c r="Y227" s="168">
        <v>0</v>
      </c>
      <c r="Z227" s="164">
        <v>0</v>
      </c>
      <c r="AA227" s="168">
        <v>26362.635486735544</v>
      </c>
      <c r="AB227" s="183">
        <f>SUM(Muut[[#This Row],[Työttömyysaste]:[Koulutustausta]])</f>
        <v>782342.51530898374</v>
      </c>
      <c r="AD227" s="67"/>
    </row>
    <row r="228" spans="1:30" s="50" customFormat="1">
      <c r="A228" s="95">
        <v>698</v>
      </c>
      <c r="B228" s="160" t="s">
        <v>229</v>
      </c>
      <c r="C228" s="412">
        <v>64535</v>
      </c>
      <c r="D228" s="142">
        <v>3028.25</v>
      </c>
      <c r="E228" s="46">
        <v>30693</v>
      </c>
      <c r="F228" s="344">
        <f t="shared" si="5"/>
        <v>9.866256149610661E-2</v>
      </c>
      <c r="G228" s="392">
        <f>Muut[[#This Row],[Keskim. työttömyysaste 2022, %]]/$F$12</f>
        <v>1.0395408776931097</v>
      </c>
      <c r="H228" s="175">
        <v>0</v>
      </c>
      <c r="I228" s="399">
        <v>137</v>
      </c>
      <c r="J228" s="405">
        <v>2502</v>
      </c>
      <c r="K228" s="278">
        <v>7581.63</v>
      </c>
      <c r="L228" s="179">
        <v>8.5120218211651064</v>
      </c>
      <c r="M228" s="392">
        <v>2.1497157681127561</v>
      </c>
      <c r="N228" s="175">
        <v>0</v>
      </c>
      <c r="O228" s="414">
        <v>0</v>
      </c>
      <c r="P228" s="278">
        <v>19475</v>
      </c>
      <c r="Q228" s="15">
        <v>1810</v>
      </c>
      <c r="R228" s="167">
        <v>9.2939666238767649E-2</v>
      </c>
      <c r="S228" s="418">
        <v>0.68081659889713764</v>
      </c>
      <c r="T228" s="168">
        <v>4683327.4515317734</v>
      </c>
      <c r="U228" s="168">
        <v>0</v>
      </c>
      <c r="V228" s="168">
        <v>0</v>
      </c>
      <c r="W228" s="168">
        <v>4330936.9800000004</v>
      </c>
      <c r="X228" s="168">
        <v>5807317.6310032606</v>
      </c>
      <c r="Y228" s="168">
        <v>0</v>
      </c>
      <c r="Z228" s="164">
        <v>0</v>
      </c>
      <c r="AA228" s="168">
        <v>1258780.7023615371</v>
      </c>
      <c r="AB228" s="183">
        <f>SUM(Muut[[#This Row],[Työttömyysaste]:[Koulutustausta]])</f>
        <v>16080362.764896572</v>
      </c>
      <c r="AD228" s="67"/>
    </row>
    <row r="229" spans="1:30" s="50" customFormat="1">
      <c r="A229" s="95">
        <v>700</v>
      </c>
      <c r="B229" s="160" t="s">
        <v>230</v>
      </c>
      <c r="C229" s="412">
        <v>4842</v>
      </c>
      <c r="D229" s="142">
        <v>194.16666666666666</v>
      </c>
      <c r="E229" s="46">
        <v>2001</v>
      </c>
      <c r="F229" s="344">
        <f t="shared" si="5"/>
        <v>9.7034815925370638E-2</v>
      </c>
      <c r="G229" s="392">
        <f>Muut[[#This Row],[Keskim. työttömyysaste 2022, %]]/$F$12</f>
        <v>1.0223904202794258</v>
      </c>
      <c r="H229" s="175">
        <v>0</v>
      </c>
      <c r="I229" s="399">
        <v>11</v>
      </c>
      <c r="J229" s="405">
        <v>153</v>
      </c>
      <c r="K229" s="278">
        <v>942.09</v>
      </c>
      <c r="L229" s="179">
        <v>5.1396363404770247</v>
      </c>
      <c r="M229" s="392">
        <v>3.5602572468736491</v>
      </c>
      <c r="N229" s="175">
        <v>3</v>
      </c>
      <c r="O229" s="414">
        <v>315</v>
      </c>
      <c r="P229" s="278">
        <v>1288</v>
      </c>
      <c r="Q229" s="15">
        <v>171</v>
      </c>
      <c r="R229" s="167">
        <v>0.13276397515527949</v>
      </c>
      <c r="S229" s="418">
        <v>0.97254403506323561</v>
      </c>
      <c r="T229" s="168">
        <v>345588.43031065993</v>
      </c>
      <c r="U229" s="168">
        <v>0</v>
      </c>
      <c r="V229" s="168">
        <v>0</v>
      </c>
      <c r="W229" s="168">
        <v>264841.47000000003</v>
      </c>
      <c r="X229" s="168">
        <v>721614.72757070209</v>
      </c>
      <c r="Y229" s="168">
        <v>0</v>
      </c>
      <c r="Z229" s="164">
        <v>93977.099999999991</v>
      </c>
      <c r="AA229" s="168">
        <v>134914.51793928776</v>
      </c>
      <c r="AB229" s="183">
        <f>SUM(Muut[[#This Row],[Työttömyysaste]:[Koulutustausta]])</f>
        <v>1560936.2458206499</v>
      </c>
      <c r="AD229" s="67"/>
    </row>
    <row r="230" spans="1:30" s="50" customFormat="1">
      <c r="A230" s="95">
        <v>702</v>
      </c>
      <c r="B230" s="160" t="s">
        <v>231</v>
      </c>
      <c r="C230" s="412">
        <v>4114</v>
      </c>
      <c r="D230" s="142">
        <v>133.58333333333334</v>
      </c>
      <c r="E230" s="46">
        <v>1623</v>
      </c>
      <c r="F230" s="344">
        <f t="shared" si="5"/>
        <v>8.2306428424727879E-2</v>
      </c>
      <c r="G230" s="392">
        <f>Muut[[#This Row],[Keskim. työttömyysaste 2022, %]]/$F$12</f>
        <v>0.86720733322743815</v>
      </c>
      <c r="H230" s="175">
        <v>0</v>
      </c>
      <c r="I230" s="399">
        <v>12</v>
      </c>
      <c r="J230" s="405">
        <v>69</v>
      </c>
      <c r="K230" s="278">
        <v>776.99</v>
      </c>
      <c r="L230" s="179">
        <v>5.2947914387572554</v>
      </c>
      <c r="M230" s="392">
        <v>3.4559298017927835</v>
      </c>
      <c r="N230" s="175">
        <v>0</v>
      </c>
      <c r="O230" s="414">
        <v>0</v>
      </c>
      <c r="P230" s="278">
        <v>976</v>
      </c>
      <c r="Q230" s="15">
        <v>122</v>
      </c>
      <c r="R230" s="167">
        <v>0.125</v>
      </c>
      <c r="S230" s="418">
        <v>0.91567011488409911</v>
      </c>
      <c r="T230" s="168">
        <v>249060.50653874711</v>
      </c>
      <c r="U230" s="168">
        <v>0</v>
      </c>
      <c r="V230" s="168">
        <v>0</v>
      </c>
      <c r="W230" s="168">
        <v>119438.31</v>
      </c>
      <c r="X230" s="168">
        <v>595152.7212635309</v>
      </c>
      <c r="Y230" s="168">
        <v>0</v>
      </c>
      <c r="Z230" s="164">
        <v>0</v>
      </c>
      <c r="AA230" s="168">
        <v>107926.46532794071</v>
      </c>
      <c r="AB230" s="183">
        <f>SUM(Muut[[#This Row],[Työttömyysaste]:[Koulutustausta]])</f>
        <v>1071578.0031302187</v>
      </c>
      <c r="AD230" s="67"/>
    </row>
    <row r="231" spans="1:30" s="50" customFormat="1">
      <c r="A231" s="95">
        <v>704</v>
      </c>
      <c r="B231" s="160" t="s">
        <v>232</v>
      </c>
      <c r="C231" s="412">
        <v>6428</v>
      </c>
      <c r="D231" s="142">
        <v>122.08333333333333</v>
      </c>
      <c r="E231" s="46">
        <v>3151</v>
      </c>
      <c r="F231" s="344">
        <f t="shared" si="5"/>
        <v>3.8744313974399661E-2</v>
      </c>
      <c r="G231" s="392">
        <f>Muut[[#This Row],[Keskim. työttömyysaste 2022, %]]/$F$12</f>
        <v>0.40822270924066983</v>
      </c>
      <c r="H231" s="175">
        <v>0</v>
      </c>
      <c r="I231" s="399">
        <v>102</v>
      </c>
      <c r="J231" s="405">
        <v>197</v>
      </c>
      <c r="K231" s="278">
        <v>127.16</v>
      </c>
      <c r="L231" s="179">
        <v>50.550487574709031</v>
      </c>
      <c r="M231" s="392">
        <v>0.36198320541290674</v>
      </c>
      <c r="N231" s="175">
        <v>0</v>
      </c>
      <c r="O231" s="414">
        <v>0</v>
      </c>
      <c r="P231" s="278">
        <v>2267</v>
      </c>
      <c r="Q231" s="15">
        <v>196</v>
      </c>
      <c r="R231" s="167">
        <v>8.6457873842082048E-2</v>
      </c>
      <c r="S231" s="418">
        <v>0.63333513018891374</v>
      </c>
      <c r="T231" s="168">
        <v>183185.31969068199</v>
      </c>
      <c r="U231" s="168">
        <v>0</v>
      </c>
      <c r="V231" s="168">
        <v>0</v>
      </c>
      <c r="W231" s="168">
        <v>341005.03</v>
      </c>
      <c r="X231" s="168">
        <v>97401.02193833972</v>
      </c>
      <c r="Y231" s="168">
        <v>0</v>
      </c>
      <c r="Z231" s="164">
        <v>0</v>
      </c>
      <c r="AA231" s="168">
        <v>116636.39091287676</v>
      </c>
      <c r="AB231" s="183">
        <f>SUM(Muut[[#This Row],[Työttömyysaste]:[Koulutustausta]])</f>
        <v>738227.76254189853</v>
      </c>
      <c r="AD231" s="67"/>
    </row>
    <row r="232" spans="1:30" s="50" customFormat="1">
      <c r="A232" s="95">
        <v>707</v>
      </c>
      <c r="B232" s="160" t="s">
        <v>233</v>
      </c>
      <c r="C232" s="412">
        <v>1960</v>
      </c>
      <c r="D232" s="142">
        <v>108.33333333333333</v>
      </c>
      <c r="E232" s="46">
        <v>753</v>
      </c>
      <c r="F232" s="344">
        <f t="shared" si="5"/>
        <v>0.14386896857016379</v>
      </c>
      <c r="G232" s="392">
        <f>Muut[[#This Row],[Keskim. työttömyysaste 2022, %]]/$F$12</f>
        <v>1.5158503042324953</v>
      </c>
      <c r="H232" s="175">
        <v>0</v>
      </c>
      <c r="I232" s="399">
        <v>2</v>
      </c>
      <c r="J232" s="405">
        <v>69</v>
      </c>
      <c r="K232" s="278">
        <v>427.93</v>
      </c>
      <c r="L232" s="179">
        <v>4.5801883485616806</v>
      </c>
      <c r="M232" s="392">
        <v>3.9951255570580968</v>
      </c>
      <c r="N232" s="175">
        <v>3</v>
      </c>
      <c r="O232" s="414">
        <v>360</v>
      </c>
      <c r="P232" s="278">
        <v>454</v>
      </c>
      <c r="Q232" s="15">
        <v>71</v>
      </c>
      <c r="R232" s="167">
        <v>0.15638766519823788</v>
      </c>
      <c r="S232" s="418">
        <v>1.1455960908682121</v>
      </c>
      <c r="T232" s="168">
        <v>207410.15908740219</v>
      </c>
      <c r="U232" s="168">
        <v>0</v>
      </c>
      <c r="V232" s="168">
        <v>0</v>
      </c>
      <c r="W232" s="168">
        <v>119438.31</v>
      </c>
      <c r="X232" s="168">
        <v>327782.47340416582</v>
      </c>
      <c r="Y232" s="168">
        <v>0</v>
      </c>
      <c r="Z232" s="164">
        <v>107402.4</v>
      </c>
      <c r="AA232" s="168">
        <v>64329.802886613579</v>
      </c>
      <c r="AB232" s="183">
        <f>SUM(Muut[[#This Row],[Työttömyysaste]:[Koulutustausta]])</f>
        <v>826363.14537818159</v>
      </c>
      <c r="AD232" s="67"/>
    </row>
    <row r="233" spans="1:30" s="50" customFormat="1">
      <c r="A233" s="95">
        <v>710</v>
      </c>
      <c r="B233" s="160" t="s">
        <v>234</v>
      </c>
      <c r="C233" s="412">
        <v>27306</v>
      </c>
      <c r="D233" s="142">
        <v>1122.8333333333333</v>
      </c>
      <c r="E233" s="46">
        <v>12571</v>
      </c>
      <c r="F233" s="344">
        <f t="shared" si="5"/>
        <v>8.9319332856044334E-2</v>
      </c>
      <c r="G233" s="392">
        <f>Muut[[#This Row],[Keskim. työttömyysaste 2022, %]]/$F$12</f>
        <v>0.94109757808993633</v>
      </c>
      <c r="H233" s="175">
        <v>3</v>
      </c>
      <c r="I233" s="399">
        <v>17471</v>
      </c>
      <c r="J233" s="405">
        <v>1464</v>
      </c>
      <c r="K233" s="278">
        <v>1149.3599999999999</v>
      </c>
      <c r="L233" s="179">
        <v>23.757569429943622</v>
      </c>
      <c r="M233" s="392">
        <v>0.77021462912849459</v>
      </c>
      <c r="N233" s="175">
        <v>3</v>
      </c>
      <c r="O233" s="414">
        <v>1804</v>
      </c>
      <c r="P233" s="278">
        <v>8157</v>
      </c>
      <c r="Q233" s="15">
        <v>1337</v>
      </c>
      <c r="R233" s="167">
        <v>0.16390829961995831</v>
      </c>
      <c r="S233" s="418">
        <v>1.2006874523477167</v>
      </c>
      <c r="T233" s="168">
        <v>1793950.1867238746</v>
      </c>
      <c r="U233" s="168">
        <v>566372.8602</v>
      </c>
      <c r="V233" s="168">
        <v>4814453.7693000007</v>
      </c>
      <c r="W233" s="168">
        <v>2534169.36</v>
      </c>
      <c r="X233" s="168">
        <v>880377.78055245476</v>
      </c>
      <c r="Y233" s="168">
        <v>0</v>
      </c>
      <c r="Z233" s="164">
        <v>538205.36</v>
      </c>
      <c r="AA233" s="168">
        <v>939318.08558956347</v>
      </c>
      <c r="AB233" s="183">
        <f>SUM(Muut[[#This Row],[Työttömyysaste]:[Koulutustausta]])</f>
        <v>12066847.402365893</v>
      </c>
      <c r="AD233" s="67"/>
    </row>
    <row r="234" spans="1:30" s="50" customFormat="1">
      <c r="A234" s="95">
        <v>729</v>
      </c>
      <c r="B234" s="160" t="s">
        <v>235</v>
      </c>
      <c r="C234" s="412">
        <v>8975</v>
      </c>
      <c r="D234" s="142">
        <v>476.58333333333331</v>
      </c>
      <c r="E234" s="46">
        <v>3728</v>
      </c>
      <c r="F234" s="344">
        <f t="shared" si="5"/>
        <v>0.12783887696709584</v>
      </c>
      <c r="G234" s="392">
        <f>Muut[[#This Row],[Keskim. työttömyysaste 2022, %]]/$F$12</f>
        <v>1.3469520388533647</v>
      </c>
      <c r="H234" s="175">
        <v>0</v>
      </c>
      <c r="I234" s="399">
        <v>13</v>
      </c>
      <c r="J234" s="405">
        <v>121</v>
      </c>
      <c r="K234" s="278">
        <v>1251.76</v>
      </c>
      <c r="L234" s="179">
        <v>7.1699047740780983</v>
      </c>
      <c r="M234" s="392">
        <v>2.5521158375260691</v>
      </c>
      <c r="N234" s="175">
        <v>0</v>
      </c>
      <c r="O234" s="414">
        <v>0</v>
      </c>
      <c r="P234" s="278">
        <v>2203</v>
      </c>
      <c r="Q234" s="15">
        <v>320</v>
      </c>
      <c r="R234" s="167">
        <v>0.14525646845211077</v>
      </c>
      <c r="S234" s="418">
        <v>1.0640560572416222</v>
      </c>
      <c r="T234" s="168">
        <v>843925.72844537161</v>
      </c>
      <c r="U234" s="168">
        <v>0</v>
      </c>
      <c r="V234" s="168">
        <v>0</v>
      </c>
      <c r="W234" s="168">
        <v>209449.79</v>
      </c>
      <c r="X234" s="168">
        <v>958813.33140560018</v>
      </c>
      <c r="Y234" s="168">
        <v>0</v>
      </c>
      <c r="Z234" s="164">
        <v>0</v>
      </c>
      <c r="AA234" s="168">
        <v>273604.72420875297</v>
      </c>
      <c r="AB234" s="183">
        <f>SUM(Muut[[#This Row],[Työttömyysaste]:[Koulutustausta]])</f>
        <v>2285793.5740597248</v>
      </c>
      <c r="AD234" s="67"/>
    </row>
    <row r="235" spans="1:30" s="50" customFormat="1">
      <c r="A235" s="95">
        <v>732</v>
      </c>
      <c r="B235" s="160" t="s">
        <v>236</v>
      </c>
      <c r="C235" s="412">
        <v>3336</v>
      </c>
      <c r="D235" s="142">
        <v>196.16666666666666</v>
      </c>
      <c r="E235" s="46">
        <v>1373</v>
      </c>
      <c r="F235" s="344">
        <f t="shared" si="5"/>
        <v>0.14287448409808204</v>
      </c>
      <c r="G235" s="392">
        <f>Muut[[#This Row],[Keskim. työttömyysaste 2022, %]]/$F$12</f>
        <v>1.5053720919776794</v>
      </c>
      <c r="H235" s="175">
        <v>0</v>
      </c>
      <c r="I235" s="399">
        <v>14</v>
      </c>
      <c r="J235" s="405">
        <v>102</v>
      </c>
      <c r="K235" s="278">
        <v>5729.81</v>
      </c>
      <c r="L235" s="179">
        <v>0.58221825854609488</v>
      </c>
      <c r="M235" s="392">
        <v>20</v>
      </c>
      <c r="N235" s="175">
        <v>0</v>
      </c>
      <c r="O235" s="414">
        <v>0</v>
      </c>
      <c r="P235" s="278">
        <v>736</v>
      </c>
      <c r="Q235" s="15">
        <v>117</v>
      </c>
      <c r="R235" s="167">
        <v>0.15896739130434784</v>
      </c>
      <c r="S235" s="418">
        <v>1.1644935156678218</v>
      </c>
      <c r="T235" s="168">
        <v>350580.32587184856</v>
      </c>
      <c r="U235" s="168">
        <v>0</v>
      </c>
      <c r="V235" s="168">
        <v>0</v>
      </c>
      <c r="W235" s="168">
        <v>176560.98</v>
      </c>
      <c r="X235" s="168">
        <v>2792899.2</v>
      </c>
      <c r="Y235" s="168">
        <v>0</v>
      </c>
      <c r="Z235" s="164">
        <v>0</v>
      </c>
      <c r="AA235" s="168">
        <v>111298.09805087399</v>
      </c>
      <c r="AB235" s="183">
        <f>SUM(Muut[[#This Row],[Työttömyysaste]:[Koulutustausta]])</f>
        <v>3431338.6039227229</v>
      </c>
      <c r="AD235" s="67"/>
    </row>
    <row r="236" spans="1:30" s="50" customFormat="1">
      <c r="A236" s="95">
        <v>734</v>
      </c>
      <c r="B236" s="160" t="s">
        <v>237</v>
      </c>
      <c r="C236" s="412">
        <v>50933</v>
      </c>
      <c r="D236" s="142">
        <v>2168.0833333333335</v>
      </c>
      <c r="E236" s="46">
        <v>23300</v>
      </c>
      <c r="F236" s="344">
        <f t="shared" si="5"/>
        <v>9.3050786838340491E-2</v>
      </c>
      <c r="G236" s="392">
        <f>Muut[[#This Row],[Keskim. työttömyysaste 2022, %]]/$F$12</f>
        <v>0.98041339240700809</v>
      </c>
      <c r="H236" s="175">
        <v>0</v>
      </c>
      <c r="I236" s="399">
        <v>596</v>
      </c>
      <c r="J236" s="405">
        <v>3639</v>
      </c>
      <c r="K236" s="278">
        <v>1987.44</v>
      </c>
      <c r="L236" s="179">
        <v>25.627440325242521</v>
      </c>
      <c r="M236" s="392">
        <v>0.71401697927103935</v>
      </c>
      <c r="N236" s="175">
        <v>3</v>
      </c>
      <c r="O236" s="414">
        <v>571</v>
      </c>
      <c r="P236" s="278">
        <v>15406</v>
      </c>
      <c r="Q236" s="15">
        <v>2245</v>
      </c>
      <c r="R236" s="167">
        <v>0.14572244580033752</v>
      </c>
      <c r="S236" s="418">
        <v>1.0674695094974957</v>
      </c>
      <c r="T236" s="168">
        <v>3485989.9469726915</v>
      </c>
      <c r="U236" s="168">
        <v>0</v>
      </c>
      <c r="V236" s="168">
        <v>0</v>
      </c>
      <c r="W236" s="168">
        <v>6299072.6100000003</v>
      </c>
      <c r="X236" s="168">
        <v>1522323.742066168</v>
      </c>
      <c r="Y236" s="168">
        <v>0</v>
      </c>
      <c r="Z236" s="164">
        <v>170352.13999999998</v>
      </c>
      <c r="AA236" s="168">
        <v>1557684.0127053098</v>
      </c>
      <c r="AB236" s="183">
        <f>SUM(Muut[[#This Row],[Työttömyysaste]:[Koulutustausta]])</f>
        <v>13035422.451744169</v>
      </c>
      <c r="AD236" s="67"/>
    </row>
    <row r="237" spans="1:30" s="50" customFormat="1">
      <c r="A237" s="95">
        <v>738</v>
      </c>
      <c r="B237" s="160" t="s">
        <v>238</v>
      </c>
      <c r="C237" s="412">
        <v>2917</v>
      </c>
      <c r="D237" s="142">
        <v>46.25</v>
      </c>
      <c r="E237" s="46">
        <v>1334</v>
      </c>
      <c r="F237" s="344">
        <f t="shared" si="5"/>
        <v>3.4670164917541227E-2</v>
      </c>
      <c r="G237" s="392">
        <f>Muut[[#This Row],[Keskim. työttömyysaste 2022, %]]/$F$12</f>
        <v>0.36529614801829269</v>
      </c>
      <c r="H237" s="175">
        <v>0</v>
      </c>
      <c r="I237" s="399">
        <v>80</v>
      </c>
      <c r="J237" s="405">
        <v>114</v>
      </c>
      <c r="K237" s="278">
        <v>252.77</v>
      </c>
      <c r="L237" s="179">
        <v>11.5401353008664</v>
      </c>
      <c r="M237" s="392">
        <v>1.5856337079604861</v>
      </c>
      <c r="N237" s="175">
        <v>0</v>
      </c>
      <c r="O237" s="414">
        <v>0</v>
      </c>
      <c r="P237" s="278">
        <v>892</v>
      </c>
      <c r="Q237" s="15">
        <v>122</v>
      </c>
      <c r="R237" s="167">
        <v>0.1367713004484305</v>
      </c>
      <c r="S237" s="418">
        <v>1.001899139155696</v>
      </c>
      <c r="T237" s="168">
        <v>74387.362379739017</v>
      </c>
      <c r="U237" s="168">
        <v>0</v>
      </c>
      <c r="V237" s="168">
        <v>0</v>
      </c>
      <c r="W237" s="168">
        <v>197332.86000000002</v>
      </c>
      <c r="X237" s="168">
        <v>193614.78700341407</v>
      </c>
      <c r="Y237" s="168">
        <v>0</v>
      </c>
      <c r="Z237" s="164">
        <v>0</v>
      </c>
      <c r="AA237" s="168">
        <v>83730.764952476777</v>
      </c>
      <c r="AB237" s="183">
        <f>SUM(Muut[[#This Row],[Työttömyysaste]:[Koulutustausta]])</f>
        <v>549065.77433562989</v>
      </c>
      <c r="AD237" s="67"/>
    </row>
    <row r="238" spans="1:30" s="50" customFormat="1">
      <c r="A238" s="95">
        <v>739</v>
      </c>
      <c r="B238" s="160" t="s">
        <v>239</v>
      </c>
      <c r="C238" s="412">
        <v>3256</v>
      </c>
      <c r="D238" s="142">
        <v>121.25</v>
      </c>
      <c r="E238" s="46">
        <v>1323</v>
      </c>
      <c r="F238" s="344">
        <f t="shared" si="5"/>
        <v>9.1647770219198788E-2</v>
      </c>
      <c r="G238" s="392">
        <f>Muut[[#This Row],[Keskim. työttömyysaste 2022, %]]/$F$12</f>
        <v>0.96563075241100371</v>
      </c>
      <c r="H238" s="175">
        <v>0</v>
      </c>
      <c r="I238" s="399">
        <v>11</v>
      </c>
      <c r="J238" s="405">
        <v>54</v>
      </c>
      <c r="K238" s="278">
        <v>539.11</v>
      </c>
      <c r="L238" s="179">
        <v>6.0395837584166499</v>
      </c>
      <c r="M238" s="392">
        <v>3.0297497740598671</v>
      </c>
      <c r="N238" s="175">
        <v>0</v>
      </c>
      <c r="O238" s="414">
        <v>0</v>
      </c>
      <c r="P238" s="278">
        <v>748</v>
      </c>
      <c r="Q238" s="15">
        <v>104</v>
      </c>
      <c r="R238" s="167">
        <v>0.13903743315508021</v>
      </c>
      <c r="S238" s="418">
        <v>1.0184993791224204</v>
      </c>
      <c r="T238" s="168">
        <v>219489.18328084445</v>
      </c>
      <c r="U238" s="168">
        <v>0</v>
      </c>
      <c r="V238" s="168">
        <v>0</v>
      </c>
      <c r="W238" s="168">
        <v>93473.46</v>
      </c>
      <c r="X238" s="168">
        <v>412943.25996522745</v>
      </c>
      <c r="Y238" s="168">
        <v>0</v>
      </c>
      <c r="Z238" s="164">
        <v>0</v>
      </c>
      <c r="AA238" s="168">
        <v>95010.103481807513</v>
      </c>
      <c r="AB238" s="183">
        <f>SUM(Muut[[#This Row],[Työttömyysaste]:[Koulutustausta]])</f>
        <v>820916.0067278794</v>
      </c>
      <c r="AD238" s="67"/>
    </row>
    <row r="239" spans="1:30" s="50" customFormat="1">
      <c r="A239" s="95">
        <v>740</v>
      </c>
      <c r="B239" s="160" t="s">
        <v>240</v>
      </c>
      <c r="C239" s="412">
        <v>32085</v>
      </c>
      <c r="D239" s="142">
        <v>1574.1666666666667</v>
      </c>
      <c r="E239" s="46">
        <v>13772</v>
      </c>
      <c r="F239" s="344">
        <f t="shared" si="5"/>
        <v>0.114301965340304</v>
      </c>
      <c r="G239" s="392">
        <f>Muut[[#This Row],[Keskim. työttömyysaste 2022, %]]/$F$12</f>
        <v>1.2043227296160957</v>
      </c>
      <c r="H239" s="175">
        <v>0</v>
      </c>
      <c r="I239" s="399">
        <v>45</v>
      </c>
      <c r="J239" s="405">
        <v>1399</v>
      </c>
      <c r="K239" s="278">
        <v>2237.87</v>
      </c>
      <c r="L239" s="179">
        <v>14.337293944688478</v>
      </c>
      <c r="M239" s="392">
        <v>1.2762818142720362</v>
      </c>
      <c r="N239" s="175">
        <v>3</v>
      </c>
      <c r="O239" s="414">
        <v>4773</v>
      </c>
      <c r="P239" s="278">
        <v>8277</v>
      </c>
      <c r="Q239" s="15">
        <v>1005</v>
      </c>
      <c r="R239" s="167">
        <v>0.12142080463936208</v>
      </c>
      <c r="S239" s="418">
        <v>0.88945121706755548</v>
      </c>
      <c r="T239" s="168">
        <v>2697506.9025731208</v>
      </c>
      <c r="U239" s="168">
        <v>0</v>
      </c>
      <c r="V239" s="168">
        <v>0</v>
      </c>
      <c r="W239" s="168">
        <v>2421655.0100000002</v>
      </c>
      <c r="X239" s="168">
        <v>1714146.1541770392</v>
      </c>
      <c r="Y239" s="168">
        <v>0</v>
      </c>
      <c r="Z239" s="164">
        <v>1423976.8199999998</v>
      </c>
      <c r="AA239" s="168">
        <v>817614.91188389855</v>
      </c>
      <c r="AB239" s="183">
        <f>SUM(Muut[[#This Row],[Työttömyysaste]:[Koulutustausta]])</f>
        <v>9074899.7986340579</v>
      </c>
      <c r="AD239" s="67"/>
    </row>
    <row r="240" spans="1:30" s="50" customFormat="1">
      <c r="A240" s="95">
        <v>742</v>
      </c>
      <c r="B240" s="160" t="s">
        <v>241</v>
      </c>
      <c r="C240" s="412">
        <v>988</v>
      </c>
      <c r="D240" s="142">
        <v>69.583333333333329</v>
      </c>
      <c r="E240" s="46">
        <v>467</v>
      </c>
      <c r="F240" s="344">
        <f t="shared" si="5"/>
        <v>0.14900071377587437</v>
      </c>
      <c r="G240" s="392">
        <f>Muut[[#This Row],[Keskim. työttömyysaste 2022, %]]/$F$12</f>
        <v>1.5699200428886551</v>
      </c>
      <c r="H240" s="175">
        <v>0</v>
      </c>
      <c r="I240" s="399">
        <v>3</v>
      </c>
      <c r="J240" s="405">
        <v>14</v>
      </c>
      <c r="K240" s="278">
        <v>6440.08</v>
      </c>
      <c r="L240" s="179">
        <v>0.15341424330132544</v>
      </c>
      <c r="M240" s="392">
        <v>20</v>
      </c>
      <c r="N240" s="175">
        <v>0</v>
      </c>
      <c r="O240" s="414">
        <v>0</v>
      </c>
      <c r="P240" s="278">
        <v>243</v>
      </c>
      <c r="Q240" s="15">
        <v>32</v>
      </c>
      <c r="R240" s="167">
        <v>0.13168724279835392</v>
      </c>
      <c r="S240" s="418">
        <v>0.96465658193551196</v>
      </c>
      <c r="T240" s="168">
        <v>108280.96477572832</v>
      </c>
      <c r="U240" s="168">
        <v>0</v>
      </c>
      <c r="V240" s="168">
        <v>0</v>
      </c>
      <c r="W240" s="168">
        <v>24233.86</v>
      </c>
      <c r="X240" s="168">
        <v>827153.6</v>
      </c>
      <c r="Y240" s="168">
        <v>0</v>
      </c>
      <c r="Z240" s="164">
        <v>0</v>
      </c>
      <c r="AA240" s="168">
        <v>27305.762139582988</v>
      </c>
      <c r="AB240" s="183">
        <f>SUM(Muut[[#This Row],[Työttömyysaste]:[Koulutustausta]])</f>
        <v>986974.18691531126</v>
      </c>
      <c r="AD240" s="67"/>
    </row>
    <row r="241" spans="1:30" s="50" customFormat="1">
      <c r="A241" s="95">
        <v>743</v>
      </c>
      <c r="B241" s="160" t="s">
        <v>242</v>
      </c>
      <c r="C241" s="412">
        <v>65323</v>
      </c>
      <c r="D241" s="142">
        <v>2140.75</v>
      </c>
      <c r="E241" s="46">
        <v>31406</v>
      </c>
      <c r="F241" s="344">
        <f t="shared" si="5"/>
        <v>6.8163726676431252E-2</v>
      </c>
      <c r="G241" s="392">
        <f>Muut[[#This Row],[Keskim. työttömyysaste 2022, %]]/$F$12</f>
        <v>0.71819522199255681</v>
      </c>
      <c r="H241" s="175">
        <v>0</v>
      </c>
      <c r="I241" s="399">
        <v>143</v>
      </c>
      <c r="J241" s="405">
        <v>2302</v>
      </c>
      <c r="K241" s="278">
        <v>1431.77</v>
      </c>
      <c r="L241" s="179">
        <v>45.623947980471726</v>
      </c>
      <c r="M241" s="392">
        <v>0.40107067313224859</v>
      </c>
      <c r="N241" s="175">
        <v>0</v>
      </c>
      <c r="O241" s="414">
        <v>0</v>
      </c>
      <c r="P241" s="278">
        <v>19810</v>
      </c>
      <c r="Q241" s="15">
        <v>1675</v>
      </c>
      <c r="R241" s="167">
        <v>8.4553255931347798E-2</v>
      </c>
      <c r="S241" s="418">
        <v>0.61938311657985501</v>
      </c>
      <c r="T241" s="168">
        <v>3275112.8674030034</v>
      </c>
      <c r="U241" s="168">
        <v>0</v>
      </c>
      <c r="V241" s="168">
        <v>0</v>
      </c>
      <c r="W241" s="168">
        <v>3984738.98</v>
      </c>
      <c r="X241" s="168">
        <v>1096695.982861408</v>
      </c>
      <c r="Y241" s="168">
        <v>0</v>
      </c>
      <c r="Z241" s="164">
        <v>0</v>
      </c>
      <c r="AA241" s="168">
        <v>1159177.949242509</v>
      </c>
      <c r="AB241" s="183">
        <f>SUM(Muut[[#This Row],[Työttömyysaste]:[Koulutustausta]])</f>
        <v>9515725.7795069199</v>
      </c>
      <c r="AD241" s="67"/>
    </row>
    <row r="242" spans="1:30" s="50" customFormat="1">
      <c r="A242" s="95">
        <v>746</v>
      </c>
      <c r="B242" s="160" t="s">
        <v>243</v>
      </c>
      <c r="C242" s="412">
        <v>4735</v>
      </c>
      <c r="D242" s="142">
        <v>129.25</v>
      </c>
      <c r="E242" s="46">
        <v>1958</v>
      </c>
      <c r="F242" s="344">
        <f t="shared" si="5"/>
        <v>6.6011235955056174E-2</v>
      </c>
      <c r="G242" s="392">
        <f>Muut[[#This Row],[Keskim. työttömyysaste 2022, %]]/$F$12</f>
        <v>0.6955158787868484</v>
      </c>
      <c r="H242" s="175">
        <v>0</v>
      </c>
      <c r="I242" s="399">
        <v>5</v>
      </c>
      <c r="J242" s="405">
        <v>120</v>
      </c>
      <c r="K242" s="278">
        <v>786.4</v>
      </c>
      <c r="L242" s="179">
        <v>6.0211088504577823</v>
      </c>
      <c r="M242" s="392">
        <v>3.0390461262109993</v>
      </c>
      <c r="N242" s="175">
        <v>0</v>
      </c>
      <c r="O242" s="414">
        <v>0</v>
      </c>
      <c r="P242" s="278">
        <v>1288</v>
      </c>
      <c r="Q242" s="15">
        <v>173</v>
      </c>
      <c r="R242" s="167">
        <v>0.13431677018633539</v>
      </c>
      <c r="S242" s="418">
        <v>0.98391881909906298</v>
      </c>
      <c r="T242" s="168">
        <v>229903.01716355034</v>
      </c>
      <c r="U242" s="168">
        <v>0</v>
      </c>
      <c r="V242" s="168">
        <v>0</v>
      </c>
      <c r="W242" s="168">
        <v>207718.8</v>
      </c>
      <c r="X242" s="168">
        <v>602360.51944251615</v>
      </c>
      <c r="Y242" s="168">
        <v>0</v>
      </c>
      <c r="Z242" s="164">
        <v>0</v>
      </c>
      <c r="AA242" s="168">
        <v>133476.21318163592</v>
      </c>
      <c r="AB242" s="183">
        <f>SUM(Muut[[#This Row],[Työttömyysaste]:[Koulutustausta]])</f>
        <v>1173458.5497877023</v>
      </c>
      <c r="AD242" s="67"/>
    </row>
    <row r="243" spans="1:30" s="50" customFormat="1">
      <c r="A243" s="95">
        <v>747</v>
      </c>
      <c r="B243" s="160" t="s">
        <v>244</v>
      </c>
      <c r="C243" s="412">
        <v>1308</v>
      </c>
      <c r="D243" s="142">
        <v>53.333333333333336</v>
      </c>
      <c r="E243" s="46">
        <v>540</v>
      </c>
      <c r="F243" s="344">
        <f t="shared" si="5"/>
        <v>9.876543209876544E-2</v>
      </c>
      <c r="G243" s="392">
        <f>Muut[[#This Row],[Keskim. työttömyysaste 2022, %]]/$F$12</f>
        <v>1.040624755862855</v>
      </c>
      <c r="H243" s="175">
        <v>0</v>
      </c>
      <c r="I243" s="399">
        <v>2</v>
      </c>
      <c r="J243" s="405">
        <v>17</v>
      </c>
      <c r="K243" s="278">
        <v>463.32</v>
      </c>
      <c r="L243" s="179">
        <v>2.8231028231028232</v>
      </c>
      <c r="M243" s="392">
        <v>6.4816723562930676</v>
      </c>
      <c r="N243" s="175">
        <v>0</v>
      </c>
      <c r="O243" s="414">
        <v>0</v>
      </c>
      <c r="P243" s="278">
        <v>307</v>
      </c>
      <c r="Q243" s="15">
        <v>42</v>
      </c>
      <c r="R243" s="167">
        <v>0.13680781758957655</v>
      </c>
      <c r="S243" s="418">
        <v>1.0021666403943235</v>
      </c>
      <c r="T243" s="168">
        <v>95020.986582475962</v>
      </c>
      <c r="U243" s="168">
        <v>0</v>
      </c>
      <c r="V243" s="168">
        <v>0</v>
      </c>
      <c r="W243" s="168">
        <v>29426.83</v>
      </c>
      <c r="X243" s="168">
        <v>354890.22872343159</v>
      </c>
      <c r="Y243" s="168">
        <v>0</v>
      </c>
      <c r="Z243" s="164">
        <v>0</v>
      </c>
      <c r="AA243" s="168">
        <v>37555.393115464954</v>
      </c>
      <c r="AB243" s="183">
        <f>SUM(Muut[[#This Row],[Työttömyysaste]:[Koulutustausta]])</f>
        <v>516893.4384213725</v>
      </c>
      <c r="AD243" s="67"/>
    </row>
    <row r="244" spans="1:30" s="50" customFormat="1">
      <c r="A244" s="95">
        <v>748</v>
      </c>
      <c r="B244" s="160" t="s">
        <v>245</v>
      </c>
      <c r="C244" s="412">
        <v>4897</v>
      </c>
      <c r="D244" s="142">
        <v>161.58333333333334</v>
      </c>
      <c r="E244" s="46">
        <v>2006</v>
      </c>
      <c r="F244" s="344">
        <f t="shared" si="5"/>
        <v>8.0550016616816225E-2</v>
      </c>
      <c r="G244" s="392">
        <f>Muut[[#This Row],[Keskim. työttömyysaste 2022, %]]/$F$12</f>
        <v>0.84870120643831082</v>
      </c>
      <c r="H244" s="175">
        <v>0</v>
      </c>
      <c r="I244" s="399">
        <v>2</v>
      </c>
      <c r="J244" s="405">
        <v>81</v>
      </c>
      <c r="K244" s="278">
        <v>1055.46</v>
      </c>
      <c r="L244" s="179">
        <v>4.6396831713186666</v>
      </c>
      <c r="M244" s="392">
        <v>3.9438959195737073</v>
      </c>
      <c r="N244" s="175">
        <v>0</v>
      </c>
      <c r="O244" s="414">
        <v>0</v>
      </c>
      <c r="P244" s="278">
        <v>1338</v>
      </c>
      <c r="Q244" s="15">
        <v>177</v>
      </c>
      <c r="R244" s="167">
        <v>0.13228699551569506</v>
      </c>
      <c r="S244" s="418">
        <v>0.96904998705223044</v>
      </c>
      <c r="T244" s="168">
        <v>290136.62949148216</v>
      </c>
      <c r="U244" s="168">
        <v>0</v>
      </c>
      <c r="V244" s="168">
        <v>0</v>
      </c>
      <c r="W244" s="168">
        <v>140210.19</v>
      </c>
      <c r="X244" s="168">
        <v>808452.99319786136</v>
      </c>
      <c r="Y244" s="168">
        <v>0</v>
      </c>
      <c r="Z244" s="164">
        <v>0</v>
      </c>
      <c r="AA244" s="168">
        <v>135956.79258594022</v>
      </c>
      <c r="AB244" s="183">
        <f>SUM(Muut[[#This Row],[Työttömyysaste]:[Koulutustausta]])</f>
        <v>1374756.6052752836</v>
      </c>
      <c r="AD244" s="67"/>
    </row>
    <row r="245" spans="1:30" s="50" customFormat="1">
      <c r="A245" s="95">
        <v>749</v>
      </c>
      <c r="B245" s="160" t="s">
        <v>246</v>
      </c>
      <c r="C245" s="412">
        <v>21232</v>
      </c>
      <c r="D245" s="142">
        <v>647.08333333333337</v>
      </c>
      <c r="E245" s="46">
        <v>9966</v>
      </c>
      <c r="F245" s="344">
        <f t="shared" si="5"/>
        <v>6.4929092246973047E-2</v>
      </c>
      <c r="G245" s="392">
        <f>Muut[[#This Row],[Keskim. työttömyysaste 2022, %]]/$F$12</f>
        <v>0.68411406027501898</v>
      </c>
      <c r="H245" s="175">
        <v>0</v>
      </c>
      <c r="I245" s="399">
        <v>16</v>
      </c>
      <c r="J245" s="405">
        <v>325</v>
      </c>
      <c r="K245" s="278">
        <v>401</v>
      </c>
      <c r="L245" s="179">
        <v>52.947630922693264</v>
      </c>
      <c r="M245" s="392">
        <v>0.34559483037485278</v>
      </c>
      <c r="N245" s="175">
        <v>0</v>
      </c>
      <c r="O245" s="414">
        <v>0</v>
      </c>
      <c r="P245" s="278">
        <v>6823</v>
      </c>
      <c r="Q245" s="15">
        <v>483</v>
      </c>
      <c r="R245" s="167">
        <v>7.0789975084273773E-2</v>
      </c>
      <c r="S245" s="418">
        <v>0.51856211694447585</v>
      </c>
      <c r="T245" s="168">
        <v>1013997.91009487</v>
      </c>
      <c r="U245" s="168">
        <v>0</v>
      </c>
      <c r="V245" s="168">
        <v>0</v>
      </c>
      <c r="W245" s="168">
        <v>562571.75</v>
      </c>
      <c r="X245" s="168">
        <v>307154.84269640007</v>
      </c>
      <c r="Y245" s="168">
        <v>0</v>
      </c>
      <c r="Z245" s="164">
        <v>0</v>
      </c>
      <c r="AA245" s="168">
        <v>315439.6763385504</v>
      </c>
      <c r="AB245" s="183">
        <f>SUM(Muut[[#This Row],[Työttömyysaste]:[Koulutustausta]])</f>
        <v>2199164.1791298203</v>
      </c>
      <c r="AD245" s="67"/>
    </row>
    <row r="246" spans="1:30" s="50" customFormat="1">
      <c r="A246" s="95">
        <v>751</v>
      </c>
      <c r="B246" s="160" t="s">
        <v>247</v>
      </c>
      <c r="C246" s="412">
        <v>2877</v>
      </c>
      <c r="D246" s="142">
        <v>109.08333333333333</v>
      </c>
      <c r="E246" s="46">
        <v>1150</v>
      </c>
      <c r="F246" s="344">
        <f t="shared" si="5"/>
        <v>9.4855072463768106E-2</v>
      </c>
      <c r="G246" s="392">
        <f>Muut[[#This Row],[Keskim. työttömyysaste 2022, %]]/$F$12</f>
        <v>0.99942393332774115</v>
      </c>
      <c r="H246" s="175">
        <v>0</v>
      </c>
      <c r="I246" s="399">
        <v>4</v>
      </c>
      <c r="J246" s="405">
        <v>24</v>
      </c>
      <c r="K246" s="278">
        <v>1446.3</v>
      </c>
      <c r="L246" s="179">
        <v>1.9892138560464634</v>
      </c>
      <c r="M246" s="392">
        <v>9.1988236819576414</v>
      </c>
      <c r="N246" s="175">
        <v>0</v>
      </c>
      <c r="O246" s="414">
        <v>0</v>
      </c>
      <c r="P246" s="278">
        <v>708</v>
      </c>
      <c r="Q246" s="15">
        <v>66</v>
      </c>
      <c r="R246" s="167">
        <v>9.3220338983050849E-2</v>
      </c>
      <c r="S246" s="418">
        <v>0.68287262804915871</v>
      </c>
      <c r="T246" s="168">
        <v>200727.67082819884</v>
      </c>
      <c r="U246" s="168">
        <v>0</v>
      </c>
      <c r="V246" s="168">
        <v>0</v>
      </c>
      <c r="W246" s="168">
        <v>41543.760000000002</v>
      </c>
      <c r="X246" s="168">
        <v>1107825.5585830507</v>
      </c>
      <c r="Y246" s="168">
        <v>0</v>
      </c>
      <c r="Z246" s="164">
        <v>0</v>
      </c>
      <c r="AA246" s="168">
        <v>56286.493383211353</v>
      </c>
      <c r="AB246" s="183">
        <f>SUM(Muut[[#This Row],[Työttömyysaste]:[Koulutustausta]])</f>
        <v>1406383.4827944608</v>
      </c>
      <c r="AD246" s="67"/>
    </row>
    <row r="247" spans="1:30" s="50" customFormat="1">
      <c r="A247" s="95">
        <v>753</v>
      </c>
      <c r="B247" s="160" t="s">
        <v>248</v>
      </c>
      <c r="C247" s="412">
        <v>22320</v>
      </c>
      <c r="D247" s="142">
        <v>747.08333333333337</v>
      </c>
      <c r="E247" s="46">
        <v>11390</v>
      </c>
      <c r="F247" s="344">
        <f t="shared" si="5"/>
        <v>6.5591161837869477E-2</v>
      </c>
      <c r="G247" s="392">
        <f>Muut[[#This Row],[Keskim. työttömyysaste 2022, %]]/$F$12</f>
        <v>0.69108984108972604</v>
      </c>
      <c r="H247" s="175">
        <v>1</v>
      </c>
      <c r="I247" s="399">
        <v>6432</v>
      </c>
      <c r="J247" s="405">
        <v>1420</v>
      </c>
      <c r="K247" s="278">
        <v>339.66</v>
      </c>
      <c r="L247" s="179">
        <v>65.712771595124536</v>
      </c>
      <c r="M247" s="392">
        <v>0.27846074793832182</v>
      </c>
      <c r="N247" s="175">
        <v>3</v>
      </c>
      <c r="O247" s="414">
        <v>198</v>
      </c>
      <c r="P247" s="278">
        <v>7661</v>
      </c>
      <c r="Q247" s="15">
        <v>968</v>
      </c>
      <c r="R247" s="167">
        <v>0.12635426184571205</v>
      </c>
      <c r="S247" s="418">
        <v>0.92559057168286962</v>
      </c>
      <c r="T247" s="168">
        <v>1076827.9939204946</v>
      </c>
      <c r="U247" s="168">
        <v>462954.74400000006</v>
      </c>
      <c r="V247" s="168">
        <v>1772455.3056000001</v>
      </c>
      <c r="W247" s="168">
        <v>2458005.7999999998</v>
      </c>
      <c r="X247" s="168">
        <v>260170.10940214273</v>
      </c>
      <c r="Y247" s="168">
        <v>0</v>
      </c>
      <c r="Z247" s="164">
        <v>59071.319999999992</v>
      </c>
      <c r="AA247" s="168">
        <v>591885.55169290118</v>
      </c>
      <c r="AB247" s="183">
        <f>SUM(Muut[[#This Row],[Työttömyysaste]:[Koulutustausta]])</f>
        <v>6681370.8246155381</v>
      </c>
      <c r="AD247" s="67"/>
    </row>
    <row r="248" spans="1:30" s="50" customFormat="1">
      <c r="A248" s="95">
        <v>755</v>
      </c>
      <c r="B248" s="160" t="s">
        <v>249</v>
      </c>
      <c r="C248" s="412">
        <v>6217</v>
      </c>
      <c r="D248" s="142">
        <v>159.58333333333334</v>
      </c>
      <c r="E248" s="46">
        <v>3141</v>
      </c>
      <c r="F248" s="344">
        <f t="shared" si="5"/>
        <v>5.080653719622201E-2</v>
      </c>
      <c r="G248" s="392">
        <f>Muut[[#This Row],[Keskim. työttömyysaste 2022, %]]/$F$12</f>
        <v>0.53531422120631278</v>
      </c>
      <c r="H248" s="175">
        <v>1</v>
      </c>
      <c r="I248" s="399">
        <v>1643</v>
      </c>
      <c r="J248" s="405">
        <v>472</v>
      </c>
      <c r="K248" s="278">
        <v>241.27</v>
      </c>
      <c r="L248" s="179">
        <v>25.76781199486053</v>
      </c>
      <c r="M248" s="392">
        <v>0.71012732983026128</v>
      </c>
      <c r="N248" s="175">
        <v>0</v>
      </c>
      <c r="O248" s="414">
        <v>0</v>
      </c>
      <c r="P248" s="278">
        <v>2186</v>
      </c>
      <c r="Q248" s="15">
        <v>357</v>
      </c>
      <c r="R248" s="167">
        <v>0.16331198536139066</v>
      </c>
      <c r="S248" s="418">
        <v>1.1963192351825191</v>
      </c>
      <c r="T248" s="168">
        <v>232331.06670925973</v>
      </c>
      <c r="U248" s="168">
        <v>128951.14890000001</v>
      </c>
      <c r="V248" s="168">
        <v>452758.71690000006</v>
      </c>
      <c r="W248" s="168">
        <v>817027.28</v>
      </c>
      <c r="X248" s="168">
        <v>184806.10697596116</v>
      </c>
      <c r="Y248" s="168">
        <v>0</v>
      </c>
      <c r="Z248" s="164">
        <v>0</v>
      </c>
      <c r="AA248" s="168">
        <v>213084.85302896652</v>
      </c>
      <c r="AB248" s="183">
        <f>SUM(Muut[[#This Row],[Työttömyysaste]:[Koulutustausta]])</f>
        <v>2028959.1725141876</v>
      </c>
      <c r="AD248" s="67"/>
    </row>
    <row r="249" spans="1:30" s="50" customFormat="1">
      <c r="A249" s="95">
        <v>758</v>
      </c>
      <c r="B249" s="160" t="s">
        <v>250</v>
      </c>
      <c r="C249" s="412">
        <v>8134</v>
      </c>
      <c r="D249" s="142">
        <v>260.75</v>
      </c>
      <c r="E249" s="46">
        <v>3923</v>
      </c>
      <c r="F249" s="344">
        <f t="shared" si="5"/>
        <v>6.6466989548814678E-2</v>
      </c>
      <c r="G249" s="392">
        <f>Muut[[#This Row],[Keskim. työttömyysaste 2022, %]]/$F$12</f>
        <v>0.70031784706826383</v>
      </c>
      <c r="H249" s="175">
        <v>0</v>
      </c>
      <c r="I249" s="399">
        <v>16</v>
      </c>
      <c r="J249" s="405">
        <v>164</v>
      </c>
      <c r="K249" s="278">
        <v>11692.98</v>
      </c>
      <c r="L249" s="179">
        <v>0.69563105384598278</v>
      </c>
      <c r="M249" s="392">
        <v>20</v>
      </c>
      <c r="N249" s="175">
        <v>0</v>
      </c>
      <c r="O249" s="414">
        <v>0</v>
      </c>
      <c r="P249" s="278">
        <v>2265</v>
      </c>
      <c r="Q249" s="15">
        <v>238</v>
      </c>
      <c r="R249" s="167">
        <v>0.10507726269315673</v>
      </c>
      <c r="S249" s="418">
        <v>0.76972887361559594</v>
      </c>
      <c r="T249" s="168">
        <v>397664.66254379798</v>
      </c>
      <c r="U249" s="168">
        <v>0</v>
      </c>
      <c r="V249" s="168">
        <v>0</v>
      </c>
      <c r="W249" s="168">
        <v>283882.36</v>
      </c>
      <c r="X249" s="168">
        <v>6809784.7999999998</v>
      </c>
      <c r="Y249" s="168">
        <v>0</v>
      </c>
      <c r="Z249" s="164">
        <v>0</v>
      </c>
      <c r="AA249" s="168">
        <v>179376.92395139221</v>
      </c>
      <c r="AB249" s="183">
        <f>SUM(Muut[[#This Row],[Työttömyysaste]:[Koulutustausta]])</f>
        <v>7670708.7464951901</v>
      </c>
      <c r="AD249" s="67"/>
    </row>
    <row r="250" spans="1:30" s="50" customFormat="1">
      <c r="A250" s="95">
        <v>759</v>
      </c>
      <c r="B250" s="160" t="s">
        <v>251</v>
      </c>
      <c r="C250" s="412">
        <v>1942</v>
      </c>
      <c r="D250" s="142">
        <v>50</v>
      </c>
      <c r="E250" s="46">
        <v>800</v>
      </c>
      <c r="F250" s="344">
        <f t="shared" si="5"/>
        <v>6.25E-2</v>
      </c>
      <c r="G250" s="392">
        <f>Muut[[#This Row],[Keskim. työttömyysaste 2022, %]]/$F$12</f>
        <v>0.65852035331946279</v>
      </c>
      <c r="H250" s="175">
        <v>0</v>
      </c>
      <c r="I250" s="399">
        <v>2</v>
      </c>
      <c r="J250" s="405">
        <v>27</v>
      </c>
      <c r="K250" s="278">
        <v>551.95000000000005</v>
      </c>
      <c r="L250" s="179">
        <v>3.5184346408189144</v>
      </c>
      <c r="M250" s="392">
        <v>5.2007296981419939</v>
      </c>
      <c r="N250" s="175">
        <v>0</v>
      </c>
      <c r="O250" s="414">
        <v>0</v>
      </c>
      <c r="P250" s="278">
        <v>469</v>
      </c>
      <c r="Q250" s="15">
        <v>66</v>
      </c>
      <c r="R250" s="167">
        <v>0.14072494669509594</v>
      </c>
      <c r="S250" s="418">
        <v>1.0308610248588579</v>
      </c>
      <c r="T250" s="168">
        <v>89276.275990279973</v>
      </c>
      <c r="U250" s="168">
        <v>0</v>
      </c>
      <c r="V250" s="168">
        <v>0</v>
      </c>
      <c r="W250" s="168">
        <v>46736.73</v>
      </c>
      <c r="X250" s="168">
        <v>422778.34270892275</v>
      </c>
      <c r="Y250" s="168">
        <v>0</v>
      </c>
      <c r="Z250" s="164">
        <v>0</v>
      </c>
      <c r="AA250" s="168">
        <v>57355.354959404591</v>
      </c>
      <c r="AB250" s="183">
        <f>SUM(Muut[[#This Row],[Työttömyysaste]:[Koulutustausta]])</f>
        <v>616146.70365860732</v>
      </c>
      <c r="AD250" s="67"/>
    </row>
    <row r="251" spans="1:30" s="50" customFormat="1">
      <c r="A251" s="95">
        <v>761</v>
      </c>
      <c r="B251" s="160" t="s">
        <v>252</v>
      </c>
      <c r="C251" s="412">
        <v>8426</v>
      </c>
      <c r="D251" s="142">
        <v>251.75</v>
      </c>
      <c r="E251" s="46">
        <v>3534</v>
      </c>
      <c r="F251" s="344">
        <f t="shared" si="5"/>
        <v>7.1236559139784952E-2</v>
      </c>
      <c r="G251" s="392">
        <f>Muut[[#This Row],[Keskim. työttömyysaste 2022, %]]/$F$12</f>
        <v>0.7505715855039039</v>
      </c>
      <c r="H251" s="175">
        <v>0</v>
      </c>
      <c r="I251" s="399">
        <v>44</v>
      </c>
      <c r="J251" s="405">
        <v>317</v>
      </c>
      <c r="K251" s="278">
        <v>668.05</v>
      </c>
      <c r="L251" s="179">
        <v>12.6128283811092</v>
      </c>
      <c r="M251" s="392">
        <v>1.4507790778224545</v>
      </c>
      <c r="N251" s="175">
        <v>0</v>
      </c>
      <c r="O251" s="414">
        <v>0</v>
      </c>
      <c r="P251" s="278">
        <v>2261</v>
      </c>
      <c r="Q251" s="15">
        <v>385</v>
      </c>
      <c r="R251" s="167">
        <v>0.17027863777089783</v>
      </c>
      <c r="S251" s="418">
        <v>1.2473524784798873</v>
      </c>
      <c r="T251" s="168">
        <v>441500.51248781604</v>
      </c>
      <c r="U251" s="168">
        <v>0</v>
      </c>
      <c r="V251" s="168">
        <v>0</v>
      </c>
      <c r="W251" s="168">
        <v>548723.82999999996</v>
      </c>
      <c r="X251" s="168">
        <v>511707.71237738157</v>
      </c>
      <c r="Y251" s="168">
        <v>0</v>
      </c>
      <c r="Z251" s="164">
        <v>0</v>
      </c>
      <c r="AA251" s="168">
        <v>301117.00033218932</v>
      </c>
      <c r="AB251" s="183">
        <f>SUM(Muut[[#This Row],[Työttömyysaste]:[Koulutustausta]])</f>
        <v>1803049.0551973868</v>
      </c>
      <c r="AD251" s="67"/>
    </row>
    <row r="252" spans="1:30" s="50" customFormat="1">
      <c r="A252" s="95">
        <v>762</v>
      </c>
      <c r="B252" s="160" t="s">
        <v>253</v>
      </c>
      <c r="C252" s="412">
        <v>3672</v>
      </c>
      <c r="D252" s="142">
        <v>153.91666666666666</v>
      </c>
      <c r="E252" s="46">
        <v>1547</v>
      </c>
      <c r="F252" s="344">
        <f t="shared" si="5"/>
        <v>9.9493643611290664E-2</v>
      </c>
      <c r="G252" s="392">
        <f>Muut[[#This Row],[Keskim. työttömyysaste 2022, %]]/$F$12</f>
        <v>1.0482974295031655</v>
      </c>
      <c r="H252" s="175">
        <v>0</v>
      </c>
      <c r="I252" s="399">
        <v>3</v>
      </c>
      <c r="J252" s="405">
        <v>34</v>
      </c>
      <c r="K252" s="278">
        <v>1465.93</v>
      </c>
      <c r="L252" s="179">
        <v>2.5048945038303327</v>
      </c>
      <c r="M252" s="392">
        <v>7.3050691354456809</v>
      </c>
      <c r="N252" s="175">
        <v>0</v>
      </c>
      <c r="O252" s="414">
        <v>0</v>
      </c>
      <c r="P252" s="278">
        <v>904</v>
      </c>
      <c r="Q252" s="15">
        <v>113</v>
      </c>
      <c r="R252" s="167">
        <v>0.125</v>
      </c>
      <c r="S252" s="418">
        <v>0.91567011488409911</v>
      </c>
      <c r="T252" s="168">
        <v>268722.99512887793</v>
      </c>
      <c r="U252" s="168">
        <v>0</v>
      </c>
      <c r="V252" s="168">
        <v>0</v>
      </c>
      <c r="W252" s="168">
        <v>58853.66</v>
      </c>
      <c r="X252" s="168">
        <v>1122861.5924038249</v>
      </c>
      <c r="Y252" s="168">
        <v>0</v>
      </c>
      <c r="Z252" s="164">
        <v>0</v>
      </c>
      <c r="AA252" s="168">
        <v>96331.0599621289</v>
      </c>
      <c r="AB252" s="183">
        <f>SUM(Muut[[#This Row],[Työttömyysaste]:[Koulutustausta]])</f>
        <v>1546769.307494832</v>
      </c>
      <c r="AD252" s="67"/>
    </row>
    <row r="253" spans="1:30" s="50" customFormat="1">
      <c r="A253" s="95">
        <v>765</v>
      </c>
      <c r="B253" s="160" t="s">
        <v>254</v>
      </c>
      <c r="C253" s="412">
        <v>10354</v>
      </c>
      <c r="D253" s="142">
        <v>260.66666666666669</v>
      </c>
      <c r="E253" s="46">
        <v>4649</v>
      </c>
      <c r="F253" s="344">
        <f t="shared" si="5"/>
        <v>5.6069405606940563E-2</v>
      </c>
      <c r="G253" s="392">
        <f>Muut[[#This Row],[Keskim. työttömyysaste 2022, %]]/$F$12</f>
        <v>0.59076551665111632</v>
      </c>
      <c r="H253" s="175">
        <v>0</v>
      </c>
      <c r="I253" s="399">
        <v>18</v>
      </c>
      <c r="J253" s="405">
        <v>444</v>
      </c>
      <c r="K253" s="278">
        <v>2648.88</v>
      </c>
      <c r="L253" s="179">
        <v>3.9088218416840323</v>
      </c>
      <c r="M253" s="392">
        <v>4.6813153089614854</v>
      </c>
      <c r="N253" s="175">
        <v>0</v>
      </c>
      <c r="O253" s="414">
        <v>0</v>
      </c>
      <c r="P253" s="278">
        <v>3004</v>
      </c>
      <c r="Q253" s="15">
        <v>318</v>
      </c>
      <c r="R253" s="167">
        <v>0.10585885486018642</v>
      </c>
      <c r="S253" s="418">
        <v>0.77545431833060863</v>
      </c>
      <c r="T253" s="168">
        <v>427012.84178810898</v>
      </c>
      <c r="U253" s="168">
        <v>0</v>
      </c>
      <c r="V253" s="168">
        <v>0</v>
      </c>
      <c r="W253" s="168">
        <v>768559.56</v>
      </c>
      <c r="X253" s="168">
        <v>2028968.3783582051</v>
      </c>
      <c r="Y253" s="168">
        <v>0</v>
      </c>
      <c r="Z253" s="164">
        <v>0</v>
      </c>
      <c r="AA253" s="168">
        <v>230032.39744366024</v>
      </c>
      <c r="AB253" s="183">
        <f>SUM(Muut[[#This Row],[Työttömyysaste]:[Koulutustausta]])</f>
        <v>3454573.1775899739</v>
      </c>
      <c r="AD253" s="67"/>
    </row>
    <row r="254" spans="1:30" s="50" customFormat="1">
      <c r="A254" s="95">
        <v>768</v>
      </c>
      <c r="B254" s="160" t="s">
        <v>255</v>
      </c>
      <c r="C254" s="412">
        <v>2375</v>
      </c>
      <c r="D254" s="142">
        <v>78.916666666666671</v>
      </c>
      <c r="E254" s="46">
        <v>956</v>
      </c>
      <c r="F254" s="344">
        <f t="shared" si="5"/>
        <v>8.2548814504881454E-2</v>
      </c>
      <c r="G254" s="392">
        <f>Muut[[#This Row],[Keskim. työttömyysaste 2022, %]]/$F$12</f>
        <v>0.8697611919017173</v>
      </c>
      <c r="H254" s="175">
        <v>0</v>
      </c>
      <c r="I254" s="399">
        <v>4</v>
      </c>
      <c r="J254" s="405">
        <v>76</v>
      </c>
      <c r="K254" s="278">
        <v>584.41999999999996</v>
      </c>
      <c r="L254" s="179">
        <v>4.0638581841826085</v>
      </c>
      <c r="M254" s="392">
        <v>4.5027229539406219</v>
      </c>
      <c r="N254" s="175">
        <v>1</v>
      </c>
      <c r="O254" s="414">
        <v>0</v>
      </c>
      <c r="P254" s="278">
        <v>524</v>
      </c>
      <c r="Q254" s="15">
        <v>67</v>
      </c>
      <c r="R254" s="167">
        <v>0.12786259541984732</v>
      </c>
      <c r="S254" s="418">
        <v>0.93663965949976546</v>
      </c>
      <c r="T254" s="168">
        <v>144205.31841581487</v>
      </c>
      <c r="U254" s="168">
        <v>0</v>
      </c>
      <c r="V254" s="168">
        <v>0</v>
      </c>
      <c r="W254" s="168">
        <v>131555.24</v>
      </c>
      <c r="X254" s="168">
        <v>447649.45927339181</v>
      </c>
      <c r="Y254" s="168">
        <v>968643.75</v>
      </c>
      <c r="Z254" s="164">
        <v>0</v>
      </c>
      <c r="AA254" s="168">
        <v>63732.474831087158</v>
      </c>
      <c r="AB254" s="183">
        <f>SUM(Muut[[#This Row],[Työttömyysaste]:[Koulutustausta]])</f>
        <v>1755786.2425202937</v>
      </c>
      <c r="AD254" s="67"/>
    </row>
    <row r="255" spans="1:30" s="50" customFormat="1">
      <c r="A255" s="95">
        <v>777</v>
      </c>
      <c r="B255" s="160" t="s">
        <v>256</v>
      </c>
      <c r="C255" s="412">
        <v>7367</v>
      </c>
      <c r="D255" s="142">
        <v>315.5</v>
      </c>
      <c r="E255" s="46">
        <v>2925</v>
      </c>
      <c r="F255" s="344">
        <f t="shared" si="5"/>
        <v>0.10786324786324786</v>
      </c>
      <c r="G255" s="392">
        <f>Muut[[#This Row],[Keskim. työttömyysaste 2022, %]]/$F$12</f>
        <v>1.1364823054894524</v>
      </c>
      <c r="H255" s="175">
        <v>0</v>
      </c>
      <c r="I255" s="399">
        <v>6</v>
      </c>
      <c r="J255" s="405">
        <v>245</v>
      </c>
      <c r="K255" s="278">
        <v>5270.33</v>
      </c>
      <c r="L255" s="179">
        <v>1.3978251836222779</v>
      </c>
      <c r="M255" s="392">
        <v>13.09064090551048</v>
      </c>
      <c r="N255" s="175">
        <v>0</v>
      </c>
      <c r="O255" s="414">
        <v>0</v>
      </c>
      <c r="P255" s="278">
        <v>1755</v>
      </c>
      <c r="Q255" s="15">
        <v>217</v>
      </c>
      <c r="R255" s="167">
        <v>0.12364672364672365</v>
      </c>
      <c r="S255" s="418">
        <v>0.90575687717310316</v>
      </c>
      <c r="T255" s="168">
        <v>584481.79174039292</v>
      </c>
      <c r="U255" s="168">
        <v>0</v>
      </c>
      <c r="V255" s="168">
        <v>0</v>
      </c>
      <c r="W255" s="168">
        <v>424092.55</v>
      </c>
      <c r="X255" s="168">
        <v>4036926.1399204941</v>
      </c>
      <c r="Y255" s="168">
        <v>0</v>
      </c>
      <c r="Z255" s="164">
        <v>0</v>
      </c>
      <c r="AA255" s="168">
        <v>191173.16768994628</v>
      </c>
      <c r="AB255" s="183">
        <f>SUM(Muut[[#This Row],[Työttömyysaste]:[Koulutustausta]])</f>
        <v>5236673.6493508331</v>
      </c>
      <c r="AD255" s="67"/>
    </row>
    <row r="256" spans="1:30" s="109" customFormat="1">
      <c r="A256" s="95">
        <v>778</v>
      </c>
      <c r="B256" s="160" t="s">
        <v>257</v>
      </c>
      <c r="C256" s="412">
        <v>6763</v>
      </c>
      <c r="D256" s="142">
        <v>206.25</v>
      </c>
      <c r="E256" s="46">
        <v>2855</v>
      </c>
      <c r="F256" s="344">
        <f t="shared" si="5"/>
        <v>7.2241681260945712E-2</v>
      </c>
      <c r="G256" s="392">
        <f>Muut[[#This Row],[Keskim. työttömyysaste 2022, %]]/$F$12</f>
        <v>0.76116187949359981</v>
      </c>
      <c r="H256" s="175">
        <v>0</v>
      </c>
      <c r="I256" s="399">
        <v>6</v>
      </c>
      <c r="J256" s="405">
        <v>159</v>
      </c>
      <c r="K256" s="278">
        <v>713.56</v>
      </c>
      <c r="L256" s="179">
        <v>9.4778294747463434</v>
      </c>
      <c r="M256" s="392">
        <v>1.930655914018564</v>
      </c>
      <c r="N256" s="175">
        <v>0</v>
      </c>
      <c r="O256" s="414">
        <v>0</v>
      </c>
      <c r="P256" s="278">
        <v>1860</v>
      </c>
      <c r="Q256" s="15">
        <v>246</v>
      </c>
      <c r="R256" s="167">
        <v>0.13225806451612904</v>
      </c>
      <c r="S256" s="418">
        <v>0.96883805703865977</v>
      </c>
      <c r="T256" s="168">
        <v>359363.57519077224</v>
      </c>
      <c r="U256" s="168">
        <v>0</v>
      </c>
      <c r="V256" s="168">
        <v>0</v>
      </c>
      <c r="W256" s="168">
        <v>275227.40999999997</v>
      </c>
      <c r="X256" s="168">
        <v>546567.10612080595</v>
      </c>
      <c r="Y256" s="168">
        <v>0</v>
      </c>
      <c r="Z256" s="164">
        <v>0</v>
      </c>
      <c r="AA256" s="168">
        <v>187722.01348990787</v>
      </c>
      <c r="AB256" s="183">
        <f>SUM(Muut[[#This Row],[Työttömyysaste]:[Koulutustausta]])</f>
        <v>1368880.104801486</v>
      </c>
      <c r="AD256" s="365"/>
    </row>
    <row r="257" spans="1:30" s="50" customFormat="1">
      <c r="A257" s="95">
        <v>781</v>
      </c>
      <c r="B257" s="160" t="s">
        <v>258</v>
      </c>
      <c r="C257" s="412">
        <v>3504</v>
      </c>
      <c r="D257" s="142">
        <v>126.33333333333333</v>
      </c>
      <c r="E257" s="46">
        <v>1310</v>
      </c>
      <c r="F257" s="344">
        <f t="shared" si="5"/>
        <v>9.6437659033078882E-2</v>
      </c>
      <c r="G257" s="392">
        <f>Muut[[#This Row],[Keskim. työttömyysaste 2022, %]]/$F$12</f>
        <v>1.0160985807962399</v>
      </c>
      <c r="H257" s="175">
        <v>0</v>
      </c>
      <c r="I257" s="399">
        <v>7</v>
      </c>
      <c r="J257" s="405">
        <v>92</v>
      </c>
      <c r="K257" s="278">
        <v>666.76</v>
      </c>
      <c r="L257" s="179">
        <v>5.2552642630031796</v>
      </c>
      <c r="M257" s="392">
        <v>3.4819233841956496</v>
      </c>
      <c r="N257" s="175">
        <v>0</v>
      </c>
      <c r="O257" s="414">
        <v>0</v>
      </c>
      <c r="P257" s="278">
        <v>731</v>
      </c>
      <c r="Q257" s="15">
        <v>125</v>
      </c>
      <c r="R257" s="167">
        <v>0.17099863201094392</v>
      </c>
      <c r="S257" s="418">
        <v>1.2526266961478785</v>
      </c>
      <c r="T257" s="168">
        <v>248552.18210655084</v>
      </c>
      <c r="U257" s="168">
        <v>0</v>
      </c>
      <c r="V257" s="168">
        <v>0</v>
      </c>
      <c r="W257" s="168">
        <v>159251.07999999999</v>
      </c>
      <c r="X257" s="168">
        <v>510719.60826995433</v>
      </c>
      <c r="Y257" s="168">
        <v>0</v>
      </c>
      <c r="Z257" s="164">
        <v>0</v>
      </c>
      <c r="AA257" s="168">
        <v>125750.69297560706</v>
      </c>
      <c r="AB257" s="183">
        <f>SUM(Muut[[#This Row],[Työttömyysaste]:[Koulutustausta]])</f>
        <v>1044273.5633521122</v>
      </c>
      <c r="AD257" s="67"/>
    </row>
    <row r="258" spans="1:30" s="50" customFormat="1">
      <c r="A258" s="160">
        <v>783</v>
      </c>
      <c r="B258" s="160" t="s">
        <v>259</v>
      </c>
      <c r="C258" s="412">
        <v>6419</v>
      </c>
      <c r="D258" s="142">
        <v>174.41666666666666</v>
      </c>
      <c r="E258" s="46">
        <v>2937</v>
      </c>
      <c r="F258" s="344">
        <f t="shared" si="5"/>
        <v>5.9385994779253201E-2</v>
      </c>
      <c r="G258" s="392">
        <f>Muut[[#This Row],[Keskim. työttömyysaste 2022, %]]/$F$12</f>
        <v>0.62571018022818548</v>
      </c>
      <c r="H258" s="175">
        <v>0</v>
      </c>
      <c r="I258" s="399">
        <v>18</v>
      </c>
      <c r="J258" s="405">
        <v>211</v>
      </c>
      <c r="K258" s="278">
        <v>406.85</v>
      </c>
      <c r="L258" s="179">
        <v>15.777313506206218</v>
      </c>
      <c r="M258" s="392">
        <v>1.1597936188743765</v>
      </c>
      <c r="N258" s="175">
        <v>0</v>
      </c>
      <c r="O258" s="414">
        <v>0</v>
      </c>
      <c r="P258" s="278">
        <v>1765</v>
      </c>
      <c r="Q258" s="15">
        <v>271</v>
      </c>
      <c r="R258" s="167">
        <v>0.15354107648725213</v>
      </c>
      <c r="S258" s="418">
        <v>1.1247438011720832</v>
      </c>
      <c r="T258" s="168">
        <v>280387.2328890225</v>
      </c>
      <c r="U258" s="168">
        <v>0</v>
      </c>
      <c r="V258" s="168">
        <v>0</v>
      </c>
      <c r="W258" s="168">
        <v>365238.89</v>
      </c>
      <c r="X258" s="168">
        <v>311635.77992775652</v>
      </c>
      <c r="Y258" s="168">
        <v>0</v>
      </c>
      <c r="Z258" s="164">
        <v>0</v>
      </c>
      <c r="AA258" s="168">
        <v>206845.27767108119</v>
      </c>
      <c r="AB258" s="183">
        <f>SUM(Muut[[#This Row],[Työttömyysaste]:[Koulutustausta]])</f>
        <v>1164107.1804878602</v>
      </c>
      <c r="AD258" s="67"/>
    </row>
    <row r="259" spans="1:30" s="50" customFormat="1">
      <c r="A259" s="95">
        <v>785</v>
      </c>
      <c r="B259" s="160" t="s">
        <v>260</v>
      </c>
      <c r="C259" s="412">
        <v>2626</v>
      </c>
      <c r="D259" s="142">
        <v>130.75</v>
      </c>
      <c r="E259" s="46">
        <v>1035</v>
      </c>
      <c r="F259" s="344">
        <f t="shared" si="5"/>
        <v>0.12632850241545893</v>
      </c>
      <c r="G259" s="392">
        <f>Muut[[#This Row],[Keskim. työttömyysaste 2022, %]]/$F$12</f>
        <v>1.3310382407191461</v>
      </c>
      <c r="H259" s="175">
        <v>0</v>
      </c>
      <c r="I259" s="399">
        <v>0</v>
      </c>
      <c r="J259" s="405">
        <v>36</v>
      </c>
      <c r="K259" s="278">
        <v>1302.3699999999999</v>
      </c>
      <c r="L259" s="179">
        <v>2.0163240860892069</v>
      </c>
      <c r="M259" s="392">
        <v>9.0751420635804099</v>
      </c>
      <c r="N259" s="175">
        <v>3</v>
      </c>
      <c r="O259" s="414">
        <v>78</v>
      </c>
      <c r="P259" s="278">
        <v>571</v>
      </c>
      <c r="Q259" s="15">
        <v>62</v>
      </c>
      <c r="R259" s="167">
        <v>0.10858143607705779</v>
      </c>
      <c r="S259" s="418">
        <v>0.79539820837567987</v>
      </c>
      <c r="T259" s="168">
        <v>244007.34118916903</v>
      </c>
      <c r="U259" s="168">
        <v>0</v>
      </c>
      <c r="V259" s="168">
        <v>0</v>
      </c>
      <c r="W259" s="168">
        <v>62315.64</v>
      </c>
      <c r="X259" s="168">
        <v>997579.18324815587</v>
      </c>
      <c r="Y259" s="168">
        <v>0</v>
      </c>
      <c r="Z259" s="164">
        <v>23270.519999999997</v>
      </c>
      <c r="AA259" s="168">
        <v>59841.704667323436</v>
      </c>
      <c r="AB259" s="183">
        <f>SUM(Muut[[#This Row],[Työttömyysaste]:[Koulutustausta]])</f>
        <v>1387014.3891046485</v>
      </c>
      <c r="AD259" s="67"/>
    </row>
    <row r="260" spans="1:30" s="50" customFormat="1">
      <c r="A260" s="95">
        <v>790</v>
      </c>
      <c r="B260" s="160" t="s">
        <v>261</v>
      </c>
      <c r="C260" s="412">
        <v>23734</v>
      </c>
      <c r="D260" s="142">
        <v>613.16666666666663</v>
      </c>
      <c r="E260" s="46">
        <v>10124</v>
      </c>
      <c r="F260" s="344">
        <f t="shared" si="5"/>
        <v>6.0565652574739885E-2</v>
      </c>
      <c r="G260" s="392">
        <f>Muut[[#This Row],[Keskim. työttömyysaste 2022, %]]/$F$12</f>
        <v>0.63813943892066471</v>
      </c>
      <c r="H260" s="175">
        <v>0</v>
      </c>
      <c r="I260" s="399">
        <v>40</v>
      </c>
      <c r="J260" s="405">
        <v>690</v>
      </c>
      <c r="K260" s="278">
        <v>1429.12</v>
      </c>
      <c r="L260" s="179">
        <v>16.607422749664131</v>
      </c>
      <c r="M260" s="392">
        <v>1.1018222275246503</v>
      </c>
      <c r="N260" s="175">
        <v>0</v>
      </c>
      <c r="O260" s="414">
        <v>0</v>
      </c>
      <c r="P260" s="278">
        <v>6600</v>
      </c>
      <c r="Q260" s="15">
        <v>910</v>
      </c>
      <c r="R260" s="167">
        <v>0.13787878787878788</v>
      </c>
      <c r="S260" s="418">
        <v>1.0100118842964003</v>
      </c>
      <c r="T260" s="168">
        <v>1057314.4367597788</v>
      </c>
      <c r="U260" s="168">
        <v>0</v>
      </c>
      <c r="V260" s="168">
        <v>0</v>
      </c>
      <c r="W260" s="168">
        <v>1194383.1000000001</v>
      </c>
      <c r="X260" s="168">
        <v>1094666.1565942122</v>
      </c>
      <c r="Y260" s="168">
        <v>0</v>
      </c>
      <c r="Z260" s="164">
        <v>0</v>
      </c>
      <c r="AA260" s="168">
        <v>686786.97207317036</v>
      </c>
      <c r="AB260" s="183">
        <f>SUM(Muut[[#This Row],[Työttömyysaste]:[Koulutustausta]])</f>
        <v>4033150.6654271614</v>
      </c>
      <c r="AD260" s="67"/>
    </row>
    <row r="261" spans="1:30" s="50" customFormat="1">
      <c r="A261" s="95">
        <v>791</v>
      </c>
      <c r="B261" s="160" t="s">
        <v>262</v>
      </c>
      <c r="C261" s="412">
        <v>5029</v>
      </c>
      <c r="D261" s="142">
        <v>177.33333333333334</v>
      </c>
      <c r="E261" s="46">
        <v>2163</v>
      </c>
      <c r="F261" s="344">
        <f t="shared" si="5"/>
        <v>8.1984897518878108E-2</v>
      </c>
      <c r="G261" s="392">
        <f>Muut[[#This Row],[Keskim. työttömyysaste 2022, %]]/$F$12</f>
        <v>0.86381957889586503</v>
      </c>
      <c r="H261" s="175">
        <v>0</v>
      </c>
      <c r="I261" s="399">
        <v>4</v>
      </c>
      <c r="J261" s="405">
        <v>76</v>
      </c>
      <c r="K261" s="278">
        <v>2173.2600000000002</v>
      </c>
      <c r="L261" s="179">
        <v>2.3140351361549008</v>
      </c>
      <c r="M261" s="392">
        <v>7.9075841336981307</v>
      </c>
      <c r="N261" s="175">
        <v>0</v>
      </c>
      <c r="O261" s="414">
        <v>0</v>
      </c>
      <c r="P261" s="278">
        <v>1302</v>
      </c>
      <c r="Q261" s="15">
        <v>172</v>
      </c>
      <c r="R261" s="167">
        <v>0.13210445468509985</v>
      </c>
      <c r="S261" s="418">
        <v>0.9677128095856532</v>
      </c>
      <c r="T261" s="168">
        <v>303265.01811288059</v>
      </c>
      <c r="U261" s="168">
        <v>0</v>
      </c>
      <c r="V261" s="168">
        <v>0</v>
      </c>
      <c r="W261" s="168">
        <v>131555.24</v>
      </c>
      <c r="X261" s="168">
        <v>1664656.6918662803</v>
      </c>
      <c r="Y261" s="168">
        <v>0</v>
      </c>
      <c r="Z261" s="164">
        <v>0</v>
      </c>
      <c r="AA261" s="168">
        <v>139428.88416098905</v>
      </c>
      <c r="AB261" s="183">
        <f>SUM(Muut[[#This Row],[Työttömyysaste]:[Koulutustausta]])</f>
        <v>2238905.8341401499</v>
      </c>
      <c r="AD261" s="67"/>
    </row>
    <row r="262" spans="1:30" s="50" customFormat="1">
      <c r="A262" s="95">
        <v>831</v>
      </c>
      <c r="B262" s="160" t="s">
        <v>263</v>
      </c>
      <c r="C262" s="412">
        <v>4559</v>
      </c>
      <c r="D262" s="142">
        <v>172.25</v>
      </c>
      <c r="E262" s="46">
        <v>2137</v>
      </c>
      <c r="F262" s="344">
        <f t="shared" si="5"/>
        <v>8.0603649976602715E-2</v>
      </c>
      <c r="G262" s="392">
        <f>Muut[[#This Row],[Keskim. työttömyysaste 2022, %]]/$F$12</f>
        <v>0.84926630498289168</v>
      </c>
      <c r="H262" s="175">
        <v>0</v>
      </c>
      <c r="I262" s="399">
        <v>8</v>
      </c>
      <c r="J262" s="405">
        <v>223</v>
      </c>
      <c r="K262" s="278">
        <v>344.69</v>
      </c>
      <c r="L262" s="179">
        <v>13.226377324552496</v>
      </c>
      <c r="M262" s="392">
        <v>1.3834799263975783</v>
      </c>
      <c r="N262" s="175">
        <v>3</v>
      </c>
      <c r="O262" s="414">
        <v>2066</v>
      </c>
      <c r="P262" s="278">
        <v>1326</v>
      </c>
      <c r="Q262" s="15">
        <v>105</v>
      </c>
      <c r="R262" s="167">
        <v>7.9185520361990946E-2</v>
      </c>
      <c r="S262" s="418">
        <v>0.58006251621617133</v>
      </c>
      <c r="T262" s="168">
        <v>270290.71294315101</v>
      </c>
      <c r="U262" s="168">
        <v>0</v>
      </c>
      <c r="V262" s="168">
        <v>0</v>
      </c>
      <c r="W262" s="168">
        <v>386010.77</v>
      </c>
      <c r="X262" s="168">
        <v>264022.94944893301</v>
      </c>
      <c r="Y262" s="168">
        <v>0</v>
      </c>
      <c r="Z262" s="164">
        <v>616370.43999999994</v>
      </c>
      <c r="AA262" s="168">
        <v>75765.068577455881</v>
      </c>
      <c r="AB262" s="183">
        <f>SUM(Muut[[#This Row],[Työttömyysaste]:[Koulutustausta]])</f>
        <v>1612459.9409695398</v>
      </c>
      <c r="AD262" s="67"/>
    </row>
    <row r="263" spans="1:30" s="50" customFormat="1">
      <c r="A263" s="95">
        <v>832</v>
      </c>
      <c r="B263" s="160" t="s">
        <v>264</v>
      </c>
      <c r="C263" s="412">
        <v>3825</v>
      </c>
      <c r="D263" s="142">
        <v>179.5</v>
      </c>
      <c r="E263" s="46">
        <v>1587</v>
      </c>
      <c r="F263" s="344">
        <f t="shared" si="5"/>
        <v>0.1131064902331443</v>
      </c>
      <c r="G263" s="392">
        <f>Muut[[#This Row],[Keskim. työttömyysaste 2022, %]]/$F$12</f>
        <v>1.1917268145768729</v>
      </c>
      <c r="H263" s="175">
        <v>0</v>
      </c>
      <c r="I263" s="399">
        <v>3</v>
      </c>
      <c r="J263" s="405">
        <v>86</v>
      </c>
      <c r="K263" s="278">
        <v>2438.21</v>
      </c>
      <c r="L263" s="179">
        <v>1.5687738135763531</v>
      </c>
      <c r="M263" s="392">
        <v>11.664159210921131</v>
      </c>
      <c r="N263" s="175">
        <v>0</v>
      </c>
      <c r="O263" s="414">
        <v>0</v>
      </c>
      <c r="P263" s="278">
        <v>945</v>
      </c>
      <c r="Q263" s="15">
        <v>121</v>
      </c>
      <c r="R263" s="167">
        <v>0.12804232804232804</v>
      </c>
      <c r="S263" s="418">
        <v>0.93795626582836822</v>
      </c>
      <c r="T263" s="168">
        <v>318218.76714046398</v>
      </c>
      <c r="U263" s="168">
        <v>0</v>
      </c>
      <c r="V263" s="168">
        <v>0</v>
      </c>
      <c r="W263" s="168">
        <v>148865.14000000001</v>
      </c>
      <c r="X263" s="168">
        <v>1867601.0199770313</v>
      </c>
      <c r="Y263" s="168">
        <v>0</v>
      </c>
      <c r="Z263" s="164">
        <v>0</v>
      </c>
      <c r="AA263" s="168">
        <v>102787.10983613401</v>
      </c>
      <c r="AB263" s="183">
        <f>SUM(Muut[[#This Row],[Työttömyysaste]:[Koulutustausta]])</f>
        <v>2437472.0369536295</v>
      </c>
      <c r="AD263" s="67"/>
    </row>
    <row r="264" spans="1:30" s="50" customFormat="1">
      <c r="A264" s="95">
        <v>833</v>
      </c>
      <c r="B264" s="160" t="s">
        <v>265</v>
      </c>
      <c r="C264" s="412">
        <v>1691</v>
      </c>
      <c r="D264" s="142">
        <v>55.833333333333336</v>
      </c>
      <c r="E264" s="46">
        <v>698</v>
      </c>
      <c r="F264" s="344">
        <f t="shared" si="5"/>
        <v>7.9990448901623684E-2</v>
      </c>
      <c r="G264" s="392">
        <f>Muut[[#This Row],[Keskim. työttömyysaste 2022, %]]/$F$12</f>
        <v>0.84280541876607462</v>
      </c>
      <c r="H264" s="175">
        <v>0</v>
      </c>
      <c r="I264" s="399">
        <v>13</v>
      </c>
      <c r="J264" s="405">
        <v>101</v>
      </c>
      <c r="K264" s="278">
        <v>140.33000000000001</v>
      </c>
      <c r="L264" s="179">
        <v>12.050167462410032</v>
      </c>
      <c r="M264" s="392">
        <v>1.5185206001957756</v>
      </c>
      <c r="N264" s="175">
        <v>3</v>
      </c>
      <c r="O264" s="414">
        <v>189</v>
      </c>
      <c r="P264" s="278">
        <v>444</v>
      </c>
      <c r="Q264" s="15">
        <v>83</v>
      </c>
      <c r="R264" s="167">
        <v>0.18693693693693694</v>
      </c>
      <c r="S264" s="418">
        <v>1.3693805321690131</v>
      </c>
      <c r="T264" s="168">
        <v>99492.092466344911</v>
      </c>
      <c r="U264" s="168">
        <v>0</v>
      </c>
      <c r="V264" s="168">
        <v>0</v>
      </c>
      <c r="W264" s="168">
        <v>174829.99</v>
      </c>
      <c r="X264" s="168">
        <v>107488.87550021402</v>
      </c>
      <c r="Y264" s="168">
        <v>0</v>
      </c>
      <c r="Z264" s="164">
        <v>56386.259999999995</v>
      </c>
      <c r="AA264" s="168">
        <v>66342.584049072</v>
      </c>
      <c r="AB264" s="183">
        <f>SUM(Muut[[#This Row],[Työttömyysaste]:[Koulutustausta]])</f>
        <v>504539.80201563099</v>
      </c>
      <c r="AD264" s="67"/>
    </row>
    <row r="265" spans="1:30" s="50" customFormat="1">
      <c r="A265" s="95">
        <v>834</v>
      </c>
      <c r="B265" s="160" t="s">
        <v>266</v>
      </c>
      <c r="C265" s="412">
        <v>5879</v>
      </c>
      <c r="D265" s="142">
        <v>181.25</v>
      </c>
      <c r="E265" s="46">
        <v>2722</v>
      </c>
      <c r="F265" s="344">
        <f t="shared" si="5"/>
        <v>6.6587068332108743E-2</v>
      </c>
      <c r="G265" s="392">
        <f>Muut[[#This Row],[Keskim. työttömyysaste 2022, %]]/$F$12</f>
        <v>0.70158303623307938</v>
      </c>
      <c r="H265" s="175">
        <v>0</v>
      </c>
      <c r="I265" s="399">
        <v>13</v>
      </c>
      <c r="J265" s="405">
        <v>145</v>
      </c>
      <c r="K265" s="278">
        <v>640.59</v>
      </c>
      <c r="L265" s="179">
        <v>9.1774770133782919</v>
      </c>
      <c r="M265" s="392">
        <v>1.9938407364904651</v>
      </c>
      <c r="N265" s="175">
        <v>0</v>
      </c>
      <c r="O265" s="414">
        <v>0</v>
      </c>
      <c r="P265" s="278">
        <v>1674</v>
      </c>
      <c r="Q265" s="15">
        <v>214</v>
      </c>
      <c r="R265" s="167">
        <v>0.12783751493428913</v>
      </c>
      <c r="S265" s="418">
        <v>0.93645593589102616</v>
      </c>
      <c r="T265" s="168">
        <v>287938.79163369641</v>
      </c>
      <c r="U265" s="168">
        <v>0</v>
      </c>
      <c r="V265" s="168">
        <v>0</v>
      </c>
      <c r="W265" s="168">
        <v>250993.55</v>
      </c>
      <c r="X265" s="168">
        <v>490674.11641617684</v>
      </c>
      <c r="Y265" s="168">
        <v>0</v>
      </c>
      <c r="Z265" s="164">
        <v>0</v>
      </c>
      <c r="AA265" s="168">
        <v>157730.41040951075</v>
      </c>
      <c r="AB265" s="183">
        <f>SUM(Muut[[#This Row],[Työttömyysaste]:[Koulutustausta]])</f>
        <v>1187336.868459384</v>
      </c>
      <c r="AD265" s="67"/>
    </row>
    <row r="266" spans="1:30" s="50" customFormat="1">
      <c r="A266" s="95">
        <v>837</v>
      </c>
      <c r="B266" s="160" t="s">
        <v>267</v>
      </c>
      <c r="C266" s="412">
        <v>249009</v>
      </c>
      <c r="D266" s="142">
        <v>12325.25</v>
      </c>
      <c r="E266" s="46">
        <v>121466</v>
      </c>
      <c r="F266" s="344">
        <f t="shared" si="5"/>
        <v>0.10147078194721157</v>
      </c>
      <c r="G266" s="392">
        <f>Muut[[#This Row],[Keskim. työttömyysaste 2022, %]]/$F$12</f>
        <v>1.069129202871679</v>
      </c>
      <c r="H266" s="175">
        <v>0</v>
      </c>
      <c r="I266" s="399">
        <v>1333</v>
      </c>
      <c r="J266" s="405">
        <v>23391</v>
      </c>
      <c r="K266" s="278">
        <v>524.89</v>
      </c>
      <c r="L266" s="179">
        <v>474.40225571072034</v>
      </c>
      <c r="M266" s="392">
        <v>3.8571544100406745E-2</v>
      </c>
      <c r="N266" s="175">
        <v>0</v>
      </c>
      <c r="O266" s="414">
        <v>0</v>
      </c>
      <c r="P266" s="278">
        <v>79241</v>
      </c>
      <c r="Q266" s="15">
        <v>8860</v>
      </c>
      <c r="R266" s="167">
        <v>0.11181080501255664</v>
      </c>
      <c r="S266" s="418">
        <v>0.81905450136905078</v>
      </c>
      <c r="T266" s="168">
        <v>18585013.226652376</v>
      </c>
      <c r="U266" s="168">
        <v>0</v>
      </c>
      <c r="V266" s="168">
        <v>0</v>
      </c>
      <c r="W266" s="168">
        <v>40489587.090000004</v>
      </c>
      <c r="X266" s="168">
        <v>402051.13561823789</v>
      </c>
      <c r="Y266" s="168">
        <v>0</v>
      </c>
      <c r="Z266" s="164">
        <v>0</v>
      </c>
      <c r="AA266" s="168">
        <v>5843223.1477947803</v>
      </c>
      <c r="AB266" s="183">
        <f>SUM(Muut[[#This Row],[Työttömyysaste]:[Koulutustausta]])</f>
        <v>65319874.600065403</v>
      </c>
      <c r="AD266" s="67"/>
    </row>
    <row r="267" spans="1:30" s="50" customFormat="1">
      <c r="A267" s="95">
        <v>844</v>
      </c>
      <c r="B267" s="160" t="s">
        <v>268</v>
      </c>
      <c r="C267" s="412">
        <v>1441</v>
      </c>
      <c r="D267" s="142">
        <v>61.416666666666664</v>
      </c>
      <c r="E267" s="46">
        <v>612</v>
      </c>
      <c r="F267" s="344">
        <f t="shared" si="5"/>
        <v>0.10035403050108932</v>
      </c>
      <c r="G267" s="392">
        <f>Muut[[#This Row],[Keskim. työttömyysaste 2022, %]]/$F$12</f>
        <v>1.0573627459617518</v>
      </c>
      <c r="H267" s="175">
        <v>0</v>
      </c>
      <c r="I267" s="399">
        <v>2</v>
      </c>
      <c r="J267" s="405">
        <v>28</v>
      </c>
      <c r="K267" s="278">
        <v>347.75</v>
      </c>
      <c r="L267" s="179">
        <v>4.143781452192667</v>
      </c>
      <c r="M267" s="392">
        <v>4.4158765945042635</v>
      </c>
      <c r="N267" s="175">
        <v>3</v>
      </c>
      <c r="O267" s="414">
        <v>169</v>
      </c>
      <c r="P267" s="278">
        <v>334</v>
      </c>
      <c r="Q267" s="15">
        <v>43</v>
      </c>
      <c r="R267" s="167">
        <v>0.12874251497005987</v>
      </c>
      <c r="S267" s="418">
        <v>0.94308538778482054</v>
      </c>
      <c r="T267" s="168">
        <v>106366.68483894505</v>
      </c>
      <c r="U267" s="168">
        <v>0</v>
      </c>
      <c r="V267" s="168">
        <v>0</v>
      </c>
      <c r="W267" s="168">
        <v>48467.72</v>
      </c>
      <c r="X267" s="168">
        <v>266366.82430841174</v>
      </c>
      <c r="Y267" s="168">
        <v>0</v>
      </c>
      <c r="Z267" s="164">
        <v>50419.46</v>
      </c>
      <c r="AA267" s="168">
        <v>38934.950154810591</v>
      </c>
      <c r="AB267" s="183">
        <f>SUM(Muut[[#This Row],[Työttömyysaste]:[Koulutustausta]])</f>
        <v>510555.63930216746</v>
      </c>
      <c r="AD267" s="67"/>
    </row>
    <row r="268" spans="1:30" s="50" customFormat="1">
      <c r="A268" s="95">
        <v>845</v>
      </c>
      <c r="B268" s="160" t="s">
        <v>269</v>
      </c>
      <c r="C268" s="412">
        <v>2863</v>
      </c>
      <c r="D268" s="142">
        <v>122.5</v>
      </c>
      <c r="E268" s="46">
        <v>1226</v>
      </c>
      <c r="F268" s="344">
        <f t="shared" si="5"/>
        <v>9.9918433931484502E-2</v>
      </c>
      <c r="G268" s="392">
        <f>Muut[[#This Row],[Keskim. työttömyysaste 2022, %]]/$F$12</f>
        <v>1.0527731586510172</v>
      </c>
      <c r="H268" s="175">
        <v>0</v>
      </c>
      <c r="I268" s="399">
        <v>4</v>
      </c>
      <c r="J268" s="405">
        <v>85</v>
      </c>
      <c r="K268" s="278">
        <v>1559.72</v>
      </c>
      <c r="L268" s="179">
        <v>1.8355858743877105</v>
      </c>
      <c r="M268" s="392">
        <v>9.9687123238416859</v>
      </c>
      <c r="N268" s="175">
        <v>0</v>
      </c>
      <c r="O268" s="414">
        <v>0</v>
      </c>
      <c r="P268" s="278">
        <v>707</v>
      </c>
      <c r="Q268" s="15">
        <v>93</v>
      </c>
      <c r="R268" s="167">
        <v>0.13154172560113153</v>
      </c>
      <c r="S268" s="418">
        <v>0.96359061594592599</v>
      </c>
      <c r="T268" s="168">
        <v>210413.59171013895</v>
      </c>
      <c r="U268" s="168">
        <v>0</v>
      </c>
      <c r="V268" s="168">
        <v>0</v>
      </c>
      <c r="W268" s="168">
        <v>147134.15</v>
      </c>
      <c r="X268" s="168">
        <v>1194702.1228190251</v>
      </c>
      <c r="Y268" s="168">
        <v>0</v>
      </c>
      <c r="Z268" s="164">
        <v>0</v>
      </c>
      <c r="AA268" s="168">
        <v>79038.472093433782</v>
      </c>
      <c r="AB268" s="183">
        <f>SUM(Muut[[#This Row],[Työttömyysaste]:[Koulutustausta]])</f>
        <v>1631288.3366225979</v>
      </c>
      <c r="AD268" s="67"/>
    </row>
    <row r="269" spans="1:30" s="50" customFormat="1">
      <c r="A269" s="95">
        <v>846</v>
      </c>
      <c r="B269" s="160" t="s">
        <v>270</v>
      </c>
      <c r="C269" s="412">
        <v>4862</v>
      </c>
      <c r="D269" s="142">
        <v>150.58333333333334</v>
      </c>
      <c r="E269" s="46">
        <v>2003</v>
      </c>
      <c r="F269" s="344">
        <f t="shared" ref="F269:F305" si="6">D269/E269</f>
        <v>7.5178898319187892E-2</v>
      </c>
      <c r="G269" s="392">
        <f>Muut[[#This Row],[Keskim. työttömyysaste 2022, %]]/$F$12</f>
        <v>0.7921093549331133</v>
      </c>
      <c r="H269" s="175">
        <v>0</v>
      </c>
      <c r="I269" s="399">
        <v>41</v>
      </c>
      <c r="J269" s="405">
        <v>96</v>
      </c>
      <c r="K269" s="278">
        <v>554.73</v>
      </c>
      <c r="L269" s="179">
        <v>8.7646242316081686</v>
      </c>
      <c r="M269" s="392">
        <v>2.0877595027392313</v>
      </c>
      <c r="N269" s="175">
        <v>0</v>
      </c>
      <c r="O269" s="414">
        <v>0</v>
      </c>
      <c r="P269" s="278">
        <v>1187</v>
      </c>
      <c r="Q269" s="15">
        <v>173</v>
      </c>
      <c r="R269" s="167">
        <v>0.14574557708508845</v>
      </c>
      <c r="S269" s="418">
        <v>1.0676389545068181</v>
      </c>
      <c r="T269" s="168">
        <v>268854.76307803567</v>
      </c>
      <c r="U269" s="168">
        <v>0</v>
      </c>
      <c r="V269" s="168">
        <v>0</v>
      </c>
      <c r="W269" s="168">
        <v>166175.04000000001</v>
      </c>
      <c r="X269" s="168">
        <v>424907.74535903742</v>
      </c>
      <c r="Y269" s="168">
        <v>0</v>
      </c>
      <c r="Z269" s="164">
        <v>0</v>
      </c>
      <c r="AA269" s="168">
        <v>148718.15609866809</v>
      </c>
      <c r="AB269" s="183">
        <f>SUM(Muut[[#This Row],[Työttömyysaste]:[Koulutustausta]])</f>
        <v>1008655.7045357412</v>
      </c>
      <c r="AD269" s="67"/>
    </row>
    <row r="270" spans="1:30" s="50" customFormat="1">
      <c r="A270" s="95">
        <v>848</v>
      </c>
      <c r="B270" s="160" t="s">
        <v>271</v>
      </c>
      <c r="C270" s="412">
        <v>4160</v>
      </c>
      <c r="D270" s="142">
        <v>258.83333333333331</v>
      </c>
      <c r="E270" s="46">
        <v>1749</v>
      </c>
      <c r="F270" s="344">
        <f t="shared" si="6"/>
        <v>0.14798932723461025</v>
      </c>
      <c r="G270" s="392">
        <f>Muut[[#This Row],[Keskim. työttömyysaste 2022, %]]/$F$12</f>
        <v>1.5592637449287223</v>
      </c>
      <c r="H270" s="175">
        <v>0</v>
      </c>
      <c r="I270" s="399">
        <v>9</v>
      </c>
      <c r="J270" s="405">
        <v>222</v>
      </c>
      <c r="K270" s="278">
        <v>837.82</v>
      </c>
      <c r="L270" s="179">
        <v>4.965267002458762</v>
      </c>
      <c r="M270" s="392">
        <v>3.6852857093923141</v>
      </c>
      <c r="N270" s="175">
        <v>0</v>
      </c>
      <c r="O270" s="414">
        <v>0</v>
      </c>
      <c r="P270" s="278">
        <v>1077</v>
      </c>
      <c r="Q270" s="15">
        <v>157</v>
      </c>
      <c r="R270" s="167">
        <v>0.1457753017641597</v>
      </c>
      <c r="S270" s="418">
        <v>1.0678566985092186</v>
      </c>
      <c r="T270" s="168">
        <v>452825.16045925231</v>
      </c>
      <c r="U270" s="168">
        <v>0</v>
      </c>
      <c r="V270" s="168">
        <v>0</v>
      </c>
      <c r="W270" s="168">
        <v>384279.78</v>
      </c>
      <c r="X270" s="168">
        <v>641746.80874787504</v>
      </c>
      <c r="Y270" s="168">
        <v>0</v>
      </c>
      <c r="Z270" s="164">
        <v>0</v>
      </c>
      <c r="AA270" s="168">
        <v>127271.4327551227</v>
      </c>
      <c r="AB270" s="183">
        <f>SUM(Muut[[#This Row],[Työttömyysaste]:[Koulutustausta]])</f>
        <v>1606123.18196225</v>
      </c>
      <c r="AD270" s="67"/>
    </row>
    <row r="271" spans="1:30" s="50" customFormat="1">
      <c r="A271" s="95">
        <v>849</v>
      </c>
      <c r="B271" s="160" t="s">
        <v>272</v>
      </c>
      <c r="C271" s="412">
        <v>2903</v>
      </c>
      <c r="D271" s="142">
        <v>73.416666666666671</v>
      </c>
      <c r="E271" s="46">
        <v>1190</v>
      </c>
      <c r="F271" s="344">
        <f t="shared" si="6"/>
        <v>6.1694677871148462E-2</v>
      </c>
      <c r="G271" s="392">
        <f>Muut[[#This Row],[Keskim. työttömyysaste 2022, %]]/$F$12</f>
        <v>0.65003521711422607</v>
      </c>
      <c r="H271" s="175">
        <v>0</v>
      </c>
      <c r="I271" s="399">
        <v>5</v>
      </c>
      <c r="J271" s="405">
        <v>57</v>
      </c>
      <c r="K271" s="278">
        <v>609.16</v>
      </c>
      <c r="L271" s="179">
        <v>4.7655788298640758</v>
      </c>
      <c r="M271" s="392">
        <v>3.8397072382496709</v>
      </c>
      <c r="N271" s="175">
        <v>0</v>
      </c>
      <c r="O271" s="414">
        <v>0</v>
      </c>
      <c r="P271" s="278">
        <v>723</v>
      </c>
      <c r="Q271" s="15">
        <v>91</v>
      </c>
      <c r="R271" s="167">
        <v>0.12586445366528354</v>
      </c>
      <c r="S271" s="418">
        <v>0.92200254998011644</v>
      </c>
      <c r="T271" s="168">
        <v>131735.11654507817</v>
      </c>
      <c r="U271" s="168">
        <v>0</v>
      </c>
      <c r="V271" s="168">
        <v>0</v>
      </c>
      <c r="W271" s="168">
        <v>98666.430000000008</v>
      </c>
      <c r="X271" s="168">
        <v>466599.61091505992</v>
      </c>
      <c r="Y271" s="168">
        <v>0</v>
      </c>
      <c r="Z271" s="164">
        <v>0</v>
      </c>
      <c r="AA271" s="168">
        <v>76683.827984268763</v>
      </c>
      <c r="AB271" s="183">
        <f>SUM(Muut[[#This Row],[Työttömyysaste]:[Koulutustausta]])</f>
        <v>773684.98544440686</v>
      </c>
      <c r="AD271" s="67"/>
    </row>
    <row r="272" spans="1:30" s="50" customFormat="1">
      <c r="A272" s="95">
        <v>850</v>
      </c>
      <c r="B272" s="160" t="s">
        <v>273</v>
      </c>
      <c r="C272" s="412">
        <v>2407</v>
      </c>
      <c r="D272" s="142">
        <v>81.5</v>
      </c>
      <c r="E272" s="46">
        <v>1005</v>
      </c>
      <c r="F272" s="344">
        <f t="shared" si="6"/>
        <v>8.109452736318408E-2</v>
      </c>
      <c r="G272" s="392">
        <f>Muut[[#This Row],[Keskim. työttömyysaste 2022, %]]/$F$12</f>
        <v>0.85443834898366122</v>
      </c>
      <c r="H272" s="175">
        <v>0</v>
      </c>
      <c r="I272" s="399">
        <v>1</v>
      </c>
      <c r="J272" s="405">
        <v>32</v>
      </c>
      <c r="K272" s="278">
        <v>361.46</v>
      </c>
      <c r="L272" s="179">
        <v>6.659104741880153</v>
      </c>
      <c r="M272" s="392">
        <v>2.7478810195606038</v>
      </c>
      <c r="N272" s="175">
        <v>0</v>
      </c>
      <c r="O272" s="414">
        <v>0</v>
      </c>
      <c r="P272" s="278">
        <v>687</v>
      </c>
      <c r="Q272" s="15">
        <v>69</v>
      </c>
      <c r="R272" s="167">
        <v>0.10043668122270742</v>
      </c>
      <c r="S272" s="418">
        <v>0.73573493947019319</v>
      </c>
      <c r="T272" s="168">
        <v>143573.55713011639</v>
      </c>
      <c r="U272" s="168">
        <v>0</v>
      </c>
      <c r="V272" s="168">
        <v>0</v>
      </c>
      <c r="W272" s="168">
        <v>55391.68</v>
      </c>
      <c r="X272" s="168">
        <v>276868.30284548819</v>
      </c>
      <c r="Y272" s="168">
        <v>0</v>
      </c>
      <c r="Z272" s="164">
        <v>0</v>
      </c>
      <c r="AA272" s="168">
        <v>50736.686080081228</v>
      </c>
      <c r="AB272" s="183">
        <f>SUM(Muut[[#This Row],[Työttömyysaste]:[Koulutustausta]])</f>
        <v>526570.22605568578</v>
      </c>
      <c r="AD272" s="67"/>
    </row>
    <row r="273" spans="1:30" s="50" customFormat="1">
      <c r="A273" s="95">
        <v>851</v>
      </c>
      <c r="B273" s="160" t="s">
        <v>274</v>
      </c>
      <c r="C273" s="412">
        <v>21227</v>
      </c>
      <c r="D273" s="142">
        <v>841.66666666666663</v>
      </c>
      <c r="E273" s="46">
        <v>9679</v>
      </c>
      <c r="F273" s="344">
        <f t="shared" si="6"/>
        <v>8.6958019079105969E-2</v>
      </c>
      <c r="G273" s="392">
        <f>Muut[[#This Row],[Keskim. työttömyysaste 2022, %]]/$F$12</f>
        <v>0.91621800716693524</v>
      </c>
      <c r="H273" s="175">
        <v>0</v>
      </c>
      <c r="I273" s="399">
        <v>104</v>
      </c>
      <c r="J273" s="405">
        <v>633</v>
      </c>
      <c r="K273" s="278">
        <v>1188.71</v>
      </c>
      <c r="L273" s="179">
        <v>17.857172901716986</v>
      </c>
      <c r="M273" s="392">
        <v>1.0247102174677982</v>
      </c>
      <c r="N273" s="175">
        <v>0</v>
      </c>
      <c r="O273" s="414">
        <v>0</v>
      </c>
      <c r="P273" s="278">
        <v>6140</v>
      </c>
      <c r="Q273" s="15">
        <v>698</v>
      </c>
      <c r="R273" s="167">
        <v>0.11368078175895766</v>
      </c>
      <c r="S273" s="418">
        <v>0.83275275594671172</v>
      </c>
      <c r="T273" s="168">
        <v>1357703.9483380322</v>
      </c>
      <c r="U273" s="168">
        <v>0</v>
      </c>
      <c r="V273" s="168">
        <v>0</v>
      </c>
      <c r="W273" s="168">
        <v>1095716.67</v>
      </c>
      <c r="X273" s="168">
        <v>910518.78568986966</v>
      </c>
      <c r="Y273" s="168">
        <v>0</v>
      </c>
      <c r="Z273" s="164">
        <v>0</v>
      </c>
      <c r="AA273" s="168">
        <v>506441.54480127629</v>
      </c>
      <c r="AB273" s="183">
        <f>SUM(Muut[[#This Row],[Työttömyysaste]:[Koulutustausta]])</f>
        <v>3870380.9488291778</v>
      </c>
      <c r="AD273" s="67"/>
    </row>
    <row r="274" spans="1:30" s="50" customFormat="1">
      <c r="A274" s="95">
        <v>853</v>
      </c>
      <c r="B274" s="160" t="s">
        <v>275</v>
      </c>
      <c r="C274" s="412">
        <v>197900</v>
      </c>
      <c r="D274" s="142">
        <v>11825.083333333334</v>
      </c>
      <c r="E274" s="46">
        <v>96049</v>
      </c>
      <c r="F274" s="344">
        <f t="shared" si="6"/>
        <v>0.12311511138411992</v>
      </c>
      <c r="G274" s="392">
        <f>Muut[[#This Row],[Keskim. työttömyysaste 2022, %]]/$F$12</f>
        <v>1.2971809063621706</v>
      </c>
      <c r="H274" s="175">
        <v>1</v>
      </c>
      <c r="I274" s="399">
        <v>10854</v>
      </c>
      <c r="J274" s="405">
        <v>27307</v>
      </c>
      <c r="K274" s="278">
        <v>245.63</v>
      </c>
      <c r="L274" s="179">
        <v>805.68334486829781</v>
      </c>
      <c r="M274" s="392">
        <v>2.2711686475869335E-2</v>
      </c>
      <c r="N274" s="175">
        <v>0</v>
      </c>
      <c r="O274" s="414">
        <v>0</v>
      </c>
      <c r="P274" s="278">
        <v>60908</v>
      </c>
      <c r="Q274" s="15">
        <v>9383</v>
      </c>
      <c r="R274" s="167">
        <v>0.15405201287187234</v>
      </c>
      <c r="S274" s="418">
        <v>1.1284865945961124</v>
      </c>
      <c r="T274" s="168">
        <v>17921071.796575025</v>
      </c>
      <c r="U274" s="168">
        <v>4104782.43</v>
      </c>
      <c r="V274" s="168">
        <v>2991018.3282000003</v>
      </c>
      <c r="W274" s="168">
        <v>47268143.93</v>
      </c>
      <c r="X274" s="168">
        <v>188145.74566463032</v>
      </c>
      <c r="Y274" s="168">
        <v>0</v>
      </c>
      <c r="Z274" s="164">
        <v>0</v>
      </c>
      <c r="AA274" s="168">
        <v>6398332.7910718489</v>
      </c>
      <c r="AB274" s="183">
        <f>SUM(Muut[[#This Row],[Työttömyysaste]:[Koulutustausta]])</f>
        <v>78871495.021511495</v>
      </c>
      <c r="AD274" s="67"/>
    </row>
    <row r="275" spans="1:30" s="50" customFormat="1">
      <c r="A275" s="95">
        <v>854</v>
      </c>
      <c r="B275" s="160" t="s">
        <v>276</v>
      </c>
      <c r="C275" s="412">
        <v>3262</v>
      </c>
      <c r="D275" s="142">
        <v>136.58333333333334</v>
      </c>
      <c r="E275" s="46">
        <v>1241</v>
      </c>
      <c r="F275" s="344">
        <f t="shared" si="6"/>
        <v>0.1100590921300027</v>
      </c>
      <c r="G275" s="392">
        <f>Muut[[#This Row],[Keskim. työttömyysaste 2022, %]]/$F$12</f>
        <v>1.159618435767499</v>
      </c>
      <c r="H275" s="175">
        <v>0</v>
      </c>
      <c r="I275" s="399">
        <v>19</v>
      </c>
      <c r="J275" s="405">
        <v>41</v>
      </c>
      <c r="K275" s="278">
        <v>1738.15</v>
      </c>
      <c r="L275" s="179">
        <v>1.8767079941316915</v>
      </c>
      <c r="M275" s="392">
        <v>9.7502795238769888</v>
      </c>
      <c r="N275" s="175">
        <v>0</v>
      </c>
      <c r="O275" s="414">
        <v>0</v>
      </c>
      <c r="P275" s="278">
        <v>662</v>
      </c>
      <c r="Q275" s="15">
        <v>116</v>
      </c>
      <c r="R275" s="167">
        <v>0.17522658610271905</v>
      </c>
      <c r="S275" s="418">
        <v>1.283597985819402</v>
      </c>
      <c r="T275" s="168">
        <v>264068.56530903076</v>
      </c>
      <c r="U275" s="168">
        <v>0</v>
      </c>
      <c r="V275" s="168">
        <v>0</v>
      </c>
      <c r="W275" s="168">
        <v>70970.59</v>
      </c>
      <c r="X275" s="168">
        <v>1331374.5382362788</v>
      </c>
      <c r="Y275" s="168">
        <v>0</v>
      </c>
      <c r="Z275" s="164">
        <v>0</v>
      </c>
      <c r="AA275" s="168">
        <v>119960.31844213378</v>
      </c>
      <c r="AB275" s="183">
        <f>SUM(Muut[[#This Row],[Työttömyysaste]:[Koulutustausta]])</f>
        <v>1786374.0119874433</v>
      </c>
      <c r="AD275" s="67"/>
    </row>
    <row r="276" spans="1:30" s="50" customFormat="1">
      <c r="A276" s="95">
        <v>857</v>
      </c>
      <c r="B276" s="160" t="s">
        <v>277</v>
      </c>
      <c r="C276" s="412">
        <v>2394</v>
      </c>
      <c r="D276" s="142">
        <v>105</v>
      </c>
      <c r="E276" s="46">
        <v>899</v>
      </c>
      <c r="F276" s="344">
        <f t="shared" si="6"/>
        <v>0.1167964404894327</v>
      </c>
      <c r="G276" s="392">
        <f>Muut[[#This Row],[Keskim. työttömyysaste 2022, %]]/$F$12</f>
        <v>1.2306053321209094</v>
      </c>
      <c r="H276" s="175">
        <v>0</v>
      </c>
      <c r="I276" s="399">
        <v>3</v>
      </c>
      <c r="J276" s="405">
        <v>52</v>
      </c>
      <c r="K276" s="278">
        <v>543.17999999999995</v>
      </c>
      <c r="L276" s="179">
        <v>4.4073787694686848</v>
      </c>
      <c r="M276" s="392">
        <v>4.1517710377509456</v>
      </c>
      <c r="N276" s="175">
        <v>0</v>
      </c>
      <c r="O276" s="414">
        <v>0</v>
      </c>
      <c r="P276" s="278">
        <v>572</v>
      </c>
      <c r="Q276" s="15">
        <v>99</v>
      </c>
      <c r="R276" s="167">
        <v>0.17307692307692307</v>
      </c>
      <c r="S276" s="418">
        <v>1.2678509283010604</v>
      </c>
      <c r="T276" s="168">
        <v>205665.0884154535</v>
      </c>
      <c r="U276" s="168">
        <v>0</v>
      </c>
      <c r="V276" s="168">
        <v>0</v>
      </c>
      <c r="W276" s="168">
        <v>90011.48</v>
      </c>
      <c r="X276" s="168">
        <v>416060.76672276948</v>
      </c>
      <c r="Y276" s="168">
        <v>0</v>
      </c>
      <c r="Z276" s="164">
        <v>0</v>
      </c>
      <c r="AA276" s="168">
        <v>86959.486255405951</v>
      </c>
      <c r="AB276" s="183">
        <f>SUM(Muut[[#This Row],[Työttömyysaste]:[Koulutustausta]])</f>
        <v>798696.82139362884</v>
      </c>
      <c r="AD276" s="67"/>
    </row>
    <row r="277" spans="1:30" s="50" customFormat="1">
      <c r="A277" s="95">
        <v>858</v>
      </c>
      <c r="B277" s="160" t="s">
        <v>278</v>
      </c>
      <c r="C277" s="412">
        <v>40384</v>
      </c>
      <c r="D277" s="142">
        <v>1306.6666666666667</v>
      </c>
      <c r="E277" s="46">
        <v>19703</v>
      </c>
      <c r="F277" s="344">
        <f t="shared" si="6"/>
        <v>6.6318157979326331E-2</v>
      </c>
      <c r="G277" s="392">
        <f>Muut[[#This Row],[Keskim. työttömyysaste 2022, %]]/$F$12</f>
        <v>0.69874970918467083</v>
      </c>
      <c r="H277" s="175">
        <v>0</v>
      </c>
      <c r="I277" s="399">
        <v>577</v>
      </c>
      <c r="J277" s="405">
        <v>2913</v>
      </c>
      <c r="K277" s="278">
        <v>219.53</v>
      </c>
      <c r="L277" s="179">
        <v>183.95663462852457</v>
      </c>
      <c r="M277" s="392">
        <v>9.9471419252856394E-2</v>
      </c>
      <c r="N277" s="175">
        <v>0</v>
      </c>
      <c r="O277" s="414">
        <v>0</v>
      </c>
      <c r="P277" s="278">
        <v>13902</v>
      </c>
      <c r="Q277" s="15">
        <v>2024</v>
      </c>
      <c r="R277" s="167">
        <v>0.14559056250899152</v>
      </c>
      <c r="S277" s="418">
        <v>1.0665034167891911</v>
      </c>
      <c r="T277" s="168">
        <v>1969920.0993313766</v>
      </c>
      <c r="U277" s="168">
        <v>0</v>
      </c>
      <c r="V277" s="168">
        <v>0</v>
      </c>
      <c r="W277" s="168">
        <v>5042373.87</v>
      </c>
      <c r="X277" s="168">
        <v>168153.87186319378</v>
      </c>
      <c r="Y277" s="168">
        <v>0</v>
      </c>
      <c r="Z277" s="164">
        <v>0</v>
      </c>
      <c r="AA277" s="168">
        <v>1233946.159630561</v>
      </c>
      <c r="AB277" s="183">
        <f>SUM(Muut[[#This Row],[Työttömyysaste]:[Koulutustausta]])</f>
        <v>8414394.0008251313</v>
      </c>
      <c r="AD277" s="67"/>
    </row>
    <row r="278" spans="1:30" s="50" customFormat="1">
      <c r="A278" s="95">
        <v>859</v>
      </c>
      <c r="B278" s="160" t="s">
        <v>279</v>
      </c>
      <c r="C278" s="412">
        <v>6562</v>
      </c>
      <c r="D278" s="142">
        <v>183.91666666666666</v>
      </c>
      <c r="E278" s="46">
        <v>2829</v>
      </c>
      <c r="F278" s="344">
        <f t="shared" si="6"/>
        <v>6.5011193590196761E-2</v>
      </c>
      <c r="G278" s="392">
        <f>Muut[[#This Row],[Keskim. työttömyysaste 2022, %]]/$F$12</f>
        <v>0.68497910676378193</v>
      </c>
      <c r="H278" s="175">
        <v>0</v>
      </c>
      <c r="I278" s="399">
        <v>17</v>
      </c>
      <c r="J278" s="405">
        <v>55</v>
      </c>
      <c r="K278" s="278">
        <v>491.82</v>
      </c>
      <c r="L278" s="179">
        <v>13.342279695823676</v>
      </c>
      <c r="M278" s="392">
        <v>1.3714618449503917</v>
      </c>
      <c r="N278" s="175">
        <v>0</v>
      </c>
      <c r="O278" s="414">
        <v>0</v>
      </c>
      <c r="P278" s="278">
        <v>1988</v>
      </c>
      <c r="Q278" s="15">
        <v>150</v>
      </c>
      <c r="R278" s="167">
        <v>7.5452716297786715E-2</v>
      </c>
      <c r="S278" s="418">
        <v>0.55271837920569356</v>
      </c>
      <c r="T278" s="168">
        <v>313784.28465014469</v>
      </c>
      <c r="U278" s="168">
        <v>0</v>
      </c>
      <c r="V278" s="168">
        <v>0</v>
      </c>
      <c r="W278" s="168">
        <v>95204.45</v>
      </c>
      <c r="X278" s="168">
        <v>376720.43574798875</v>
      </c>
      <c r="Y278" s="168">
        <v>0</v>
      </c>
      <c r="Z278" s="164">
        <v>0</v>
      </c>
      <c r="AA278" s="168">
        <v>103911.77382456335</v>
      </c>
      <c r="AB278" s="183">
        <f>SUM(Muut[[#This Row],[Työttömyysaste]:[Koulutustausta]])</f>
        <v>889620.94422269682</v>
      </c>
      <c r="AD278" s="67"/>
    </row>
    <row r="279" spans="1:30" s="50" customFormat="1">
      <c r="A279" s="95">
        <v>886</v>
      </c>
      <c r="B279" s="160" t="s">
        <v>280</v>
      </c>
      <c r="C279" s="412">
        <v>12599</v>
      </c>
      <c r="D279" s="142">
        <v>423.16666666666669</v>
      </c>
      <c r="E279" s="46">
        <v>5714</v>
      </c>
      <c r="F279" s="344">
        <f t="shared" si="6"/>
        <v>7.4057869560144679E-2</v>
      </c>
      <c r="G279" s="392">
        <f>Muut[[#This Row],[Keskim. työttömyysaste 2022, %]]/$F$12</f>
        <v>0.78029783086133064</v>
      </c>
      <c r="H279" s="175">
        <v>0</v>
      </c>
      <c r="I279" s="399">
        <v>37</v>
      </c>
      <c r="J279" s="405">
        <v>276</v>
      </c>
      <c r="K279" s="278">
        <v>400.82</v>
      </c>
      <c r="L279" s="179">
        <v>31.43306222244399</v>
      </c>
      <c r="M279" s="392">
        <v>0.582139512783866</v>
      </c>
      <c r="N279" s="175">
        <v>0</v>
      </c>
      <c r="O279" s="414">
        <v>0</v>
      </c>
      <c r="P279" s="278">
        <v>3771</v>
      </c>
      <c r="Q279" s="15">
        <v>325</v>
      </c>
      <c r="R279" s="167">
        <v>8.6184036064704317E-2</v>
      </c>
      <c r="S279" s="418">
        <v>0.63132916963634511</v>
      </c>
      <c r="T279" s="168">
        <v>686300.18122103927</v>
      </c>
      <c r="U279" s="168">
        <v>0</v>
      </c>
      <c r="V279" s="168">
        <v>0</v>
      </c>
      <c r="W279" s="168">
        <v>477753.24</v>
      </c>
      <c r="X279" s="168">
        <v>307016.96770466602</v>
      </c>
      <c r="Y279" s="168">
        <v>0</v>
      </c>
      <c r="Z279" s="164">
        <v>0</v>
      </c>
      <c r="AA279" s="168">
        <v>227885.42936631414</v>
      </c>
      <c r="AB279" s="183">
        <f>SUM(Muut[[#This Row],[Työttömyysaste]:[Koulutustausta]])</f>
        <v>1698955.8182920194</v>
      </c>
      <c r="AD279" s="67"/>
    </row>
    <row r="280" spans="1:30" s="50" customFormat="1">
      <c r="A280" s="95">
        <v>887</v>
      </c>
      <c r="B280" s="160" t="s">
        <v>281</v>
      </c>
      <c r="C280" s="412">
        <v>4569</v>
      </c>
      <c r="D280" s="142">
        <v>183.08333333333334</v>
      </c>
      <c r="E280" s="46">
        <v>1927</v>
      </c>
      <c r="F280" s="344">
        <f t="shared" si="6"/>
        <v>9.5009513924926486E-2</v>
      </c>
      <c r="G280" s="392">
        <f>Muut[[#This Row],[Keskim. työttömyysaste 2022, %]]/$F$12</f>
        <v>1.0010511788568481</v>
      </c>
      <c r="H280" s="175">
        <v>0</v>
      </c>
      <c r="I280" s="399">
        <v>12</v>
      </c>
      <c r="J280" s="405">
        <v>115</v>
      </c>
      <c r="K280" s="278">
        <v>475.53</v>
      </c>
      <c r="L280" s="179">
        <v>9.608226610308499</v>
      </c>
      <c r="M280" s="392">
        <v>1.9044542005125507</v>
      </c>
      <c r="N280" s="175">
        <v>0</v>
      </c>
      <c r="O280" s="414">
        <v>0</v>
      </c>
      <c r="P280" s="278">
        <v>1296</v>
      </c>
      <c r="Q280" s="15">
        <v>223</v>
      </c>
      <c r="R280" s="167">
        <v>0.17206790123456789</v>
      </c>
      <c r="S280" s="418">
        <v>1.2604594791305808</v>
      </c>
      <c r="T280" s="168">
        <v>319297.17599490832</v>
      </c>
      <c r="U280" s="168">
        <v>0</v>
      </c>
      <c r="V280" s="168">
        <v>0</v>
      </c>
      <c r="W280" s="168">
        <v>199063.85</v>
      </c>
      <c r="X280" s="168">
        <v>364242.74899605761</v>
      </c>
      <c r="Y280" s="168">
        <v>0</v>
      </c>
      <c r="Z280" s="164">
        <v>0</v>
      </c>
      <c r="AA280" s="168">
        <v>164996.4776682294</v>
      </c>
      <c r="AB280" s="183">
        <f>SUM(Muut[[#This Row],[Työttömyysaste]:[Koulutustausta]])</f>
        <v>1047600.2526591952</v>
      </c>
      <c r="AD280" s="67"/>
    </row>
    <row r="281" spans="1:30" s="50" customFormat="1">
      <c r="A281" s="95">
        <v>889</v>
      </c>
      <c r="B281" s="160" t="s">
        <v>282</v>
      </c>
      <c r="C281" s="412">
        <v>2523</v>
      </c>
      <c r="D281" s="142">
        <v>93.5</v>
      </c>
      <c r="E281" s="46">
        <v>1019</v>
      </c>
      <c r="F281" s="344">
        <f t="shared" si="6"/>
        <v>9.175662414131501E-2</v>
      </c>
      <c r="G281" s="392">
        <f>Muut[[#This Row],[Keskim. työttömyysaste 2022, %]]/$F$12</f>
        <v>0.96677767278303861</v>
      </c>
      <c r="H281" s="175">
        <v>0</v>
      </c>
      <c r="I281" s="399">
        <v>0</v>
      </c>
      <c r="J281" s="405">
        <v>65</v>
      </c>
      <c r="K281" s="278">
        <v>1669.46</v>
      </c>
      <c r="L281" s="179">
        <v>1.5112671163130593</v>
      </c>
      <c r="M281" s="392">
        <v>12.108003495847894</v>
      </c>
      <c r="N281" s="175">
        <v>0</v>
      </c>
      <c r="O281" s="414">
        <v>0</v>
      </c>
      <c r="P281" s="278">
        <v>596</v>
      </c>
      <c r="Q281" s="15">
        <v>82</v>
      </c>
      <c r="R281" s="167">
        <v>0.13758389261744966</v>
      </c>
      <c r="S281" s="418">
        <v>1.0078516700737734</v>
      </c>
      <c r="T281" s="168">
        <v>170279.16057721045</v>
      </c>
      <c r="U281" s="168">
        <v>0</v>
      </c>
      <c r="V281" s="168">
        <v>0</v>
      </c>
      <c r="W281" s="168">
        <v>112514.35</v>
      </c>
      <c r="X281" s="168">
        <v>1278759.9094462146</v>
      </c>
      <c r="Y281" s="168">
        <v>0</v>
      </c>
      <c r="Z281" s="164">
        <v>0</v>
      </c>
      <c r="AA281" s="168">
        <v>72851.499727029135</v>
      </c>
      <c r="AB281" s="183">
        <f>SUM(Muut[[#This Row],[Työttömyysaste]:[Koulutustausta]])</f>
        <v>1634404.9197504541</v>
      </c>
      <c r="AD281" s="67"/>
    </row>
    <row r="282" spans="1:30" s="50" customFormat="1">
      <c r="A282" s="95">
        <v>890</v>
      </c>
      <c r="B282" s="160" t="s">
        <v>283</v>
      </c>
      <c r="C282" s="412">
        <v>1180</v>
      </c>
      <c r="D282" s="142">
        <v>47.083333333333336</v>
      </c>
      <c r="E282" s="46">
        <v>559</v>
      </c>
      <c r="F282" s="344">
        <f t="shared" si="6"/>
        <v>8.422778771615981E-2</v>
      </c>
      <c r="G282" s="392">
        <f>Muut[[#This Row],[Keskim. työttömyysaste 2022, %]]/$F$12</f>
        <v>0.88745140041859638</v>
      </c>
      <c r="H282" s="175">
        <v>0</v>
      </c>
      <c r="I282" s="399">
        <v>4</v>
      </c>
      <c r="J282" s="405">
        <v>52</v>
      </c>
      <c r="K282" s="278">
        <v>5147.16</v>
      </c>
      <c r="L282" s="179">
        <v>0.22925263640531868</v>
      </c>
      <c r="M282" s="392">
        <v>20</v>
      </c>
      <c r="N282" s="175">
        <v>0</v>
      </c>
      <c r="O282" s="414">
        <v>0</v>
      </c>
      <c r="P282" s="278">
        <v>332</v>
      </c>
      <c r="Q282" s="15">
        <v>65</v>
      </c>
      <c r="R282" s="167">
        <v>0.19578313253012047</v>
      </c>
      <c r="S282" s="418">
        <v>1.4341821076497938</v>
      </c>
      <c r="T282" s="168">
        <v>73104.519070602211</v>
      </c>
      <c r="U282" s="168">
        <v>0</v>
      </c>
      <c r="V282" s="168">
        <v>0</v>
      </c>
      <c r="W282" s="168">
        <v>90011.48</v>
      </c>
      <c r="X282" s="168">
        <v>987896</v>
      </c>
      <c r="Y282" s="168">
        <v>0</v>
      </c>
      <c r="Z282" s="164">
        <v>0</v>
      </c>
      <c r="AA282" s="168">
        <v>48485.394513316576</v>
      </c>
      <c r="AB282" s="183">
        <f>SUM(Muut[[#This Row],[Työttömyysaste]:[Koulutustausta]])</f>
        <v>1199497.3935839189</v>
      </c>
      <c r="AD282" s="67"/>
    </row>
    <row r="283" spans="1:30" s="50" customFormat="1">
      <c r="A283" s="95">
        <v>892</v>
      </c>
      <c r="B283" s="160" t="s">
        <v>284</v>
      </c>
      <c r="C283" s="412">
        <v>3592</v>
      </c>
      <c r="D283" s="142">
        <v>150.16666666666666</v>
      </c>
      <c r="E283" s="46">
        <v>1554</v>
      </c>
      <c r="F283" s="344">
        <f t="shared" si="6"/>
        <v>9.6632346632346627E-2</v>
      </c>
      <c r="G283" s="392">
        <f>Muut[[#This Row],[Keskim. työttömyysaste 2022, %]]/$F$12</f>
        <v>1.0181498727427474</v>
      </c>
      <c r="H283" s="175">
        <v>0</v>
      </c>
      <c r="I283" s="399">
        <v>3</v>
      </c>
      <c r="J283" s="405">
        <v>44</v>
      </c>
      <c r="K283" s="278">
        <v>347.98</v>
      </c>
      <c r="L283" s="179">
        <v>10.322432323696763</v>
      </c>
      <c r="M283" s="392">
        <v>1.772685637809567</v>
      </c>
      <c r="N283" s="175">
        <v>0</v>
      </c>
      <c r="O283" s="414">
        <v>0</v>
      </c>
      <c r="P283" s="278">
        <v>1137</v>
      </c>
      <c r="Q283" s="15">
        <v>101</v>
      </c>
      <c r="R283" s="167">
        <v>8.8830255057167989E-2</v>
      </c>
      <c r="S283" s="418">
        <v>0.65071367882704678</v>
      </c>
      <c r="T283" s="168">
        <v>255308.73707728696</v>
      </c>
      <c r="U283" s="168">
        <v>0</v>
      </c>
      <c r="V283" s="168">
        <v>0</v>
      </c>
      <c r="W283" s="168">
        <v>76163.56</v>
      </c>
      <c r="X283" s="168">
        <v>266542.99790896085</v>
      </c>
      <c r="Y283" s="168">
        <v>0</v>
      </c>
      <c r="Z283" s="164">
        <v>0</v>
      </c>
      <c r="AA283" s="168">
        <v>66965.465259034449</v>
      </c>
      <c r="AB283" s="183">
        <f>SUM(Muut[[#This Row],[Työttömyysaste]:[Koulutustausta]])</f>
        <v>664980.7602452822</v>
      </c>
      <c r="AD283" s="67"/>
    </row>
    <row r="284" spans="1:30" s="50" customFormat="1">
      <c r="A284" s="95">
        <v>893</v>
      </c>
      <c r="B284" s="160" t="s">
        <v>285</v>
      </c>
      <c r="C284" s="412">
        <v>7434</v>
      </c>
      <c r="D284" s="142">
        <v>130.25</v>
      </c>
      <c r="E284" s="46">
        <v>3400</v>
      </c>
      <c r="F284" s="344">
        <f t="shared" si="6"/>
        <v>3.8308823529411763E-2</v>
      </c>
      <c r="G284" s="392">
        <f>Muut[[#This Row],[Keskim. työttömyysaste 2022, %]]/$F$12</f>
        <v>0.403634240093459</v>
      </c>
      <c r="H284" s="175">
        <v>3</v>
      </c>
      <c r="I284" s="399">
        <v>6304</v>
      </c>
      <c r="J284" s="405">
        <v>647</v>
      </c>
      <c r="K284" s="278">
        <v>732.83</v>
      </c>
      <c r="L284" s="179">
        <v>10.144235361543604</v>
      </c>
      <c r="M284" s="392">
        <v>1.803825214549645</v>
      </c>
      <c r="N284" s="175">
        <v>0</v>
      </c>
      <c r="O284" s="414">
        <v>0</v>
      </c>
      <c r="P284" s="278">
        <v>2288</v>
      </c>
      <c r="Q284" s="15">
        <v>361</v>
      </c>
      <c r="R284" s="167">
        <v>0.15777972027972029</v>
      </c>
      <c r="S284" s="418">
        <v>1.1557933967592999</v>
      </c>
      <c r="T284" s="168">
        <v>209473.06864107179</v>
      </c>
      <c r="U284" s="168">
        <v>154193.7978</v>
      </c>
      <c r="V284" s="168">
        <v>1737182.5632000002</v>
      </c>
      <c r="W284" s="168">
        <v>1119950.53</v>
      </c>
      <c r="X284" s="168">
        <v>561327.3899581118</v>
      </c>
      <c r="Y284" s="168">
        <v>0</v>
      </c>
      <c r="Z284" s="164">
        <v>0</v>
      </c>
      <c r="AA284" s="168">
        <v>246165.6163947224</v>
      </c>
      <c r="AB284" s="183">
        <f>SUM(Muut[[#This Row],[Työttömyysaste]:[Koulutustausta]])</f>
        <v>4028292.9659939059</v>
      </c>
      <c r="AD284" s="67"/>
    </row>
    <row r="285" spans="1:30" s="50" customFormat="1">
      <c r="A285" s="95">
        <v>895</v>
      </c>
      <c r="B285" s="160" t="s">
        <v>286</v>
      </c>
      <c r="C285" s="412">
        <v>15092</v>
      </c>
      <c r="D285" s="142">
        <v>596.91666666666663</v>
      </c>
      <c r="E285" s="46">
        <v>7167</v>
      </c>
      <c r="F285" s="344">
        <f t="shared" si="6"/>
        <v>8.3286823868657267E-2</v>
      </c>
      <c r="G285" s="392">
        <f>Muut[[#This Row],[Keskim. työttömyysaste 2022, %]]/$F$12</f>
        <v>0.87753709889350484</v>
      </c>
      <c r="H285" s="175">
        <v>0</v>
      </c>
      <c r="I285" s="399">
        <v>57</v>
      </c>
      <c r="J285" s="405">
        <v>1131</v>
      </c>
      <c r="K285" s="278">
        <v>503.22</v>
      </c>
      <c r="L285" s="179">
        <v>29.990858868884384</v>
      </c>
      <c r="M285" s="392">
        <v>0.61013349459168598</v>
      </c>
      <c r="N285" s="175">
        <v>3</v>
      </c>
      <c r="O285" s="414">
        <v>663</v>
      </c>
      <c r="P285" s="278">
        <v>4508</v>
      </c>
      <c r="Q285" s="15">
        <v>764</v>
      </c>
      <c r="R285" s="167">
        <v>0.16947648624667258</v>
      </c>
      <c r="S285" s="418">
        <v>1.241476429053153</v>
      </c>
      <c r="T285" s="168">
        <v>924548.97267471917</v>
      </c>
      <c r="U285" s="168">
        <v>0</v>
      </c>
      <c r="V285" s="168">
        <v>0</v>
      </c>
      <c r="W285" s="168">
        <v>1957749.69</v>
      </c>
      <c r="X285" s="168">
        <v>385452.51855781156</v>
      </c>
      <c r="Y285" s="168">
        <v>0</v>
      </c>
      <c r="Z285" s="164">
        <v>197799.41999999998</v>
      </c>
      <c r="AA285" s="168">
        <v>536796.77895729081</v>
      </c>
      <c r="AB285" s="183">
        <f>SUM(Muut[[#This Row],[Työttömyysaste]:[Koulutustausta]])</f>
        <v>4002347.3801898211</v>
      </c>
      <c r="AD285" s="67"/>
    </row>
    <row r="286" spans="1:30" s="50" customFormat="1">
      <c r="A286" s="95">
        <v>905</v>
      </c>
      <c r="B286" s="160" t="s">
        <v>287</v>
      </c>
      <c r="C286" s="412">
        <v>67988</v>
      </c>
      <c r="D286" s="142">
        <v>2336.5833333333335</v>
      </c>
      <c r="E286" s="46">
        <v>32380</v>
      </c>
      <c r="F286" s="344">
        <f t="shared" si="6"/>
        <v>7.2161313568046129E-2</v>
      </c>
      <c r="G286" s="392">
        <f>Muut[[#This Row],[Keskim. työttömyysaste 2022, %]]/$F$12</f>
        <v>0.76031509930922059</v>
      </c>
      <c r="H286" s="175">
        <v>1</v>
      </c>
      <c r="I286" s="399">
        <v>15912</v>
      </c>
      <c r="J286" s="405">
        <v>7049</v>
      </c>
      <c r="K286" s="278">
        <v>364.84</v>
      </c>
      <c r="L286" s="179">
        <v>186.35018090121699</v>
      </c>
      <c r="M286" s="392">
        <v>9.8193773888410468E-2</v>
      </c>
      <c r="N286" s="175">
        <v>0</v>
      </c>
      <c r="O286" s="414">
        <v>0</v>
      </c>
      <c r="P286" s="278">
        <v>20655</v>
      </c>
      <c r="Q286" s="15">
        <v>2454</v>
      </c>
      <c r="R286" s="167">
        <v>0.11880900508351488</v>
      </c>
      <c r="S286" s="418">
        <v>0.87031884267270077</v>
      </c>
      <c r="T286" s="168">
        <v>3608639.6704638219</v>
      </c>
      <c r="U286" s="168">
        <v>1410186.6996000002</v>
      </c>
      <c r="V286" s="168">
        <v>4384842.7896000007</v>
      </c>
      <c r="W286" s="168">
        <v>12201748.51</v>
      </c>
      <c r="X286" s="168">
        <v>279457.28880138299</v>
      </c>
      <c r="Y286" s="168">
        <v>0</v>
      </c>
      <c r="Z286" s="164">
        <v>0</v>
      </c>
      <c r="AA286" s="168">
        <v>1695255.9536768445</v>
      </c>
      <c r="AB286" s="183">
        <f>SUM(Muut[[#This Row],[Työttömyysaste]:[Koulutustausta]])</f>
        <v>23580130.912142053</v>
      </c>
      <c r="AD286" s="67"/>
    </row>
    <row r="287" spans="1:30" s="50" customFormat="1">
      <c r="A287" s="95">
        <v>908</v>
      </c>
      <c r="B287" s="160" t="s">
        <v>288</v>
      </c>
      <c r="C287" s="412">
        <v>20703</v>
      </c>
      <c r="D287" s="142">
        <v>804.83333333333337</v>
      </c>
      <c r="E287" s="46">
        <v>9095</v>
      </c>
      <c r="F287" s="344">
        <f t="shared" si="6"/>
        <v>8.8491845336265348E-2</v>
      </c>
      <c r="G287" s="392">
        <f>Muut[[#This Row],[Keskim. työttömyysaste 2022, %]]/$F$12</f>
        <v>0.93237890010765945</v>
      </c>
      <c r="H287" s="175">
        <v>0</v>
      </c>
      <c r="I287" s="399">
        <v>37</v>
      </c>
      <c r="J287" s="405">
        <v>845</v>
      </c>
      <c r="K287" s="278">
        <v>272.05</v>
      </c>
      <c r="L287" s="179">
        <v>76.099981621025549</v>
      </c>
      <c r="M287" s="392">
        <v>0.24045245659327258</v>
      </c>
      <c r="N287" s="175">
        <v>0</v>
      </c>
      <c r="O287" s="414">
        <v>0</v>
      </c>
      <c r="P287" s="278">
        <v>6261</v>
      </c>
      <c r="Q287" s="15">
        <v>603</v>
      </c>
      <c r="R287" s="167">
        <v>9.6310493531384767E-2</v>
      </c>
      <c r="S287" s="418">
        <v>0.70550912541141897</v>
      </c>
      <c r="T287" s="168">
        <v>1347545.2481549247</v>
      </c>
      <c r="U287" s="168">
        <v>0</v>
      </c>
      <c r="V287" s="168">
        <v>0</v>
      </c>
      <c r="W287" s="168">
        <v>1462686.55</v>
      </c>
      <c r="X287" s="168">
        <v>208382.73056248284</v>
      </c>
      <c r="Y287" s="168">
        <v>0</v>
      </c>
      <c r="Z287" s="164">
        <v>0</v>
      </c>
      <c r="AA287" s="168">
        <v>418466.35288019816</v>
      </c>
      <c r="AB287" s="183">
        <f>SUM(Muut[[#This Row],[Työttömyysaste]:[Koulutustausta]])</f>
        <v>3437080.881597606</v>
      </c>
      <c r="AD287" s="67"/>
    </row>
    <row r="288" spans="1:30" s="50" customFormat="1">
      <c r="A288" s="95">
        <v>915</v>
      </c>
      <c r="B288" s="160" t="s">
        <v>289</v>
      </c>
      <c r="C288" s="412">
        <v>19759</v>
      </c>
      <c r="D288" s="142">
        <v>998</v>
      </c>
      <c r="E288" s="46">
        <v>8400</v>
      </c>
      <c r="F288" s="344">
        <f t="shared" si="6"/>
        <v>0.11880952380952381</v>
      </c>
      <c r="G288" s="392">
        <f>Muut[[#This Row],[Keskim. työttömyysaste 2022, %]]/$F$12</f>
        <v>1.2518158335482361</v>
      </c>
      <c r="H288" s="175">
        <v>0</v>
      </c>
      <c r="I288" s="399">
        <v>38</v>
      </c>
      <c r="J288" s="405">
        <v>686</v>
      </c>
      <c r="K288" s="278">
        <v>385.62</v>
      </c>
      <c r="L288" s="179">
        <v>51.239562263368079</v>
      </c>
      <c r="M288" s="392">
        <v>0.35711521955292552</v>
      </c>
      <c r="N288" s="175">
        <v>0</v>
      </c>
      <c r="O288" s="414">
        <v>0</v>
      </c>
      <c r="P288" s="278">
        <v>5210</v>
      </c>
      <c r="Q288" s="15">
        <v>733</v>
      </c>
      <c r="R288" s="167">
        <v>0.14069097888675625</v>
      </c>
      <c r="S288" s="418">
        <v>1.0306121984031396</v>
      </c>
      <c r="T288" s="168">
        <v>1726724.4543351068</v>
      </c>
      <c r="U288" s="168">
        <v>0</v>
      </c>
      <c r="V288" s="168">
        <v>0</v>
      </c>
      <c r="W288" s="168">
        <v>1187459.1399999999</v>
      </c>
      <c r="X288" s="168">
        <v>295374.19062490226</v>
      </c>
      <c r="Y288" s="168">
        <v>0</v>
      </c>
      <c r="Z288" s="164">
        <v>0</v>
      </c>
      <c r="AA288" s="168">
        <v>583424.7731692947</v>
      </c>
      <c r="AB288" s="183">
        <f>SUM(Muut[[#This Row],[Työttömyysaste]:[Koulutustausta]])</f>
        <v>3792982.5581293041</v>
      </c>
      <c r="AD288" s="67"/>
    </row>
    <row r="289" spans="1:30" s="50" customFormat="1">
      <c r="A289" s="95">
        <v>918</v>
      </c>
      <c r="B289" s="160" t="s">
        <v>290</v>
      </c>
      <c r="C289" s="412">
        <v>2228</v>
      </c>
      <c r="D289" s="142">
        <v>71.25</v>
      </c>
      <c r="E289" s="46">
        <v>1044</v>
      </c>
      <c r="F289" s="344">
        <f t="shared" si="6"/>
        <v>6.8247126436781616E-2</v>
      </c>
      <c r="G289" s="392">
        <f>Muut[[#This Row],[Keskim. työttömyysaste 2022, %]]/$F$12</f>
        <v>0.71907394902699973</v>
      </c>
      <c r="H289" s="175">
        <v>0</v>
      </c>
      <c r="I289" s="399">
        <v>13</v>
      </c>
      <c r="J289" s="405">
        <v>83</v>
      </c>
      <c r="K289" s="278">
        <v>188.88</v>
      </c>
      <c r="L289" s="179">
        <v>11.795849216433714</v>
      </c>
      <c r="M289" s="392">
        <v>1.5512598704623595</v>
      </c>
      <c r="N289" s="175">
        <v>0</v>
      </c>
      <c r="O289" s="414">
        <v>0</v>
      </c>
      <c r="P289" s="278">
        <v>653</v>
      </c>
      <c r="Q289" s="15">
        <v>108</v>
      </c>
      <c r="R289" s="167">
        <v>0.16539050535987748</v>
      </c>
      <c r="S289" s="418">
        <v>1.2115451443489458</v>
      </c>
      <c r="T289" s="168">
        <v>111842.37470614877</v>
      </c>
      <c r="U289" s="168">
        <v>0</v>
      </c>
      <c r="V289" s="168">
        <v>0</v>
      </c>
      <c r="W289" s="168">
        <v>143672.17000000001</v>
      </c>
      <c r="X289" s="168">
        <v>144676.82465959113</v>
      </c>
      <c r="Y289" s="168">
        <v>0</v>
      </c>
      <c r="Z289" s="164">
        <v>0</v>
      </c>
      <c r="AA289" s="168">
        <v>77335.591963110783</v>
      </c>
      <c r="AB289" s="183">
        <f>SUM(Muut[[#This Row],[Työttömyysaste]:[Koulutustausta]])</f>
        <v>477526.96132885071</v>
      </c>
      <c r="AD289" s="67"/>
    </row>
    <row r="290" spans="1:30" s="50" customFormat="1">
      <c r="A290" s="95">
        <v>921</v>
      </c>
      <c r="B290" s="160" t="s">
        <v>291</v>
      </c>
      <c r="C290" s="412">
        <v>1894</v>
      </c>
      <c r="D290" s="142">
        <v>66</v>
      </c>
      <c r="E290" s="46">
        <v>738</v>
      </c>
      <c r="F290" s="344">
        <f t="shared" si="6"/>
        <v>8.943089430894309E-2</v>
      </c>
      <c r="G290" s="392">
        <f>Muut[[#This Row],[Keskim. työttömyysaste 2022, %]]/$F$12</f>
        <v>0.94227302588801187</v>
      </c>
      <c r="H290" s="175">
        <v>0</v>
      </c>
      <c r="I290" s="399">
        <v>2</v>
      </c>
      <c r="J290" s="405">
        <v>29</v>
      </c>
      <c r="K290" s="278">
        <v>422.63</v>
      </c>
      <c r="L290" s="179">
        <v>4.4814613255093105</v>
      </c>
      <c r="M290" s="392">
        <v>4.0831385564615807</v>
      </c>
      <c r="N290" s="175">
        <v>0</v>
      </c>
      <c r="O290" s="414">
        <v>0</v>
      </c>
      <c r="P290" s="278">
        <v>408</v>
      </c>
      <c r="Q290" s="15">
        <v>62</v>
      </c>
      <c r="R290" s="167">
        <v>0.15196078431372548</v>
      </c>
      <c r="S290" s="418">
        <v>1.1131675906434146</v>
      </c>
      <c r="T290" s="168">
        <v>124587.47140113657</v>
      </c>
      <c r="U290" s="168">
        <v>0</v>
      </c>
      <c r="V290" s="168">
        <v>0</v>
      </c>
      <c r="W290" s="168">
        <v>50198.71</v>
      </c>
      <c r="X290" s="168">
        <v>323722.82086977444</v>
      </c>
      <c r="Y290" s="168">
        <v>0</v>
      </c>
      <c r="Z290" s="164">
        <v>0</v>
      </c>
      <c r="AA290" s="168">
        <v>60403.924287842674</v>
      </c>
      <c r="AB290" s="183">
        <f>SUM(Muut[[#This Row],[Työttömyysaste]:[Koulutustausta]])</f>
        <v>558912.92655875371</v>
      </c>
      <c r="AD290" s="67"/>
    </row>
    <row r="291" spans="1:30" s="50" customFormat="1">
      <c r="A291" s="95">
        <v>922</v>
      </c>
      <c r="B291" s="160" t="s">
        <v>292</v>
      </c>
      <c r="C291" s="412">
        <v>4501</v>
      </c>
      <c r="D291" s="142">
        <v>107.66666666666667</v>
      </c>
      <c r="E291" s="46">
        <v>2132</v>
      </c>
      <c r="F291" s="344">
        <f t="shared" si="6"/>
        <v>5.0500312695434646E-2</v>
      </c>
      <c r="G291" s="392">
        <f>Muut[[#This Row],[Keskim. työttömyysaste 2022, %]]/$F$12</f>
        <v>0.5320877401430556</v>
      </c>
      <c r="H291" s="175">
        <v>0</v>
      </c>
      <c r="I291" s="399">
        <v>18</v>
      </c>
      <c r="J291" s="405">
        <v>83</v>
      </c>
      <c r="K291" s="278">
        <v>301.04000000000002</v>
      </c>
      <c r="L291" s="179">
        <v>14.951501461599786</v>
      </c>
      <c r="M291" s="392">
        <v>1.2238521712668573</v>
      </c>
      <c r="N291" s="175">
        <v>0</v>
      </c>
      <c r="O291" s="414">
        <v>0</v>
      </c>
      <c r="P291" s="278">
        <v>1512</v>
      </c>
      <c r="Q291" s="15">
        <v>112</v>
      </c>
      <c r="R291" s="167">
        <v>7.407407407407407E-2</v>
      </c>
      <c r="S291" s="418">
        <v>0.54261932733872542</v>
      </c>
      <c r="T291" s="168">
        <v>167189.8481723796</v>
      </c>
      <c r="U291" s="168">
        <v>0</v>
      </c>
      <c r="V291" s="168">
        <v>0</v>
      </c>
      <c r="W291" s="168">
        <v>143672.17000000001</v>
      </c>
      <c r="X291" s="168">
        <v>230588.26395342714</v>
      </c>
      <c r="Y291" s="168">
        <v>0</v>
      </c>
      <c r="Z291" s="164">
        <v>0</v>
      </c>
      <c r="AA291" s="168">
        <v>69972.74282087342</v>
      </c>
      <c r="AB291" s="183">
        <f>SUM(Muut[[#This Row],[Työttömyysaste]:[Koulutustausta]])</f>
        <v>611423.02494668006</v>
      </c>
      <c r="AD291" s="67"/>
    </row>
    <row r="292" spans="1:30" s="50" customFormat="1">
      <c r="A292" s="95">
        <v>924</v>
      </c>
      <c r="B292" s="160" t="s">
        <v>293</v>
      </c>
      <c r="C292" s="412">
        <v>2946</v>
      </c>
      <c r="D292" s="142">
        <v>72.25</v>
      </c>
      <c r="E292" s="46">
        <v>1296</v>
      </c>
      <c r="F292" s="344">
        <f t="shared" si="6"/>
        <v>5.5748456790123455E-2</v>
      </c>
      <c r="G292" s="392">
        <f>Muut[[#This Row],[Keskim. työttömyysaste 2022, %]]/$F$12</f>
        <v>0.58738389539915048</v>
      </c>
      <c r="H292" s="175">
        <v>0</v>
      </c>
      <c r="I292" s="399">
        <v>51</v>
      </c>
      <c r="J292" s="405">
        <v>74</v>
      </c>
      <c r="K292" s="278">
        <v>502.12</v>
      </c>
      <c r="L292" s="179">
        <v>5.8671233967975782</v>
      </c>
      <c r="M292" s="392">
        <v>3.1188073421919547</v>
      </c>
      <c r="N292" s="175">
        <v>0</v>
      </c>
      <c r="O292" s="414">
        <v>0</v>
      </c>
      <c r="P292" s="278">
        <v>766</v>
      </c>
      <c r="Q292" s="15">
        <v>71</v>
      </c>
      <c r="R292" s="167">
        <v>9.2689295039164496E-2</v>
      </c>
      <c r="S292" s="418">
        <v>0.67898253949630327</v>
      </c>
      <c r="T292" s="168">
        <v>120801.5246476021</v>
      </c>
      <c r="U292" s="168">
        <v>0</v>
      </c>
      <c r="V292" s="168">
        <v>0</v>
      </c>
      <c r="W292" s="168">
        <v>128093.26</v>
      </c>
      <c r="X292" s="168">
        <v>384609.94916388131</v>
      </c>
      <c r="Y292" s="168">
        <v>0</v>
      </c>
      <c r="Z292" s="164">
        <v>0</v>
      </c>
      <c r="AA292" s="168">
        <v>57308.095382852531</v>
      </c>
      <c r="AB292" s="183">
        <f>SUM(Muut[[#This Row],[Työttömyysaste]:[Koulutustausta]])</f>
        <v>690812.82919433585</v>
      </c>
      <c r="AD292" s="67"/>
    </row>
    <row r="293" spans="1:30" s="50" customFormat="1">
      <c r="A293" s="95">
        <v>925</v>
      </c>
      <c r="B293" s="160" t="s">
        <v>294</v>
      </c>
      <c r="C293" s="412">
        <v>3427</v>
      </c>
      <c r="D293" s="142">
        <v>117.33333333333333</v>
      </c>
      <c r="E293" s="46">
        <v>1622</v>
      </c>
      <c r="F293" s="344">
        <f t="shared" si="6"/>
        <v>7.233867653103164E-2</v>
      </c>
      <c r="G293" s="392">
        <f>Muut[[#This Row],[Keskim. työttömyysaste 2022, %]]/$F$12</f>
        <v>0.76218385324603666</v>
      </c>
      <c r="H293" s="175">
        <v>0</v>
      </c>
      <c r="I293" s="399">
        <v>4</v>
      </c>
      <c r="J293" s="405">
        <v>135</v>
      </c>
      <c r="K293" s="278">
        <v>925.28</v>
      </c>
      <c r="L293" s="179">
        <v>3.7037437316271831</v>
      </c>
      <c r="M293" s="392">
        <v>4.9405220375329142</v>
      </c>
      <c r="N293" s="175">
        <v>0</v>
      </c>
      <c r="O293" s="414">
        <v>0</v>
      </c>
      <c r="P293" s="278">
        <v>1007</v>
      </c>
      <c r="Q293" s="15">
        <v>148</v>
      </c>
      <c r="R293" s="167">
        <v>0.14697120158887786</v>
      </c>
      <c r="S293" s="418">
        <v>1.076617096348335</v>
      </c>
      <c r="T293" s="168">
        <v>182344.00378282764</v>
      </c>
      <c r="U293" s="168">
        <v>0</v>
      </c>
      <c r="V293" s="168">
        <v>0</v>
      </c>
      <c r="W293" s="168">
        <v>233683.65</v>
      </c>
      <c r="X293" s="168">
        <v>708738.73528709495</v>
      </c>
      <c r="Y293" s="168">
        <v>0</v>
      </c>
      <c r="Z293" s="164">
        <v>0</v>
      </c>
      <c r="AA293" s="168">
        <v>105706.08851017157</v>
      </c>
      <c r="AB293" s="183">
        <f>SUM(Muut[[#This Row],[Työttömyysaste]:[Koulutustausta]])</f>
        <v>1230472.4775800942</v>
      </c>
      <c r="AD293" s="67"/>
    </row>
    <row r="294" spans="1:30" s="50" customFormat="1">
      <c r="A294" s="95">
        <v>927</v>
      </c>
      <c r="B294" s="160" t="s">
        <v>295</v>
      </c>
      <c r="C294" s="412">
        <v>28913</v>
      </c>
      <c r="D294" s="142">
        <v>1031.3333333333333</v>
      </c>
      <c r="E294" s="46">
        <v>14563</v>
      </c>
      <c r="F294" s="344">
        <f t="shared" si="6"/>
        <v>7.0818741559660323E-2</v>
      </c>
      <c r="G294" s="392">
        <f>Muut[[#This Row],[Keskim. työttömyysaste 2022, %]]/$F$12</f>
        <v>0.74616932341611586</v>
      </c>
      <c r="H294" s="175">
        <v>0</v>
      </c>
      <c r="I294" s="399">
        <v>490</v>
      </c>
      <c r="J294" s="405">
        <v>1887</v>
      </c>
      <c r="K294" s="278">
        <v>522.02</v>
      </c>
      <c r="L294" s="179">
        <v>55.386766790544428</v>
      </c>
      <c r="M294" s="392">
        <v>0.33037544142407632</v>
      </c>
      <c r="N294" s="175">
        <v>0</v>
      </c>
      <c r="O294" s="414">
        <v>0</v>
      </c>
      <c r="P294" s="278">
        <v>9918</v>
      </c>
      <c r="Q294" s="15">
        <v>1472</v>
      </c>
      <c r="R294" s="167">
        <v>0.14841701956039524</v>
      </c>
      <c r="S294" s="418">
        <v>1.0872082348129817</v>
      </c>
      <c r="T294" s="168">
        <v>1506080.4965620043</v>
      </c>
      <c r="U294" s="168">
        <v>0</v>
      </c>
      <c r="V294" s="168">
        <v>0</v>
      </c>
      <c r="W294" s="168">
        <v>3266378.13</v>
      </c>
      <c r="X294" s="168">
        <v>399852.79547225614</v>
      </c>
      <c r="Y294" s="168">
        <v>0</v>
      </c>
      <c r="Z294" s="164">
        <v>0</v>
      </c>
      <c r="AA294" s="168">
        <v>900597.04100868269</v>
      </c>
      <c r="AB294" s="183">
        <f>SUM(Muut[[#This Row],[Työttömyysaste]:[Koulutustausta]])</f>
        <v>6072908.4630429428</v>
      </c>
      <c r="AD294" s="67"/>
    </row>
    <row r="295" spans="1:30" s="50" customFormat="1">
      <c r="A295" s="95">
        <v>931</v>
      </c>
      <c r="B295" s="160" t="s">
        <v>296</v>
      </c>
      <c r="C295" s="412">
        <v>5951</v>
      </c>
      <c r="D295" s="142">
        <v>227.66666666666666</v>
      </c>
      <c r="E295" s="46">
        <v>2427</v>
      </c>
      <c r="F295" s="344">
        <f t="shared" si="6"/>
        <v>9.3805795907155612E-2</v>
      </c>
      <c r="G295" s="392">
        <f>Muut[[#This Row],[Keskim. työttömyysaste 2022, %]]/$F$12</f>
        <v>0.98836841382709661</v>
      </c>
      <c r="H295" s="175">
        <v>0</v>
      </c>
      <c r="I295" s="399">
        <v>12</v>
      </c>
      <c r="J295" s="405">
        <v>120</v>
      </c>
      <c r="K295" s="278">
        <v>1248.53</v>
      </c>
      <c r="L295" s="179">
        <v>4.7664052926241265</v>
      </c>
      <c r="M295" s="392">
        <v>3.8390414587267205</v>
      </c>
      <c r="N295" s="175">
        <v>0</v>
      </c>
      <c r="O295" s="414">
        <v>0</v>
      </c>
      <c r="P295" s="278">
        <v>1387</v>
      </c>
      <c r="Q295" s="15">
        <v>207</v>
      </c>
      <c r="R295" s="167">
        <v>0.14924297043979812</v>
      </c>
      <c r="S295" s="418">
        <v>1.0932586231060333</v>
      </c>
      <c r="T295" s="168">
        <v>410607.09186612349</v>
      </c>
      <c r="U295" s="168">
        <v>0</v>
      </c>
      <c r="V295" s="168">
        <v>0</v>
      </c>
      <c r="W295" s="168">
        <v>207718.8</v>
      </c>
      <c r="X295" s="168">
        <v>956339.24127615034</v>
      </c>
      <c r="Y295" s="168">
        <v>0</v>
      </c>
      <c r="Z295" s="164">
        <v>0</v>
      </c>
      <c r="AA295" s="168">
        <v>186396.38619387971</v>
      </c>
      <c r="AB295" s="183">
        <f>SUM(Muut[[#This Row],[Työttömyysaste]:[Koulutustausta]])</f>
        <v>1761061.5193361535</v>
      </c>
      <c r="AD295" s="67"/>
    </row>
    <row r="296" spans="1:30" s="50" customFormat="1">
      <c r="A296" s="95">
        <v>934</v>
      </c>
      <c r="B296" s="160" t="s">
        <v>297</v>
      </c>
      <c r="C296" s="412">
        <v>2671</v>
      </c>
      <c r="D296" s="142">
        <v>62.583333333333336</v>
      </c>
      <c r="E296" s="46">
        <v>1173</v>
      </c>
      <c r="F296" s="344">
        <f t="shared" si="6"/>
        <v>5.335322534811026E-2</v>
      </c>
      <c r="G296" s="392">
        <f>Muut[[#This Row],[Keskim. työttömyysaste 2022, %]]/$F$12</f>
        <v>0.56214695691152783</v>
      </c>
      <c r="H296" s="175">
        <v>0</v>
      </c>
      <c r="I296" s="399">
        <v>5</v>
      </c>
      <c r="J296" s="405">
        <v>50</v>
      </c>
      <c r="K296" s="278">
        <v>287.32</v>
      </c>
      <c r="L296" s="179">
        <v>9.2962550466378957</v>
      </c>
      <c r="M296" s="392">
        <v>1.9683654800430994</v>
      </c>
      <c r="N296" s="175">
        <v>0</v>
      </c>
      <c r="O296" s="414">
        <v>0</v>
      </c>
      <c r="P296" s="278">
        <v>723</v>
      </c>
      <c r="Q296" s="15">
        <v>84</v>
      </c>
      <c r="R296" s="167">
        <v>0.11618257261410789</v>
      </c>
      <c r="S296" s="418">
        <v>0.85107927690472285</v>
      </c>
      <c r="T296" s="168">
        <v>104819.33257458534</v>
      </c>
      <c r="U296" s="168">
        <v>0</v>
      </c>
      <c r="V296" s="168">
        <v>0</v>
      </c>
      <c r="W296" s="168">
        <v>86549.5</v>
      </c>
      <c r="X296" s="168">
        <v>220079.12569458765</v>
      </c>
      <c r="Y296" s="168">
        <v>0</v>
      </c>
      <c r="Z296" s="164">
        <v>0</v>
      </c>
      <c r="AA296" s="168">
        <v>65128.118247748542</v>
      </c>
      <c r="AB296" s="183">
        <f>SUM(Muut[[#This Row],[Työttömyysaste]:[Koulutustausta]])</f>
        <v>476576.07651692152</v>
      </c>
      <c r="AD296" s="67"/>
    </row>
    <row r="297" spans="1:30" s="50" customFormat="1">
      <c r="A297" s="95">
        <v>935</v>
      </c>
      <c r="B297" s="160" t="s">
        <v>298</v>
      </c>
      <c r="C297" s="412">
        <v>2985</v>
      </c>
      <c r="D297" s="142">
        <v>153.41666666666666</v>
      </c>
      <c r="E297" s="46">
        <v>1322</v>
      </c>
      <c r="F297" s="344">
        <f t="shared" si="6"/>
        <v>0.1160489157841654</v>
      </c>
      <c r="G297" s="392">
        <f>Muut[[#This Row],[Keskim. työttömyysaste 2022, %]]/$F$12</f>
        <v>1.222729168392467</v>
      </c>
      <c r="H297" s="175">
        <v>0</v>
      </c>
      <c r="I297" s="399">
        <v>13</v>
      </c>
      <c r="J297" s="405">
        <v>179</v>
      </c>
      <c r="K297" s="278">
        <v>372.47</v>
      </c>
      <c r="L297" s="179">
        <v>8.0140682471071489</v>
      </c>
      <c r="M297" s="392">
        <v>2.2832882080937731</v>
      </c>
      <c r="N297" s="175">
        <v>0</v>
      </c>
      <c r="O297" s="414">
        <v>0</v>
      </c>
      <c r="P297" s="278">
        <v>843</v>
      </c>
      <c r="Q297" s="15">
        <v>129</v>
      </c>
      <c r="R297" s="167">
        <v>0.15302491103202848</v>
      </c>
      <c r="S297" s="418">
        <v>1.1209627029186124</v>
      </c>
      <c r="T297" s="168">
        <v>254795.78888775222</v>
      </c>
      <c r="U297" s="168">
        <v>0</v>
      </c>
      <c r="V297" s="168">
        <v>0</v>
      </c>
      <c r="W297" s="168">
        <v>309847.21000000002</v>
      </c>
      <c r="X297" s="168">
        <v>285301.65650655393</v>
      </c>
      <c r="Y297" s="168">
        <v>0</v>
      </c>
      <c r="Z297" s="164">
        <v>0</v>
      </c>
      <c r="AA297" s="168">
        <v>95865.01059427546</v>
      </c>
      <c r="AB297" s="183">
        <f>SUM(Muut[[#This Row],[Työttömyysaste]:[Koulutustausta]])</f>
        <v>945809.6659885816</v>
      </c>
      <c r="AD297" s="67"/>
    </row>
    <row r="298" spans="1:30" s="50" customFormat="1">
      <c r="A298" s="95">
        <v>936</v>
      </c>
      <c r="B298" s="160" t="s">
        <v>299</v>
      </c>
      <c r="C298" s="412">
        <v>6395</v>
      </c>
      <c r="D298" s="142">
        <v>204.66666666666666</v>
      </c>
      <c r="E298" s="46">
        <v>2535</v>
      </c>
      <c r="F298" s="344">
        <f t="shared" si="6"/>
        <v>8.0736357659434585E-2</v>
      </c>
      <c r="G298" s="392">
        <f>Muut[[#This Row],[Keskim. työttömyysaste 2022, %]]/$F$12</f>
        <v>0.85066455634587812</v>
      </c>
      <c r="H298" s="175">
        <v>0</v>
      </c>
      <c r="I298" s="399">
        <v>9</v>
      </c>
      <c r="J298" s="405">
        <v>175</v>
      </c>
      <c r="K298" s="278">
        <v>1162.6300000000001</v>
      </c>
      <c r="L298" s="179">
        <v>5.5004601635946084</v>
      </c>
      <c r="M298" s="392">
        <v>3.3267084904256943</v>
      </c>
      <c r="N298" s="175">
        <v>0</v>
      </c>
      <c r="O298" s="414">
        <v>0</v>
      </c>
      <c r="P298" s="278">
        <v>1556</v>
      </c>
      <c r="Q298" s="15">
        <v>206</v>
      </c>
      <c r="R298" s="167">
        <v>0.13239074550128535</v>
      </c>
      <c r="S298" s="418">
        <v>0.96980999314202787</v>
      </c>
      <c r="T298" s="168">
        <v>379766.38867904426</v>
      </c>
      <c r="U298" s="168">
        <v>0</v>
      </c>
      <c r="V298" s="168">
        <v>0</v>
      </c>
      <c r="W298" s="168">
        <v>302923.25</v>
      </c>
      <c r="X298" s="168">
        <v>890542.23133195902</v>
      </c>
      <c r="Y298" s="168">
        <v>0</v>
      </c>
      <c r="Z298" s="164">
        <v>0</v>
      </c>
      <c r="AA298" s="168">
        <v>177685.43506100462</v>
      </c>
      <c r="AB298" s="183">
        <f>SUM(Muut[[#This Row],[Työttömyysaste]:[Koulutustausta]])</f>
        <v>1750917.3050720079</v>
      </c>
      <c r="AD298" s="67"/>
    </row>
    <row r="299" spans="1:30" s="50" customFormat="1">
      <c r="A299" s="95">
        <v>946</v>
      </c>
      <c r="B299" s="160" t="s">
        <v>300</v>
      </c>
      <c r="C299" s="412">
        <v>6287</v>
      </c>
      <c r="D299" s="142">
        <v>112.5</v>
      </c>
      <c r="E299" s="46">
        <v>2906</v>
      </c>
      <c r="F299" s="344">
        <f t="shared" si="6"/>
        <v>3.8713007570543703E-2</v>
      </c>
      <c r="G299" s="392">
        <f>Muut[[#This Row],[Keskim. työttömyysaste 2022, %]]/$F$12</f>
        <v>0.40789285477461568</v>
      </c>
      <c r="H299" s="175">
        <v>3</v>
      </c>
      <c r="I299" s="399">
        <v>5134</v>
      </c>
      <c r="J299" s="405">
        <v>382</v>
      </c>
      <c r="K299" s="278">
        <v>782.13</v>
      </c>
      <c r="L299" s="179">
        <v>8.0383056525130101</v>
      </c>
      <c r="M299" s="392">
        <v>2.2764035505116507</v>
      </c>
      <c r="N299" s="175">
        <v>3</v>
      </c>
      <c r="O299" s="414">
        <v>504</v>
      </c>
      <c r="P299" s="278">
        <v>1834</v>
      </c>
      <c r="Q299" s="15">
        <v>234</v>
      </c>
      <c r="R299" s="167">
        <v>0.12758996728462377</v>
      </c>
      <c r="S299" s="418">
        <v>0.93464256001255919</v>
      </c>
      <c r="T299" s="168">
        <v>179022.32620594671</v>
      </c>
      <c r="U299" s="168">
        <v>130403.06790000001</v>
      </c>
      <c r="V299" s="168">
        <v>1414767.6522000001</v>
      </c>
      <c r="W299" s="168">
        <v>661238.18000000005</v>
      </c>
      <c r="X299" s="168">
        <v>599089.81824971398</v>
      </c>
      <c r="Y299" s="168">
        <v>0</v>
      </c>
      <c r="Z299" s="164">
        <v>150363.35999999999</v>
      </c>
      <c r="AA299" s="168">
        <v>168350.20124799019</v>
      </c>
      <c r="AB299" s="183">
        <f>SUM(Muut[[#This Row],[Työttömyysaste]:[Koulutustausta]])</f>
        <v>3303234.6058036508</v>
      </c>
      <c r="AD299" s="67"/>
    </row>
    <row r="300" spans="1:30" s="50" customFormat="1">
      <c r="A300" s="95">
        <v>976</v>
      </c>
      <c r="B300" s="160" t="s">
        <v>301</v>
      </c>
      <c r="C300" s="412">
        <v>3788</v>
      </c>
      <c r="D300" s="142">
        <v>184.16666666666666</v>
      </c>
      <c r="E300" s="46">
        <v>1512</v>
      </c>
      <c r="F300" s="344">
        <f t="shared" si="6"/>
        <v>0.12180335097001763</v>
      </c>
      <c r="G300" s="392">
        <f>Muut[[#This Row],[Keskim. työttömyysaste 2022, %]]/$F$12</f>
        <v>1.2833597714603286</v>
      </c>
      <c r="H300" s="175">
        <v>0</v>
      </c>
      <c r="I300" s="399">
        <v>25</v>
      </c>
      <c r="J300" s="405">
        <v>111</v>
      </c>
      <c r="K300" s="278">
        <v>2029.3</v>
      </c>
      <c r="L300" s="179">
        <v>1.866653525846351</v>
      </c>
      <c r="M300" s="392">
        <v>9.8027980415818625</v>
      </c>
      <c r="N300" s="175">
        <v>0</v>
      </c>
      <c r="O300" s="414">
        <v>0</v>
      </c>
      <c r="P300" s="278">
        <v>807</v>
      </c>
      <c r="Q300" s="15">
        <v>138</v>
      </c>
      <c r="R300" s="167">
        <v>0.17100371747211895</v>
      </c>
      <c r="S300" s="418">
        <v>1.2526639489864255</v>
      </c>
      <c r="T300" s="168">
        <v>339372.01730570535</v>
      </c>
      <c r="U300" s="168">
        <v>0</v>
      </c>
      <c r="V300" s="168">
        <v>0</v>
      </c>
      <c r="W300" s="168">
        <v>192139.89</v>
      </c>
      <c r="X300" s="168">
        <v>1554387.3373660962</v>
      </c>
      <c r="Y300" s="168">
        <v>0</v>
      </c>
      <c r="Z300" s="164">
        <v>0</v>
      </c>
      <c r="AA300" s="168">
        <v>135946.85826049061</v>
      </c>
      <c r="AB300" s="183">
        <f>SUM(Muut[[#This Row],[Työttömyysaste]:[Koulutustausta]])</f>
        <v>2221846.102932292</v>
      </c>
      <c r="AD300" s="67"/>
    </row>
    <row r="301" spans="1:30" s="50" customFormat="1">
      <c r="A301" s="95">
        <v>977</v>
      </c>
      <c r="B301" s="160" t="s">
        <v>302</v>
      </c>
      <c r="C301" s="412">
        <v>15293</v>
      </c>
      <c r="D301" s="142">
        <v>522.58333333333337</v>
      </c>
      <c r="E301" s="46">
        <v>6983</v>
      </c>
      <c r="F301" s="344">
        <f t="shared" si="6"/>
        <v>7.483650770919853E-2</v>
      </c>
      <c r="G301" s="392">
        <f>Muut[[#This Row],[Keskim. työttömyysaste 2022, %]]/$F$12</f>
        <v>0.78850181596569791</v>
      </c>
      <c r="H301" s="175">
        <v>0</v>
      </c>
      <c r="I301" s="399">
        <v>42</v>
      </c>
      <c r="J301" s="405">
        <v>259</v>
      </c>
      <c r="K301" s="278">
        <v>569.83000000000004</v>
      </c>
      <c r="L301" s="179">
        <v>26.837828826141127</v>
      </c>
      <c r="M301" s="392">
        <v>0.68181474909978868</v>
      </c>
      <c r="N301" s="175">
        <v>0</v>
      </c>
      <c r="O301" s="414">
        <v>0</v>
      </c>
      <c r="P301" s="278">
        <v>4535</v>
      </c>
      <c r="Q301" s="15">
        <v>406</v>
      </c>
      <c r="R301" s="167">
        <v>8.9525909592061748E-2</v>
      </c>
      <c r="S301" s="418">
        <v>0.65580959937013328</v>
      </c>
      <c r="T301" s="168">
        <v>841807.95293784223</v>
      </c>
      <c r="U301" s="168">
        <v>0</v>
      </c>
      <c r="V301" s="168">
        <v>0</v>
      </c>
      <c r="W301" s="168">
        <v>448326.41</v>
      </c>
      <c r="X301" s="168">
        <v>436473.92522117123</v>
      </c>
      <c r="Y301" s="168">
        <v>0</v>
      </c>
      <c r="Z301" s="164">
        <v>0</v>
      </c>
      <c r="AA301" s="168">
        <v>287339.33622074738</v>
      </c>
      <c r="AB301" s="183">
        <f>SUM(Muut[[#This Row],[Työttömyysaste]:[Koulutustausta]])</f>
        <v>2013947.6243797608</v>
      </c>
      <c r="AD301" s="67"/>
    </row>
    <row r="302" spans="1:30" s="50" customFormat="1">
      <c r="A302" s="95">
        <v>980</v>
      </c>
      <c r="B302" s="160" t="s">
        <v>303</v>
      </c>
      <c r="C302" s="412">
        <v>33607</v>
      </c>
      <c r="D302" s="142">
        <v>910.75</v>
      </c>
      <c r="E302" s="46">
        <v>16166</v>
      </c>
      <c r="F302" s="344">
        <f t="shared" si="6"/>
        <v>5.6337374737102562E-2</v>
      </c>
      <c r="G302" s="392">
        <f>Muut[[#This Row],[Keskim. työttömyysaste 2022, %]]/$F$12</f>
        <v>0.59358892667148411</v>
      </c>
      <c r="H302" s="175">
        <v>0</v>
      </c>
      <c r="I302" s="399">
        <v>124</v>
      </c>
      <c r="J302" s="405">
        <v>989</v>
      </c>
      <c r="K302" s="278">
        <v>1115.75</v>
      </c>
      <c r="L302" s="179">
        <v>30.120546717454626</v>
      </c>
      <c r="M302" s="392">
        <v>0.60750648715398947</v>
      </c>
      <c r="N302" s="175">
        <v>0</v>
      </c>
      <c r="O302" s="414">
        <v>0</v>
      </c>
      <c r="P302" s="278">
        <v>11301</v>
      </c>
      <c r="Q302" s="15">
        <v>956</v>
      </c>
      <c r="R302" s="167">
        <v>8.4594283691708697E-2</v>
      </c>
      <c r="S302" s="418">
        <v>0.61968365973219985</v>
      </c>
      <c r="T302" s="168">
        <v>1392621.7529242563</v>
      </c>
      <c r="U302" s="168">
        <v>0</v>
      </c>
      <c r="V302" s="168">
        <v>0</v>
      </c>
      <c r="W302" s="168">
        <v>1711949.11</v>
      </c>
      <c r="X302" s="168">
        <v>854633.45570700336</v>
      </c>
      <c r="Y302" s="168">
        <v>0</v>
      </c>
      <c r="Z302" s="164">
        <v>0</v>
      </c>
      <c r="AA302" s="168">
        <v>596656.55576256418</v>
      </c>
      <c r="AB302" s="183">
        <f>SUM(Muut[[#This Row],[Työttömyysaste]:[Koulutustausta]])</f>
        <v>4555860.8743938236</v>
      </c>
      <c r="AD302" s="67"/>
    </row>
    <row r="303" spans="1:30" s="50" customFormat="1">
      <c r="A303" s="95">
        <v>981</v>
      </c>
      <c r="B303" s="160" t="s">
        <v>304</v>
      </c>
      <c r="C303" s="412">
        <v>2237</v>
      </c>
      <c r="D303" s="142">
        <v>85.416666666666671</v>
      </c>
      <c r="E303" s="46">
        <v>1070</v>
      </c>
      <c r="F303" s="344">
        <f t="shared" si="6"/>
        <v>7.9828660436137081E-2</v>
      </c>
      <c r="G303" s="392">
        <f>Muut[[#This Row],[Keskim. työttömyysaste 2022, %]]/$F$12</f>
        <v>0.84110076280679069</v>
      </c>
      <c r="H303" s="175">
        <v>0</v>
      </c>
      <c r="I303" s="399">
        <v>12</v>
      </c>
      <c r="J303" s="405">
        <v>47</v>
      </c>
      <c r="K303" s="278">
        <v>182.76</v>
      </c>
      <c r="L303" s="179">
        <v>12.240096301159992</v>
      </c>
      <c r="M303" s="392">
        <v>1.4949578072963647</v>
      </c>
      <c r="N303" s="175">
        <v>0</v>
      </c>
      <c r="O303" s="414">
        <v>0</v>
      </c>
      <c r="P303" s="278">
        <v>671</v>
      </c>
      <c r="Q303" s="15">
        <v>86</v>
      </c>
      <c r="R303" s="167">
        <v>0.12816691505216096</v>
      </c>
      <c r="S303" s="418">
        <v>0.93886891064122246</v>
      </c>
      <c r="T303" s="168">
        <v>131350.47539069958</v>
      </c>
      <c r="U303" s="168">
        <v>0</v>
      </c>
      <c r="V303" s="168">
        <v>0</v>
      </c>
      <c r="W303" s="168">
        <v>81356.53</v>
      </c>
      <c r="X303" s="168">
        <v>139989.07494063358</v>
      </c>
      <c r="Y303" s="168">
        <v>0</v>
      </c>
      <c r="Z303" s="164">
        <v>0</v>
      </c>
      <c r="AA303" s="168">
        <v>60172.155426441474</v>
      </c>
      <c r="AB303" s="183">
        <f>SUM(Muut[[#This Row],[Työttömyysaste]:[Koulutustausta]])</f>
        <v>412868.23575777462</v>
      </c>
      <c r="AD303" s="67"/>
    </row>
    <row r="304" spans="1:30" s="50" customFormat="1">
      <c r="A304" s="95">
        <v>989</v>
      </c>
      <c r="B304" s="160" t="s">
        <v>305</v>
      </c>
      <c r="C304" s="412">
        <v>5406</v>
      </c>
      <c r="D304" s="142">
        <v>144.33333333333334</v>
      </c>
      <c r="E304" s="46">
        <v>2243</v>
      </c>
      <c r="F304" s="344">
        <f t="shared" si="6"/>
        <v>6.4348342993015312E-2</v>
      </c>
      <c r="G304" s="392">
        <f>Muut[[#This Row],[Keskim. työttömyysaste 2022, %]]/$F$12</f>
        <v>0.67799509701251881</v>
      </c>
      <c r="H304" s="175">
        <v>0</v>
      </c>
      <c r="I304" s="399">
        <v>6</v>
      </c>
      <c r="J304" s="405">
        <v>86</v>
      </c>
      <c r="K304" s="278">
        <v>805.81</v>
      </c>
      <c r="L304" s="179">
        <v>6.7087775033816905</v>
      </c>
      <c r="M304" s="392">
        <v>2.7275353100106252</v>
      </c>
      <c r="N304" s="175">
        <v>0</v>
      </c>
      <c r="O304" s="414">
        <v>0</v>
      </c>
      <c r="P304" s="278">
        <v>1372</v>
      </c>
      <c r="Q304" s="15">
        <v>160</v>
      </c>
      <c r="R304" s="167">
        <v>0.11661807580174927</v>
      </c>
      <c r="S304" s="418">
        <v>0.85426949493560267</v>
      </c>
      <c r="T304" s="168">
        <v>255870.50872753191</v>
      </c>
      <c r="U304" s="168">
        <v>0</v>
      </c>
      <c r="V304" s="168">
        <v>0</v>
      </c>
      <c r="W304" s="168">
        <v>148865.14000000001</v>
      </c>
      <c r="X304" s="168">
        <v>617228.03938450397</v>
      </c>
      <c r="Y304" s="168">
        <v>0</v>
      </c>
      <c r="Z304" s="164">
        <v>0</v>
      </c>
      <c r="AA304" s="168">
        <v>132310.8824876665</v>
      </c>
      <c r="AB304" s="183">
        <f>SUM(Muut[[#This Row],[Työttömyysaste]:[Koulutustausta]])</f>
        <v>1154274.5705997024</v>
      </c>
      <c r="AD304" s="67"/>
    </row>
    <row r="305" spans="1:30">
      <c r="A305" s="95">
        <v>992</v>
      </c>
      <c r="B305" s="160" t="s">
        <v>306</v>
      </c>
      <c r="C305" s="413">
        <v>18120</v>
      </c>
      <c r="D305" s="393">
        <v>948.66666666666663</v>
      </c>
      <c r="E305" s="394">
        <v>7919</v>
      </c>
      <c r="F305" s="344">
        <f t="shared" si="6"/>
        <v>0.11979627057288378</v>
      </c>
      <c r="G305" s="392">
        <f>Muut[[#This Row],[Keskim. työttömyysaste 2022, %]]/$F$12</f>
        <v>1.2622125187841504</v>
      </c>
      <c r="H305" s="402">
        <v>0</v>
      </c>
      <c r="I305" s="403">
        <v>21</v>
      </c>
      <c r="J305" s="407">
        <v>331</v>
      </c>
      <c r="K305" s="410">
        <v>884.61</v>
      </c>
      <c r="L305" s="411">
        <v>20.483602943670093</v>
      </c>
      <c r="M305" s="395">
        <v>0.89332074917675186</v>
      </c>
      <c r="N305" s="402">
        <v>0</v>
      </c>
      <c r="O305" s="415">
        <v>0</v>
      </c>
      <c r="P305" s="410">
        <v>4963</v>
      </c>
      <c r="Q305" s="419">
        <v>567</v>
      </c>
      <c r="R305" s="420">
        <v>0.11424541607898449</v>
      </c>
      <c r="S305" s="421">
        <v>0.83688890612820344</v>
      </c>
      <c r="T305" s="168">
        <v>1596644.8135661462</v>
      </c>
      <c r="U305" s="168">
        <v>0</v>
      </c>
      <c r="V305" s="168">
        <v>0</v>
      </c>
      <c r="W305" s="168">
        <v>572957.69000000006</v>
      </c>
      <c r="X305" s="168">
        <v>677586.64687696367</v>
      </c>
      <c r="Y305" s="168">
        <v>0</v>
      </c>
      <c r="Z305" s="164">
        <v>0</v>
      </c>
      <c r="AA305" s="168">
        <v>434460.83294958324</v>
      </c>
      <c r="AB305" s="183">
        <f>SUM(Muut[[#This Row],[Työttömyysaste]:[Koulutustausta]])</f>
        <v>3281649.9833926936</v>
      </c>
      <c r="AC305"/>
      <c r="AD305" s="125"/>
    </row>
  </sheetData>
  <pageMargins left="0.31496062992125984" right="0.31496062992125984" top="0.55118110236220474" bottom="0.55118110236220474" header="0.31496062992125984" footer="0.31496062992125984"/>
  <pageSetup paperSize="9" scale="75" orientation="landscape" r:id="rId1"/>
  <ignoredErrors>
    <ignoredError sqref="S12 S13:S305 C12:C16 C17:C305 G13:G305 L13:M305" calculatedColumn="1"/>
  </ignoredErrors>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0"/>
  <sheetViews>
    <sheetView zoomScale="80" zoomScaleNormal="80" workbookViewId="0">
      <pane xSplit="2" ySplit="7" topLeftCell="K8" activePane="bottomRight" state="frozen"/>
      <selection activeCell="G29" sqref="G29"/>
      <selection pane="topRight" activeCell="G29" sqref="G29"/>
      <selection pane="bottomLeft" activeCell="G29" sqref="G29"/>
      <selection pane="bottomRight"/>
    </sheetView>
  </sheetViews>
  <sheetFormatPr defaultRowHeight="15"/>
  <cols>
    <col min="1" max="1" width="10.625" style="25" customWidth="1"/>
    <col min="2" max="2" width="17.625" style="202" bestFit="1" customWidth="1"/>
    <col min="3" max="3" width="14.125" style="145" customWidth="1"/>
    <col min="4" max="4" width="15.125" style="162" customWidth="1"/>
    <col min="5" max="5" width="17.125" style="203" customWidth="1"/>
    <col min="6" max="6" width="17.375" style="162" bestFit="1" customWidth="1"/>
    <col min="7" max="7" width="19.125" style="203" bestFit="1" customWidth="1"/>
    <col min="8" max="8" width="15.375" style="14" bestFit="1" customWidth="1"/>
    <col min="9" max="9" width="16.375" style="14" bestFit="1" customWidth="1"/>
    <col min="10" max="10" width="24.625" style="203" customWidth="1"/>
    <col min="11" max="11" width="31.375" style="203" bestFit="1" customWidth="1"/>
    <col min="12" max="12" width="19.125" style="203" customWidth="1"/>
    <col min="13" max="13" width="15.125" style="203" bestFit="1" customWidth="1"/>
    <col min="14" max="14" width="21.375" style="203" customWidth="1"/>
    <col min="15" max="15" width="19.375" customWidth="1"/>
    <col min="16" max="16" width="13.375" style="145" customWidth="1"/>
    <col min="17" max="17" width="20.375" style="138" bestFit="1" customWidth="1"/>
    <col min="18" max="18" width="26.125" style="138" bestFit="1" customWidth="1"/>
    <col min="19" max="20" width="26.125" style="138" customWidth="1"/>
    <col min="21" max="21" width="12.125" style="232" bestFit="1" customWidth="1"/>
    <col min="22" max="22" width="9.875" style="11" customWidth="1"/>
    <col min="23" max="23" width="8.625" style="11"/>
    <col min="24" max="24" width="9" style="11" bestFit="1" customWidth="1"/>
    <col min="25" max="25" width="8.625" style="11"/>
  </cols>
  <sheetData>
    <row r="1" spans="1:30" ht="23.25">
      <c r="A1" s="325" t="s">
        <v>789</v>
      </c>
      <c r="D1" s="163"/>
      <c r="K1" s="234"/>
      <c r="L1" s="234"/>
      <c r="M1" s="234"/>
      <c r="P1" s="245" t="s">
        <v>378</v>
      </c>
      <c r="Q1" s="199"/>
      <c r="R1" s="199"/>
      <c r="S1" s="199"/>
      <c r="T1" s="199"/>
      <c r="U1" s="160"/>
    </row>
    <row r="2" spans="1:30">
      <c r="A2" s="25" t="s">
        <v>372</v>
      </c>
      <c r="B2" s="332"/>
      <c r="C2" s="138"/>
      <c r="D2" s="347"/>
      <c r="E2" s="347"/>
      <c r="F2" s="347"/>
      <c r="G2" s="347"/>
      <c r="H2" s="347"/>
      <c r="I2" s="347"/>
      <c r="J2" s="347"/>
      <c r="K2" s="347"/>
      <c r="L2" s="347"/>
      <c r="M2" s="347"/>
      <c r="N2" s="347"/>
      <c r="P2" s="233" t="s">
        <v>379</v>
      </c>
      <c r="Q2" s="233" t="s">
        <v>698</v>
      </c>
      <c r="R2" s="233" t="s">
        <v>672</v>
      </c>
      <c r="S2" s="357" t="s">
        <v>732</v>
      </c>
      <c r="T2" s="357" t="s">
        <v>733</v>
      </c>
      <c r="U2" s="168"/>
      <c r="AD2" s="111"/>
    </row>
    <row r="3" spans="1:30">
      <c r="C3" s="347"/>
      <c r="D3" s="347"/>
      <c r="E3" s="347"/>
      <c r="F3" s="347"/>
      <c r="G3" s="347"/>
      <c r="H3" s="347"/>
      <c r="I3" s="347"/>
      <c r="J3" s="347"/>
      <c r="K3" s="347"/>
      <c r="L3" s="347"/>
      <c r="M3" s="347"/>
      <c r="N3" s="347"/>
      <c r="O3" s="347"/>
      <c r="P3" s="197">
        <v>63.08</v>
      </c>
      <c r="Q3" s="197">
        <v>922.29</v>
      </c>
      <c r="R3" s="197">
        <v>13.2</v>
      </c>
      <c r="S3" s="356">
        <v>19.46</v>
      </c>
      <c r="T3" s="356">
        <v>10.32</v>
      </c>
      <c r="U3" s="160"/>
      <c r="V3" s="360"/>
      <c r="Z3" s="108"/>
      <c r="AA3" s="111"/>
      <c r="AD3" s="111"/>
    </row>
    <row r="4" spans="1:30">
      <c r="A4" s="236"/>
      <c r="B4" s="237"/>
      <c r="C4" s="238"/>
      <c r="D4" s="239"/>
      <c r="E4" s="239"/>
      <c r="F4" s="239"/>
      <c r="G4" s="239"/>
      <c r="H4" s="240"/>
      <c r="I4" s="240"/>
      <c r="J4" s="239"/>
      <c r="K4" s="241"/>
      <c r="L4" s="241"/>
      <c r="M4" s="241"/>
      <c r="N4" s="239"/>
      <c r="O4" s="355"/>
      <c r="P4" s="341"/>
      <c r="Q4" s="341"/>
      <c r="R4" s="341"/>
      <c r="S4" s="341"/>
      <c r="T4" s="341"/>
      <c r="U4" s="341"/>
      <c r="Z4" s="11"/>
    </row>
    <row r="5" spans="1:30">
      <c r="A5" s="236"/>
      <c r="B5" s="237"/>
      <c r="C5" s="193" t="s">
        <v>374</v>
      </c>
      <c r="D5" s="239"/>
      <c r="E5" s="239"/>
      <c r="F5" s="239"/>
      <c r="G5" s="239"/>
      <c r="H5" s="336"/>
      <c r="I5" s="336"/>
      <c r="J5" s="195"/>
      <c r="K5" s="337"/>
      <c r="L5" s="337"/>
      <c r="M5" s="337"/>
      <c r="N5" s="239"/>
      <c r="O5" s="355"/>
      <c r="P5" s="243" t="s">
        <v>701</v>
      </c>
      <c r="Q5" s="244"/>
      <c r="R5" s="244"/>
      <c r="S5" s="244"/>
      <c r="T5" s="244"/>
      <c r="U5" s="242"/>
      <c r="Z5" s="11"/>
    </row>
    <row r="6" spans="1:30" s="221" customFormat="1" ht="42.75">
      <c r="A6" s="229" t="s">
        <v>674</v>
      </c>
      <c r="B6" s="230" t="s">
        <v>3</v>
      </c>
      <c r="C6" s="422" t="s">
        <v>777</v>
      </c>
      <c r="D6" s="427" t="s">
        <v>731</v>
      </c>
      <c r="E6" s="431" t="s">
        <v>699</v>
      </c>
      <c r="F6" s="389" t="s">
        <v>782</v>
      </c>
      <c r="G6" s="432" t="s">
        <v>697</v>
      </c>
      <c r="H6" s="431" t="s">
        <v>805</v>
      </c>
      <c r="I6" s="441" t="s">
        <v>806</v>
      </c>
      <c r="J6" s="442" t="s">
        <v>807</v>
      </c>
      <c r="K6" s="432" t="s">
        <v>808</v>
      </c>
      <c r="L6" s="447" t="s">
        <v>748</v>
      </c>
      <c r="M6" s="442" t="s">
        <v>760</v>
      </c>
      <c r="N6" s="432" t="s">
        <v>736</v>
      </c>
      <c r="O6" s="454" t="s">
        <v>781</v>
      </c>
      <c r="P6" s="235" t="s">
        <v>379</v>
      </c>
      <c r="Q6" s="225" t="s">
        <v>698</v>
      </c>
      <c r="R6" s="225" t="s">
        <v>700</v>
      </c>
      <c r="S6" s="225" t="s">
        <v>734</v>
      </c>
      <c r="T6" s="225" t="s">
        <v>733</v>
      </c>
      <c r="U6" s="226" t="s">
        <v>380</v>
      </c>
      <c r="V6" s="231"/>
      <c r="W6" s="231"/>
      <c r="X6" s="231"/>
      <c r="Y6" s="231"/>
    </row>
    <row r="7" spans="1:30" s="34" customFormat="1">
      <c r="B7" s="202" t="s">
        <v>376</v>
      </c>
      <c r="C7" s="423">
        <f>SUM(C8:C300)</f>
        <v>5533611</v>
      </c>
      <c r="D7" s="428"/>
      <c r="E7" s="433"/>
      <c r="F7" s="173">
        <f>SUM(F8:F300)</f>
        <v>2035</v>
      </c>
      <c r="G7" s="434">
        <f>Lisäosat[[#This Row],[Saamenkielisen väestön määrä 31.12.2022]]/Lisäosat[[#This Row],[Asukasmäärä 31.12.2022]]</f>
        <v>3.6775263024451846E-4</v>
      </c>
      <c r="H7" s="178">
        <f>SUM(H8:H300)</f>
        <v>2270623</v>
      </c>
      <c r="I7" s="173">
        <f>SUM(I8:I300)</f>
        <v>2270984</v>
      </c>
      <c r="J7" s="359">
        <v>0.99984103806984104</v>
      </c>
      <c r="K7" s="443">
        <v>1</v>
      </c>
      <c r="L7" s="448"/>
      <c r="M7" s="14">
        <f>SUM(M8:M300)</f>
        <v>3671203.3781175744</v>
      </c>
      <c r="N7" s="449">
        <f>M7/C7</f>
        <v>0.66343719826304637</v>
      </c>
      <c r="O7" s="455">
        <v>0.12156988932900219</v>
      </c>
      <c r="P7" s="205">
        <f>SUM(P8:P300)</f>
        <v>65801827.917270973</v>
      </c>
      <c r="Q7" s="32">
        <f>SUM(Q8:Q300)</f>
        <v>1187909.5199999998</v>
      </c>
      <c r="R7" s="32">
        <f>SUM(R8:R300)</f>
        <v>72888237.540840089</v>
      </c>
      <c r="S7" s="32">
        <f t="shared" ref="S7:T7" si="0">SUM(S8:S300)</f>
        <v>107684070.06000008</v>
      </c>
      <c r="T7" s="32">
        <f t="shared" si="0"/>
        <v>32295104.898354322</v>
      </c>
      <c r="U7" s="187">
        <f>SUM(U8:U300)</f>
        <v>279857149.93646556</v>
      </c>
      <c r="V7" s="33"/>
      <c r="W7" s="33"/>
      <c r="X7" s="112"/>
      <c r="Y7" s="112"/>
    </row>
    <row r="8" spans="1:30">
      <c r="A8" s="25">
        <v>5</v>
      </c>
      <c r="B8" s="202" t="s">
        <v>14</v>
      </c>
      <c r="C8" s="424">
        <v>9183</v>
      </c>
      <c r="D8" s="429">
        <v>0.6011333333333333</v>
      </c>
      <c r="E8" s="435">
        <v>0</v>
      </c>
      <c r="F8" s="164">
        <v>0</v>
      </c>
      <c r="G8" s="436">
        <v>0</v>
      </c>
      <c r="H8" s="265">
        <v>3302</v>
      </c>
      <c r="I8" s="14">
        <v>3301</v>
      </c>
      <c r="J8" s="342">
        <v>1.0003029385034838</v>
      </c>
      <c r="K8" s="444">
        <v>1.0004619738699008</v>
      </c>
      <c r="L8" s="450">
        <v>0.48829024300000001</v>
      </c>
      <c r="M8" s="14">
        <f>Lisäosat[[#This Row],[HYTE-kerroin (sis. Kulttuurihyte)]]*Lisäosat[[#This Row],[Asukasmäärä 31.12.2022]]</f>
        <v>4483.9693014690001</v>
      </c>
      <c r="N8" s="444">
        <f>Lisäosat[[#This Row],[HYTE-kerroin (sis. Kulttuurihyte)]]/$N$7</f>
        <v>0.73600070101344794</v>
      </c>
      <c r="O8" s="456">
        <v>0</v>
      </c>
      <c r="P8" s="144">
        <v>348214.68279199995</v>
      </c>
      <c r="Q8" s="38">
        <v>0</v>
      </c>
      <c r="R8" s="38">
        <v>121271.59843982435</v>
      </c>
      <c r="S8" s="38">
        <v>131524.19375193035</v>
      </c>
      <c r="T8" s="38">
        <v>0</v>
      </c>
      <c r="U8" s="320">
        <f>SUM(P8:T8)</f>
        <v>601010.47498375468</v>
      </c>
      <c r="X8" s="10"/>
      <c r="Y8" s="10"/>
      <c r="Z8" s="113"/>
    </row>
    <row r="9" spans="1:30">
      <c r="A9" s="25">
        <v>9</v>
      </c>
      <c r="B9" s="202" t="s">
        <v>15</v>
      </c>
      <c r="C9" s="424">
        <v>2447</v>
      </c>
      <c r="D9" s="429">
        <v>2.8199999999999999E-2</v>
      </c>
      <c r="E9" s="435">
        <v>0</v>
      </c>
      <c r="F9" s="164">
        <v>0</v>
      </c>
      <c r="G9" s="436">
        <v>0</v>
      </c>
      <c r="H9" s="265">
        <v>704</v>
      </c>
      <c r="I9" s="14">
        <v>976</v>
      </c>
      <c r="J9" s="342">
        <v>0.72131147540983609</v>
      </c>
      <c r="K9" s="444">
        <v>0.72142615470385496</v>
      </c>
      <c r="L9" s="450">
        <v>0.51856269499999996</v>
      </c>
      <c r="M9" s="14">
        <f>Lisäosat[[#This Row],[HYTE-kerroin (sis. Kulttuurihyte)]]*Lisäosat[[#This Row],[Asukasmäärä 31.12.2022]]</f>
        <v>1268.922914665</v>
      </c>
      <c r="N9" s="444">
        <f>Lisäosat[[#This Row],[HYTE-kerroin (sis. Kulttuurihyte)]]/$N$7</f>
        <v>0.78163041861031568</v>
      </c>
      <c r="O9" s="456">
        <v>0</v>
      </c>
      <c r="P9" s="144">
        <v>4352.8606319999999</v>
      </c>
      <c r="Q9" s="38">
        <v>0</v>
      </c>
      <c r="R9" s="38">
        <v>23302.353367396394</v>
      </c>
      <c r="S9" s="38">
        <v>37220.16188424555</v>
      </c>
      <c r="T9" s="38">
        <v>0</v>
      </c>
      <c r="U9" s="320">
        <f>SUM(P9:T9)</f>
        <v>64875.375883641944</v>
      </c>
      <c r="X9" s="10"/>
      <c r="Y9" s="10"/>
      <c r="Z9" s="113"/>
    </row>
    <row r="10" spans="1:30">
      <c r="A10" s="25">
        <v>10</v>
      </c>
      <c r="B10" s="202" t="s">
        <v>16</v>
      </c>
      <c r="C10" s="424">
        <v>11102</v>
      </c>
      <c r="D10" s="429">
        <v>0.54486666666666661</v>
      </c>
      <c r="E10" s="435">
        <v>0</v>
      </c>
      <c r="F10" s="164">
        <v>1</v>
      </c>
      <c r="G10" s="436">
        <v>8.9309636509779408E-5</v>
      </c>
      <c r="H10" s="265">
        <v>4056</v>
      </c>
      <c r="I10" s="14">
        <v>4206</v>
      </c>
      <c r="J10" s="342">
        <v>0.96433666191155487</v>
      </c>
      <c r="K10" s="444">
        <v>0.96448997910025158</v>
      </c>
      <c r="L10" s="450">
        <v>0.61463724399999997</v>
      </c>
      <c r="M10" s="14">
        <f>Lisäosat[[#This Row],[HYTE-kerroin (sis. Kulttuurihyte)]]*Lisäosat[[#This Row],[Asukasmäärä 31.12.2022]]</f>
        <v>6823.7026828879998</v>
      </c>
      <c r="N10" s="444">
        <f>Lisäosat[[#This Row],[HYTE-kerroin (sis. Kulttuurihyte)]]/$N$7</f>
        <v>0.92644374721403899</v>
      </c>
      <c r="O10" s="456">
        <v>0</v>
      </c>
      <c r="P10" s="144">
        <v>381577.84197866661</v>
      </c>
      <c r="Q10" s="38">
        <v>0</v>
      </c>
      <c r="R10" s="38">
        <v>141342.53427321708</v>
      </c>
      <c r="S10" s="38">
        <v>200153.46525135727</v>
      </c>
      <c r="T10" s="38">
        <v>0</v>
      </c>
      <c r="U10" s="320">
        <f t="shared" ref="U10:U72" si="1">SUM(P10:T10)</f>
        <v>723073.84150324098</v>
      </c>
      <c r="X10" s="10"/>
      <c r="Y10" s="10"/>
      <c r="Z10" s="113"/>
    </row>
    <row r="11" spans="1:30">
      <c r="A11" s="25">
        <v>16</v>
      </c>
      <c r="B11" s="202" t="s">
        <v>17</v>
      </c>
      <c r="C11" s="424">
        <v>8014</v>
      </c>
      <c r="D11" s="429">
        <v>0</v>
      </c>
      <c r="E11" s="435">
        <v>0</v>
      </c>
      <c r="F11" s="164">
        <v>3</v>
      </c>
      <c r="G11" s="436">
        <v>3.7345947964645838E-4</v>
      </c>
      <c r="H11" s="265">
        <v>2282</v>
      </c>
      <c r="I11" s="14">
        <v>2872</v>
      </c>
      <c r="J11" s="342">
        <v>0.79456824512534818</v>
      </c>
      <c r="K11" s="444">
        <v>0.79469457130829024</v>
      </c>
      <c r="L11" s="450">
        <v>0.65678603599999996</v>
      </c>
      <c r="M11" s="14">
        <f>Lisäosat[[#This Row],[HYTE-kerroin (sis. Kulttuurihyte)]]*Lisäosat[[#This Row],[Asukasmäärä 31.12.2022]]</f>
        <v>5263.483292504</v>
      </c>
      <c r="N11" s="444">
        <f>Lisäosat[[#This Row],[HYTE-kerroin (sis. Kulttuurihyte)]]/$N$7</f>
        <v>0.98997469198221033</v>
      </c>
      <c r="O11" s="456">
        <v>0</v>
      </c>
      <c r="P11" s="144">
        <v>0</v>
      </c>
      <c r="Q11" s="38">
        <v>0</v>
      </c>
      <c r="R11" s="38">
        <v>84066.606286933224</v>
      </c>
      <c r="S11" s="38">
        <v>154388.96875287415</v>
      </c>
      <c r="T11" s="38">
        <v>0</v>
      </c>
      <c r="U11" s="320">
        <f t="shared" si="1"/>
        <v>238455.57503980736</v>
      </c>
      <c r="X11" s="10"/>
      <c r="Y11" s="10"/>
      <c r="Z11" s="113"/>
    </row>
    <row r="12" spans="1:30">
      <c r="A12" s="25">
        <v>18</v>
      </c>
      <c r="B12" s="202" t="s">
        <v>18</v>
      </c>
      <c r="C12" s="424">
        <v>4763</v>
      </c>
      <c r="D12" s="429">
        <v>0</v>
      </c>
      <c r="E12" s="435">
        <v>0</v>
      </c>
      <c r="F12" s="164">
        <v>0</v>
      </c>
      <c r="G12" s="436">
        <v>0</v>
      </c>
      <c r="H12" s="265">
        <v>1364</v>
      </c>
      <c r="I12" s="14">
        <v>2173</v>
      </c>
      <c r="J12" s="342">
        <v>0.62770363552692132</v>
      </c>
      <c r="K12" s="444">
        <v>0.62780343237229164</v>
      </c>
      <c r="L12" s="450">
        <v>0.44940506699999999</v>
      </c>
      <c r="M12" s="14">
        <f>Lisäosat[[#This Row],[HYTE-kerroin (sis. Kulttuurihyte)]]*Lisäosat[[#This Row],[Asukasmäärä 31.12.2022]]</f>
        <v>2140.516334121</v>
      </c>
      <c r="N12" s="444">
        <f>Lisäosat[[#This Row],[HYTE-kerroin (sis. Kulttuurihyte)]]/$N$7</f>
        <v>0.6773890101076534</v>
      </c>
      <c r="O12" s="456">
        <v>0</v>
      </c>
      <c r="P12" s="144">
        <v>0</v>
      </c>
      <c r="Q12" s="38">
        <v>0</v>
      </c>
      <c r="R12" s="38">
        <v>39471.006278737768</v>
      </c>
      <c r="S12" s="38">
        <v>62785.819021077972</v>
      </c>
      <c r="T12" s="38">
        <v>0</v>
      </c>
      <c r="U12" s="320">
        <f t="shared" si="1"/>
        <v>102256.82529981574</v>
      </c>
      <c r="X12" s="10"/>
      <c r="Y12" s="10"/>
      <c r="Z12" s="113"/>
    </row>
    <row r="13" spans="1:30">
      <c r="A13" s="25">
        <v>19</v>
      </c>
      <c r="B13" s="202" t="s">
        <v>19</v>
      </c>
      <c r="C13" s="424">
        <v>3965</v>
      </c>
      <c r="D13" s="429">
        <v>0</v>
      </c>
      <c r="E13" s="435">
        <v>0</v>
      </c>
      <c r="F13" s="164">
        <v>0</v>
      </c>
      <c r="G13" s="436">
        <v>0</v>
      </c>
      <c r="H13" s="265">
        <v>1160</v>
      </c>
      <c r="I13" s="14">
        <v>1774</v>
      </c>
      <c r="J13" s="342">
        <v>0.65388951521984218</v>
      </c>
      <c r="K13" s="444">
        <v>0.65399347528498486</v>
      </c>
      <c r="L13" s="450">
        <v>0.415407268</v>
      </c>
      <c r="M13" s="14">
        <f>Lisäosat[[#This Row],[HYTE-kerroin (sis. Kulttuurihyte)]]*Lisäosat[[#This Row],[Asukasmäärä 31.12.2022]]</f>
        <v>1647.0898176200001</v>
      </c>
      <c r="N13" s="444">
        <f>Lisäosat[[#This Row],[HYTE-kerroin (sis. Kulttuurihyte)]]/$N$7</f>
        <v>0.62614407073884792</v>
      </c>
      <c r="O13" s="456">
        <v>0.20284858479761395</v>
      </c>
      <c r="P13" s="144">
        <v>0</v>
      </c>
      <c r="Q13" s="38">
        <v>0</v>
      </c>
      <c r="R13" s="38">
        <v>34228.710509465534</v>
      </c>
      <c r="S13" s="38">
        <v>48312.587739731694</v>
      </c>
      <c r="T13" s="38">
        <v>8300.320671616606</v>
      </c>
      <c r="U13" s="320">
        <f t="shared" si="1"/>
        <v>90841.618920813824</v>
      </c>
      <c r="X13" s="10"/>
      <c r="Y13" s="10"/>
      <c r="Z13" s="113"/>
    </row>
    <row r="14" spans="1:30">
      <c r="A14" s="25">
        <v>20</v>
      </c>
      <c r="B14" s="202" t="s">
        <v>20</v>
      </c>
      <c r="C14" s="424">
        <v>16473</v>
      </c>
      <c r="D14" s="429">
        <v>0</v>
      </c>
      <c r="E14" s="435">
        <v>0</v>
      </c>
      <c r="F14" s="164">
        <v>0</v>
      </c>
      <c r="G14" s="436">
        <v>0</v>
      </c>
      <c r="H14" s="265">
        <v>4432</v>
      </c>
      <c r="I14" s="14">
        <v>6571</v>
      </c>
      <c r="J14" s="342">
        <v>0.67447877035458836</v>
      </c>
      <c r="K14" s="444">
        <v>0.67458600384781819</v>
      </c>
      <c r="L14" s="450">
        <v>0.38207808100000001</v>
      </c>
      <c r="M14" s="14">
        <f>Lisäosat[[#This Row],[HYTE-kerroin (sis. Kulttuurihyte)]]*Lisäosat[[#This Row],[Asukasmäärä 31.12.2022]]</f>
        <v>6293.9722283130004</v>
      </c>
      <c r="N14" s="444">
        <f>Lisäosat[[#This Row],[HYTE-kerroin (sis. Kulttuurihyte)]]/$N$7</f>
        <v>0.57590693135736681</v>
      </c>
      <c r="O14" s="456">
        <v>0</v>
      </c>
      <c r="P14" s="144">
        <v>0</v>
      </c>
      <c r="Q14" s="38">
        <v>0</v>
      </c>
      <c r="R14" s="38">
        <v>146684.40918628342</v>
      </c>
      <c r="S14" s="38">
        <v>184615.36356966314</v>
      </c>
      <c r="T14" s="38">
        <v>0</v>
      </c>
      <c r="U14" s="320">
        <f t="shared" si="1"/>
        <v>331299.77275594656</v>
      </c>
      <c r="X14" s="10"/>
      <c r="Y14" s="10"/>
      <c r="Z14" s="113"/>
    </row>
    <row r="15" spans="1:30">
      <c r="A15" s="25">
        <v>46</v>
      </c>
      <c r="B15" s="202" t="s">
        <v>21</v>
      </c>
      <c r="C15" s="424">
        <v>1341</v>
      </c>
      <c r="D15" s="429">
        <v>1.2921</v>
      </c>
      <c r="E15" s="435">
        <v>0</v>
      </c>
      <c r="F15" s="164">
        <v>0</v>
      </c>
      <c r="G15" s="436">
        <v>0</v>
      </c>
      <c r="H15" s="265">
        <v>387</v>
      </c>
      <c r="I15" s="14">
        <v>470</v>
      </c>
      <c r="J15" s="342">
        <v>0.82340425531914896</v>
      </c>
      <c r="K15" s="444">
        <v>0.82353516605869947</v>
      </c>
      <c r="L15" s="450">
        <v>0.453390986</v>
      </c>
      <c r="M15" s="14">
        <f>Lisäosat[[#This Row],[HYTE-kerroin (sis. Kulttuurihyte)]]*Lisäosat[[#This Row],[Asukasmäärä 31.12.2022]]</f>
        <v>607.99731222599996</v>
      </c>
      <c r="N15" s="444">
        <f>Lisäosat[[#This Row],[HYTE-kerroin (sis. Kulttuurihyte)]]/$N$7</f>
        <v>0.68339699249157104</v>
      </c>
      <c r="O15" s="456">
        <v>0</v>
      </c>
      <c r="P15" s="144">
        <v>163948.651182</v>
      </c>
      <c r="Q15" s="38">
        <v>0</v>
      </c>
      <c r="R15" s="38">
        <v>14577.56068143825</v>
      </c>
      <c r="S15" s="38">
        <v>17833.83224048109</v>
      </c>
      <c r="T15" s="38">
        <v>0</v>
      </c>
      <c r="U15" s="320">
        <f t="shared" si="1"/>
        <v>196360.04410391935</v>
      </c>
      <c r="X15" s="10"/>
      <c r="Y15" s="10"/>
      <c r="Z15" s="113"/>
    </row>
    <row r="16" spans="1:30">
      <c r="A16" s="25">
        <v>47</v>
      </c>
      <c r="B16" s="202" t="s">
        <v>22</v>
      </c>
      <c r="C16" s="424">
        <v>1811</v>
      </c>
      <c r="D16" s="429">
        <v>1.9494500000000001</v>
      </c>
      <c r="E16" s="435">
        <v>1</v>
      </c>
      <c r="F16" s="164">
        <v>182</v>
      </c>
      <c r="G16" s="436">
        <v>0.10061486864169927</v>
      </c>
      <c r="H16" s="265">
        <v>564</v>
      </c>
      <c r="I16" s="14">
        <v>676</v>
      </c>
      <c r="J16" s="342">
        <v>0.83431952662721898</v>
      </c>
      <c r="K16" s="444">
        <v>0.83445217275522554</v>
      </c>
      <c r="L16" s="450">
        <v>0.39677385399999998</v>
      </c>
      <c r="M16" s="14">
        <f>Lisäosat[[#This Row],[HYTE-kerroin (sis. Kulttuurihyte)]]*Lisäosat[[#This Row],[Asukasmäärä 31.12.2022]]</f>
        <v>718.55744959399999</v>
      </c>
      <c r="N16" s="444">
        <f>Lisäosat[[#This Row],[HYTE-kerroin (sis. Kulttuurihyte)]]/$N$7</f>
        <v>0.59805789461127412</v>
      </c>
      <c r="O16" s="456">
        <v>0</v>
      </c>
      <c r="P16" s="144">
        <v>668103.10549799993</v>
      </c>
      <c r="Q16" s="38">
        <v>167856.78</v>
      </c>
      <c r="R16" s="38">
        <v>19947.746080148219</v>
      </c>
      <c r="S16" s="38">
        <v>21076.792205364203</v>
      </c>
      <c r="T16" s="38">
        <v>0</v>
      </c>
      <c r="U16" s="320">
        <f t="shared" si="1"/>
        <v>876984.42378351244</v>
      </c>
      <c r="X16" s="10"/>
      <c r="Y16" s="10"/>
      <c r="Z16" s="113"/>
    </row>
    <row r="17" spans="1:26">
      <c r="A17" s="25">
        <v>49</v>
      </c>
      <c r="B17" s="202" t="s">
        <v>23</v>
      </c>
      <c r="C17" s="424">
        <v>305274</v>
      </c>
      <c r="D17" s="429">
        <v>0</v>
      </c>
      <c r="E17" s="435">
        <v>0</v>
      </c>
      <c r="F17" s="164">
        <v>16</v>
      </c>
      <c r="G17" s="436">
        <v>5.3848121373665577E-5</v>
      </c>
      <c r="H17" s="265">
        <v>122605</v>
      </c>
      <c r="I17" s="14">
        <v>133254</v>
      </c>
      <c r="J17" s="342">
        <v>0.9200849505455746</v>
      </c>
      <c r="K17" s="444">
        <v>0.92023123227845016</v>
      </c>
      <c r="L17" s="450">
        <v>0.731914658</v>
      </c>
      <c r="M17" s="14">
        <f>Lisäosat[[#This Row],[HYTE-kerroin (sis. Kulttuurihyte)]]*Lisäosat[[#This Row],[Asukasmäärä 31.12.2022]]</f>
        <v>223434.51530629199</v>
      </c>
      <c r="N17" s="444">
        <f>Lisäosat[[#This Row],[HYTE-kerroin (sis. Kulttuurihyte)]]/$N$7</f>
        <v>1.1032161897406949</v>
      </c>
      <c r="O17" s="456">
        <v>1.7596562162483176</v>
      </c>
      <c r="P17" s="144">
        <v>0</v>
      </c>
      <c r="Q17" s="38">
        <v>0</v>
      </c>
      <c r="R17" s="38">
        <v>3708179.2334739449</v>
      </c>
      <c r="S17" s="38">
        <v>6553801.4438202921</v>
      </c>
      <c r="T17" s="38">
        <v>5543669.6509527657</v>
      </c>
      <c r="U17" s="320">
        <f t="shared" si="1"/>
        <v>15805650.328247003</v>
      </c>
      <c r="X17" s="10"/>
      <c r="Y17" s="10"/>
      <c r="Z17" s="113"/>
    </row>
    <row r="18" spans="1:26">
      <c r="A18" s="25">
        <v>50</v>
      </c>
      <c r="B18" s="202" t="s">
        <v>24</v>
      </c>
      <c r="C18" s="424">
        <v>11276</v>
      </c>
      <c r="D18" s="429">
        <v>0</v>
      </c>
      <c r="E18" s="435">
        <v>0</v>
      </c>
      <c r="F18" s="164">
        <v>0</v>
      </c>
      <c r="G18" s="436">
        <v>0</v>
      </c>
      <c r="H18" s="265">
        <v>3872</v>
      </c>
      <c r="I18" s="14">
        <v>4587</v>
      </c>
      <c r="J18" s="342">
        <v>0.84412470023980812</v>
      </c>
      <c r="K18" s="444">
        <v>0.84425890526494296</v>
      </c>
      <c r="L18" s="450">
        <v>0.37484619600000002</v>
      </c>
      <c r="M18" s="14">
        <f>Lisäosat[[#This Row],[HYTE-kerroin (sis. Kulttuurihyte)]]*Lisäosat[[#This Row],[Asukasmäärä 31.12.2022]]</f>
        <v>4226.765706096</v>
      </c>
      <c r="N18" s="444">
        <f>Lisäosat[[#This Row],[HYTE-kerroin (sis. Kulttuurihyte)]]/$N$7</f>
        <v>0.56500629898563082</v>
      </c>
      <c r="O18" s="456">
        <v>0</v>
      </c>
      <c r="P18" s="144">
        <v>0</v>
      </c>
      <c r="Q18" s="38">
        <v>0</v>
      </c>
      <c r="R18" s="38">
        <v>125662.19708813095</v>
      </c>
      <c r="S18" s="38">
        <v>123979.874592464</v>
      </c>
      <c r="T18" s="38">
        <v>0</v>
      </c>
      <c r="U18" s="320">
        <f t="shared" si="1"/>
        <v>249642.07168059493</v>
      </c>
      <c r="X18" s="10"/>
      <c r="Y18" s="10"/>
      <c r="Z18" s="113"/>
    </row>
    <row r="19" spans="1:26">
      <c r="A19" s="25">
        <v>51</v>
      </c>
      <c r="B19" s="202" t="s">
        <v>25</v>
      </c>
      <c r="C19" s="424">
        <v>9211</v>
      </c>
      <c r="D19" s="429">
        <v>0</v>
      </c>
      <c r="E19" s="435">
        <v>0</v>
      </c>
      <c r="F19" s="164">
        <v>0</v>
      </c>
      <c r="G19" s="436">
        <v>0</v>
      </c>
      <c r="H19" s="265">
        <v>3806</v>
      </c>
      <c r="I19" s="14">
        <v>3848</v>
      </c>
      <c r="J19" s="342">
        <v>0.98908523908523904</v>
      </c>
      <c r="K19" s="444">
        <v>0.98924249098100059</v>
      </c>
      <c r="L19" s="450">
        <v>0.70972893199999998</v>
      </c>
      <c r="M19" s="14">
        <f>Lisäosat[[#This Row],[HYTE-kerroin (sis. Kulttuurihyte)]]*Lisäosat[[#This Row],[Asukasmäärä 31.12.2022]]</f>
        <v>6537.313192652</v>
      </c>
      <c r="N19" s="444">
        <f>Lisäosat[[#This Row],[HYTE-kerroin (sis. Kulttuurihyte)]]/$N$7</f>
        <v>1.0697756077864651</v>
      </c>
      <c r="O19" s="456">
        <v>0</v>
      </c>
      <c r="P19" s="144">
        <v>0</v>
      </c>
      <c r="Q19" s="38">
        <v>0</v>
      </c>
      <c r="R19" s="38">
        <v>120277.24611442315</v>
      </c>
      <c r="S19" s="38">
        <v>191753.06277982917</v>
      </c>
      <c r="T19" s="38">
        <v>0</v>
      </c>
      <c r="U19" s="320">
        <f t="shared" si="1"/>
        <v>312030.30889425229</v>
      </c>
      <c r="X19" s="10"/>
      <c r="Y19" s="10"/>
      <c r="Z19" s="113"/>
    </row>
    <row r="20" spans="1:26">
      <c r="A20" s="25">
        <v>52</v>
      </c>
      <c r="B20" s="202" t="s">
        <v>26</v>
      </c>
      <c r="C20" s="424">
        <v>2346</v>
      </c>
      <c r="D20" s="429">
        <v>0.77395000000000003</v>
      </c>
      <c r="E20" s="435">
        <v>0</v>
      </c>
      <c r="F20" s="164">
        <v>0</v>
      </c>
      <c r="G20" s="436">
        <v>0</v>
      </c>
      <c r="H20" s="265">
        <v>807</v>
      </c>
      <c r="I20" s="14">
        <v>935</v>
      </c>
      <c r="J20" s="342">
        <v>0.86310160427807492</v>
      </c>
      <c r="K20" s="444">
        <v>0.86323882638810578</v>
      </c>
      <c r="L20" s="450">
        <v>0.52666274199999996</v>
      </c>
      <c r="M20" s="14">
        <f>Lisäosat[[#This Row],[HYTE-kerroin (sis. Kulttuurihyte)]]*Lisäosat[[#This Row],[Asukasmäärä 31.12.2022]]</f>
        <v>1235.550792732</v>
      </c>
      <c r="N20" s="444">
        <f>Lisäosat[[#This Row],[HYTE-kerroin (sis. Kulttuurihyte)]]/$N$7</f>
        <v>0.79383963301856242</v>
      </c>
      <c r="O20" s="456">
        <v>0</v>
      </c>
      <c r="P20" s="144">
        <v>114533.51703599999</v>
      </c>
      <c r="Q20" s="38">
        <v>0</v>
      </c>
      <c r="R20" s="38">
        <v>26732.089384525749</v>
      </c>
      <c r="S20" s="38">
        <v>36241.287780537714</v>
      </c>
      <c r="T20" s="38">
        <v>0</v>
      </c>
      <c r="U20" s="320">
        <f t="shared" si="1"/>
        <v>177506.89420106343</v>
      </c>
      <c r="X20" s="10"/>
      <c r="Y20" s="10"/>
      <c r="Z20" s="113"/>
    </row>
    <row r="21" spans="1:26">
      <c r="A21" s="25">
        <v>61</v>
      </c>
      <c r="B21" s="202" t="s">
        <v>27</v>
      </c>
      <c r="C21" s="424">
        <v>16459</v>
      </c>
      <c r="D21" s="429">
        <v>0</v>
      </c>
      <c r="E21" s="435">
        <v>0</v>
      </c>
      <c r="F21" s="164">
        <v>0</v>
      </c>
      <c r="G21" s="436">
        <v>0</v>
      </c>
      <c r="H21" s="265">
        <v>7784</v>
      </c>
      <c r="I21" s="14">
        <v>6139</v>
      </c>
      <c r="J21" s="342">
        <v>1.2679589509692133</v>
      </c>
      <c r="K21" s="444">
        <v>1.2681605402164375</v>
      </c>
      <c r="L21" s="450">
        <v>0.53545023999999997</v>
      </c>
      <c r="M21" s="14">
        <f>Lisäosat[[#This Row],[HYTE-kerroin (sis. Kulttuurihyte)]]*Lisäosat[[#This Row],[Asukasmäärä 31.12.2022]]</f>
        <v>8812.9755001599988</v>
      </c>
      <c r="N21" s="444">
        <f>Lisäosat[[#This Row],[HYTE-kerroin (sis. Kulttuurihyte)]]/$N$7</f>
        <v>0.80708504347038312</v>
      </c>
      <c r="O21" s="456">
        <v>0</v>
      </c>
      <c r="P21" s="144">
        <v>0</v>
      </c>
      <c r="Q21" s="38">
        <v>0</v>
      </c>
      <c r="R21" s="38">
        <v>275519.03717477492</v>
      </c>
      <c r="S21" s="38">
        <v>258502.99573512207</v>
      </c>
      <c r="T21" s="38">
        <v>0</v>
      </c>
      <c r="U21" s="320">
        <f t="shared" si="1"/>
        <v>534022.03290989692</v>
      </c>
      <c r="X21" s="10"/>
      <c r="Y21" s="10"/>
      <c r="Z21" s="113"/>
    </row>
    <row r="22" spans="1:26">
      <c r="A22" s="25">
        <v>69</v>
      </c>
      <c r="B22" s="202" t="s">
        <v>28</v>
      </c>
      <c r="C22" s="424">
        <v>6687</v>
      </c>
      <c r="D22" s="429">
        <v>0.78915000000000002</v>
      </c>
      <c r="E22" s="435">
        <v>0</v>
      </c>
      <c r="F22" s="164">
        <v>0</v>
      </c>
      <c r="G22" s="436">
        <v>0</v>
      </c>
      <c r="H22" s="265">
        <v>2730</v>
      </c>
      <c r="I22" s="14">
        <v>2573</v>
      </c>
      <c r="J22" s="342">
        <v>1.0610182666148464</v>
      </c>
      <c r="K22" s="444">
        <v>1.0611869549414634</v>
      </c>
      <c r="L22" s="450">
        <v>0.558463814</v>
      </c>
      <c r="M22" s="14">
        <f>Lisäosat[[#This Row],[HYTE-kerroin (sis. Kulttuurihyte)]]*Lisäosat[[#This Row],[Asukasmäärä 31.12.2022]]</f>
        <v>3734.4475242180001</v>
      </c>
      <c r="N22" s="444">
        <f>Lisäosat[[#This Row],[HYTE-kerroin (sis. Kulttuurihyte)]]/$N$7</f>
        <v>0.84177344210140981</v>
      </c>
      <c r="O22" s="456">
        <v>0</v>
      </c>
      <c r="P22" s="144">
        <v>332876.06483399996</v>
      </c>
      <c r="Q22" s="38">
        <v>0</v>
      </c>
      <c r="R22" s="38">
        <v>93669.274613555055</v>
      </c>
      <c r="S22" s="38">
        <v>109539.1530826832</v>
      </c>
      <c r="T22" s="38">
        <v>0</v>
      </c>
      <c r="U22" s="320">
        <f t="shared" si="1"/>
        <v>536084.49253023823</v>
      </c>
      <c r="X22" s="10"/>
      <c r="Y22" s="10"/>
      <c r="Z22" s="113"/>
    </row>
    <row r="23" spans="1:26">
      <c r="A23" s="25">
        <v>71</v>
      </c>
      <c r="B23" s="202" t="s">
        <v>29</v>
      </c>
      <c r="C23" s="424">
        <v>6591</v>
      </c>
      <c r="D23" s="429">
        <v>0.6731166666666667</v>
      </c>
      <c r="E23" s="435">
        <v>0</v>
      </c>
      <c r="F23" s="164">
        <v>2</v>
      </c>
      <c r="G23" s="436">
        <v>3.0243459851807047E-4</v>
      </c>
      <c r="H23" s="265">
        <v>2531</v>
      </c>
      <c r="I23" s="14">
        <v>2383</v>
      </c>
      <c r="J23" s="342">
        <v>1.0621065883340328</v>
      </c>
      <c r="K23" s="444">
        <v>1.0622754496898761</v>
      </c>
      <c r="L23" s="450">
        <v>0.54199779400000003</v>
      </c>
      <c r="M23" s="14">
        <f>Lisäosat[[#This Row],[HYTE-kerroin (sis. Kulttuurihyte)]]*Lisäosat[[#This Row],[Asukasmäärä 31.12.2022]]</f>
        <v>3572.307460254</v>
      </c>
      <c r="N23" s="444">
        <f>Lisäosat[[#This Row],[HYTE-kerroin (sis. Kulttuurihyte)]]/$N$7</f>
        <v>0.81695418257977026</v>
      </c>
      <c r="O23" s="456">
        <v>0</v>
      </c>
      <c r="P23" s="144">
        <v>279855.17380599998</v>
      </c>
      <c r="Q23" s="38">
        <v>0</v>
      </c>
      <c r="R23" s="38">
        <v>92419.23885355884</v>
      </c>
      <c r="S23" s="38">
        <v>104783.24603827836</v>
      </c>
      <c r="T23" s="38">
        <v>0</v>
      </c>
      <c r="U23" s="320">
        <f t="shared" si="1"/>
        <v>477057.65869783715</v>
      </c>
      <c r="X23" s="10"/>
      <c r="Y23" s="10"/>
      <c r="Z23" s="113"/>
    </row>
    <row r="24" spans="1:26">
      <c r="A24" s="25">
        <v>72</v>
      </c>
      <c r="B24" s="202" t="s">
        <v>30</v>
      </c>
      <c r="C24" s="424">
        <v>960</v>
      </c>
      <c r="D24" s="429">
        <v>0.99881666666666669</v>
      </c>
      <c r="E24" s="435">
        <v>0</v>
      </c>
      <c r="F24" s="164">
        <v>0</v>
      </c>
      <c r="G24" s="436">
        <v>0</v>
      </c>
      <c r="H24" s="265">
        <v>226</v>
      </c>
      <c r="I24" s="14">
        <v>332</v>
      </c>
      <c r="J24" s="342">
        <v>0.68072289156626509</v>
      </c>
      <c r="K24" s="444">
        <v>0.68083111779486205</v>
      </c>
      <c r="L24" s="450">
        <v>0.492070915</v>
      </c>
      <c r="M24" s="14">
        <f>Lisäosat[[#This Row],[HYTE-kerroin (sis. Kulttuurihyte)]]*Lisäosat[[#This Row],[Asukasmäärä 31.12.2022]]</f>
        <v>472.38807839999998</v>
      </c>
      <c r="N24" s="444">
        <f>Lisäosat[[#This Row],[HYTE-kerroin (sis. Kulttuurihyte)]]/$N$7</f>
        <v>0.74169931425053848</v>
      </c>
      <c r="O24" s="456">
        <v>3.8417596451267855E-2</v>
      </c>
      <c r="P24" s="144">
        <v>60485.14112</v>
      </c>
      <c r="Q24" s="38">
        <v>0</v>
      </c>
      <c r="R24" s="38">
        <v>8627.4919246964928</v>
      </c>
      <c r="S24" s="38">
        <v>13856.12990910286</v>
      </c>
      <c r="T24" s="38">
        <v>380.61081156200089</v>
      </c>
      <c r="U24" s="320">
        <f t="shared" si="1"/>
        <v>83349.373765361364</v>
      </c>
      <c r="X24" s="10"/>
      <c r="Y24" s="10"/>
      <c r="Z24" s="113"/>
    </row>
    <row r="25" spans="1:26">
      <c r="A25" s="25">
        <v>74</v>
      </c>
      <c r="B25" s="202" t="s">
        <v>31</v>
      </c>
      <c r="C25" s="424">
        <v>1052</v>
      </c>
      <c r="D25" s="429">
        <v>1.4803000000000002</v>
      </c>
      <c r="E25" s="435">
        <v>0</v>
      </c>
      <c r="F25" s="164">
        <v>0</v>
      </c>
      <c r="G25" s="436">
        <v>0</v>
      </c>
      <c r="H25" s="265">
        <v>349</v>
      </c>
      <c r="I25" s="14">
        <v>402</v>
      </c>
      <c r="J25" s="342">
        <v>0.86815920398009949</v>
      </c>
      <c r="K25" s="444">
        <v>0.86829723018376115</v>
      </c>
      <c r="L25" s="450">
        <v>0.39755840999999997</v>
      </c>
      <c r="M25" s="14">
        <f>Lisäosat[[#This Row],[HYTE-kerroin (sis. Kulttuurihyte)]]*Lisäosat[[#This Row],[Asukasmäärä 31.12.2022]]</f>
        <v>418.23144731999997</v>
      </c>
      <c r="N25" s="444">
        <f>Lisäosat[[#This Row],[HYTE-kerroin (sis. Kulttuurihyte)]]/$N$7</f>
        <v>0.5992404571839699</v>
      </c>
      <c r="O25" s="456">
        <v>0</v>
      </c>
      <c r="P25" s="144">
        <v>147349.41727200002</v>
      </c>
      <c r="Q25" s="38">
        <v>0</v>
      </c>
      <c r="R25" s="38">
        <v>12057.522657223781</v>
      </c>
      <c r="S25" s="38">
        <v>12267.602700233658</v>
      </c>
      <c r="T25" s="38">
        <v>0</v>
      </c>
      <c r="U25" s="320">
        <f t="shared" si="1"/>
        <v>171674.54262945746</v>
      </c>
      <c r="X25" s="10"/>
      <c r="Y25" s="10"/>
      <c r="Z25" s="113"/>
    </row>
    <row r="26" spans="1:26">
      <c r="A26" s="25">
        <v>75</v>
      </c>
      <c r="B26" s="202" t="s">
        <v>32</v>
      </c>
      <c r="C26" s="424">
        <v>19549</v>
      </c>
      <c r="D26" s="429">
        <v>0</v>
      </c>
      <c r="E26" s="435">
        <v>0</v>
      </c>
      <c r="F26" s="164">
        <v>0</v>
      </c>
      <c r="G26" s="436">
        <v>0</v>
      </c>
      <c r="H26" s="265">
        <v>6105</v>
      </c>
      <c r="I26" s="14">
        <v>7470</v>
      </c>
      <c r="J26" s="342">
        <v>0.81726907630522083</v>
      </c>
      <c r="K26" s="444">
        <v>0.81739901162981954</v>
      </c>
      <c r="L26" s="450">
        <v>0.63375979199999999</v>
      </c>
      <c r="M26" s="14">
        <f>Lisäosat[[#This Row],[HYTE-kerroin (sis. Kulttuurihyte)]]*Lisäosat[[#This Row],[Asukasmäärä 31.12.2022]]</f>
        <v>12389.370173808</v>
      </c>
      <c r="N26" s="444">
        <f>Lisäosat[[#This Row],[HYTE-kerroin (sis. Kulttuurihyte)]]/$N$7</f>
        <v>0.95526719583896536</v>
      </c>
      <c r="O26" s="456">
        <v>0</v>
      </c>
      <c r="P26" s="144">
        <v>0</v>
      </c>
      <c r="Q26" s="38">
        <v>0</v>
      </c>
      <c r="R26" s="38">
        <v>210927.1992742377</v>
      </c>
      <c r="S26" s="38">
        <v>363406.12828693248</v>
      </c>
      <c r="T26" s="38">
        <v>0</v>
      </c>
      <c r="U26" s="320">
        <f t="shared" si="1"/>
        <v>574333.32756117021</v>
      </c>
      <c r="X26" s="10"/>
      <c r="Y26" s="10"/>
      <c r="Z26" s="113"/>
    </row>
    <row r="27" spans="1:26">
      <c r="A27" s="25">
        <v>77</v>
      </c>
      <c r="B27" s="202" t="s">
        <v>33</v>
      </c>
      <c r="C27" s="424">
        <v>4601</v>
      </c>
      <c r="D27" s="429">
        <v>0.66818333333333335</v>
      </c>
      <c r="E27" s="435">
        <v>0</v>
      </c>
      <c r="F27" s="164">
        <v>0</v>
      </c>
      <c r="G27" s="436">
        <v>0</v>
      </c>
      <c r="H27" s="265">
        <v>1340</v>
      </c>
      <c r="I27" s="14">
        <v>1663</v>
      </c>
      <c r="J27" s="342">
        <v>0.80577269993986766</v>
      </c>
      <c r="K27" s="444">
        <v>0.80590080748774262</v>
      </c>
      <c r="L27" s="450">
        <v>0.55641928200000002</v>
      </c>
      <c r="M27" s="14">
        <f>Lisäosat[[#This Row],[HYTE-kerroin (sis. Kulttuurihyte)]]*Lisäosat[[#This Row],[Asukasmäärä 31.12.2022]]</f>
        <v>2560.0851164820001</v>
      </c>
      <c r="N27" s="444">
        <f>Lisäosat[[#This Row],[HYTE-kerroin (sis. Kulttuurihyte)]]/$N$7</f>
        <v>0.8386917155938326</v>
      </c>
      <c r="O27" s="456">
        <v>0</v>
      </c>
      <c r="P27" s="144">
        <v>193927.57047133334</v>
      </c>
      <c r="Q27" s="38">
        <v>0</v>
      </c>
      <c r="R27" s="38">
        <v>48944.934921314569</v>
      </c>
      <c r="S27" s="38">
        <v>75092.648553882973</v>
      </c>
      <c r="T27" s="38">
        <v>0</v>
      </c>
      <c r="U27" s="320">
        <f t="shared" si="1"/>
        <v>317965.15394653089</v>
      </c>
      <c r="X27" s="10"/>
      <c r="Y27" s="10"/>
      <c r="Z27" s="113"/>
    </row>
    <row r="28" spans="1:26">
      <c r="A28" s="25">
        <v>78</v>
      </c>
      <c r="B28" s="202" t="s">
        <v>34</v>
      </c>
      <c r="C28" s="424">
        <v>7832</v>
      </c>
      <c r="D28" s="429">
        <v>0.99443333333333328</v>
      </c>
      <c r="E28" s="435">
        <v>0</v>
      </c>
      <c r="F28" s="164">
        <v>1</v>
      </c>
      <c r="G28" s="436">
        <v>1.2532898859506203E-4</v>
      </c>
      <c r="H28" s="265">
        <v>3395</v>
      </c>
      <c r="I28" s="14">
        <v>3045</v>
      </c>
      <c r="J28" s="342">
        <v>1.1149425287356323</v>
      </c>
      <c r="K28" s="444">
        <v>1.1151197903298615</v>
      </c>
      <c r="L28" s="450">
        <v>0.62146836999999999</v>
      </c>
      <c r="M28" s="14">
        <f>Lisäosat[[#This Row],[HYTE-kerroin (sis. Kulttuurihyte)]]*Lisäosat[[#This Row],[Asukasmäärä 31.12.2022]]</f>
        <v>4867.34027384</v>
      </c>
      <c r="N28" s="444">
        <f>Lisäosat[[#This Row],[HYTE-kerroin (sis. Kulttuurihyte)]]/$N$7</f>
        <v>0.93674031487392395</v>
      </c>
      <c r="O28" s="456">
        <v>0</v>
      </c>
      <c r="P28" s="144">
        <v>491292.38974933326</v>
      </c>
      <c r="Q28" s="38">
        <v>0</v>
      </c>
      <c r="R28" s="38">
        <v>115283.76021179788</v>
      </c>
      <c r="S28" s="38">
        <v>142769.26584296147</v>
      </c>
      <c r="T28" s="38">
        <v>0</v>
      </c>
      <c r="U28" s="320">
        <f t="shared" si="1"/>
        <v>749345.41580409266</v>
      </c>
      <c r="X28" s="10"/>
      <c r="Y28" s="10"/>
      <c r="Z28" s="113"/>
    </row>
    <row r="29" spans="1:26">
      <c r="A29" s="25">
        <v>79</v>
      </c>
      <c r="B29" s="202" t="s">
        <v>35</v>
      </c>
      <c r="C29" s="424">
        <v>6753</v>
      </c>
      <c r="D29" s="429">
        <v>0</v>
      </c>
      <c r="E29" s="435">
        <v>0</v>
      </c>
      <c r="F29" s="164">
        <v>0</v>
      </c>
      <c r="G29" s="436">
        <v>0</v>
      </c>
      <c r="H29" s="265">
        <v>3644</v>
      </c>
      <c r="I29" s="14">
        <v>2437</v>
      </c>
      <c r="J29" s="342">
        <v>1.4952810832991383</v>
      </c>
      <c r="K29" s="444">
        <v>1.495518813856378</v>
      </c>
      <c r="L29" s="450">
        <v>0.56752189099999995</v>
      </c>
      <c r="M29" s="14">
        <f>Lisäosat[[#This Row],[HYTE-kerroin (sis. Kulttuurihyte)]]*Lisäosat[[#This Row],[Asukasmäärä 31.12.2022]]</f>
        <v>3832.4753299229997</v>
      </c>
      <c r="N29" s="444">
        <f>Lisäosat[[#This Row],[HYTE-kerroin (sis. Kulttuurihyte)]]/$N$7</f>
        <v>0.85542669673306904</v>
      </c>
      <c r="O29" s="456">
        <v>0</v>
      </c>
      <c r="P29" s="144">
        <v>0</v>
      </c>
      <c r="Q29" s="38">
        <v>0</v>
      </c>
      <c r="R29" s="38">
        <v>133309.94885963199</v>
      </c>
      <c r="S29" s="38">
        <v>112414.51355992755</v>
      </c>
      <c r="T29" s="38">
        <v>0</v>
      </c>
      <c r="U29" s="320">
        <f t="shared" si="1"/>
        <v>245724.46241955954</v>
      </c>
      <c r="X29" s="10"/>
      <c r="Y29" s="10"/>
      <c r="Z29" s="113"/>
    </row>
    <row r="30" spans="1:26">
      <c r="A30" s="25">
        <v>81</v>
      </c>
      <c r="B30" s="202" t="s">
        <v>36</v>
      </c>
      <c r="C30" s="424">
        <v>2574</v>
      </c>
      <c r="D30" s="429">
        <v>1.0004999999999999</v>
      </c>
      <c r="E30" s="435">
        <v>0</v>
      </c>
      <c r="F30" s="164">
        <v>0</v>
      </c>
      <c r="G30" s="436">
        <v>0</v>
      </c>
      <c r="H30" s="265">
        <v>854</v>
      </c>
      <c r="I30" s="14">
        <v>857</v>
      </c>
      <c r="J30" s="342">
        <v>0.9964994165694282</v>
      </c>
      <c r="K30" s="444">
        <v>0.9966578472245311</v>
      </c>
      <c r="L30" s="450">
        <v>0.65862805999999996</v>
      </c>
      <c r="M30" s="14">
        <f>Lisäosat[[#This Row],[HYTE-kerroin (sis. Kulttuurihyte)]]*Lisäosat[[#This Row],[Asukasmäärä 31.12.2022]]</f>
        <v>1695.3086264399999</v>
      </c>
      <c r="N30" s="444">
        <f>Lisäosat[[#This Row],[HYTE-kerroin (sis. Kulttuurihyte)]]/$N$7</f>
        <v>0.99275117784224753</v>
      </c>
      <c r="O30" s="456">
        <v>0</v>
      </c>
      <c r="P30" s="144">
        <v>243673.65593999997</v>
      </c>
      <c r="Q30" s="38">
        <v>0</v>
      </c>
      <c r="R30" s="38">
        <v>33863.244343578452</v>
      </c>
      <c r="S30" s="38">
        <v>49726.946208165296</v>
      </c>
      <c r="T30" s="38">
        <v>0</v>
      </c>
      <c r="U30" s="320">
        <f t="shared" si="1"/>
        <v>327263.84649174375</v>
      </c>
      <c r="X30" s="10"/>
      <c r="Y30" s="10"/>
      <c r="Z30" s="113"/>
    </row>
    <row r="31" spans="1:26">
      <c r="A31" s="25">
        <v>82</v>
      </c>
      <c r="B31" s="202" t="s">
        <v>37</v>
      </c>
      <c r="C31" s="424">
        <v>9359</v>
      </c>
      <c r="D31" s="429">
        <v>0</v>
      </c>
      <c r="E31" s="435">
        <v>0</v>
      </c>
      <c r="F31" s="164">
        <v>0</v>
      </c>
      <c r="G31" s="436">
        <v>0</v>
      </c>
      <c r="H31" s="265">
        <v>2757</v>
      </c>
      <c r="I31" s="14">
        <v>3999</v>
      </c>
      <c r="J31" s="342">
        <v>0.6894223555888972</v>
      </c>
      <c r="K31" s="444">
        <v>0.68953196492094737</v>
      </c>
      <c r="L31" s="450">
        <v>0.60720904200000003</v>
      </c>
      <c r="M31" s="14">
        <f>Lisäosat[[#This Row],[HYTE-kerroin (sis. Kulttuurihyte)]]*Lisäosat[[#This Row],[Asukasmäärä 31.12.2022]]</f>
        <v>5682.8694240780005</v>
      </c>
      <c r="N31" s="444">
        <f>Lisäosat[[#This Row],[HYTE-kerroin (sis. Kulttuurihyte)]]/$N$7</f>
        <v>0.91524720589943098</v>
      </c>
      <c r="O31" s="456">
        <v>0</v>
      </c>
      <c r="P31" s="144">
        <v>0</v>
      </c>
      <c r="Q31" s="38">
        <v>0</v>
      </c>
      <c r="R31" s="38">
        <v>85183.951507975929</v>
      </c>
      <c r="S31" s="38">
        <v>166690.4407562486</v>
      </c>
      <c r="T31" s="38">
        <v>0</v>
      </c>
      <c r="U31" s="320">
        <f t="shared" si="1"/>
        <v>251874.39226422453</v>
      </c>
      <c r="X31" s="10"/>
      <c r="Y31" s="10"/>
      <c r="Z31" s="113"/>
    </row>
    <row r="32" spans="1:26">
      <c r="A32" s="25">
        <v>86</v>
      </c>
      <c r="B32" s="202" t="s">
        <v>38</v>
      </c>
      <c r="C32" s="424">
        <v>8031</v>
      </c>
      <c r="D32" s="429">
        <v>0</v>
      </c>
      <c r="E32" s="435">
        <v>0</v>
      </c>
      <c r="F32" s="164">
        <v>0</v>
      </c>
      <c r="G32" s="436">
        <v>3.6841458921773305E-4</v>
      </c>
      <c r="H32" s="265">
        <v>1830</v>
      </c>
      <c r="I32" s="14">
        <v>3549</v>
      </c>
      <c r="J32" s="342">
        <v>0.51563820794590021</v>
      </c>
      <c r="K32" s="444">
        <v>0.51572018782237838</v>
      </c>
      <c r="L32" s="450">
        <v>0.53616202499999999</v>
      </c>
      <c r="M32" s="14">
        <f>Lisäosat[[#This Row],[HYTE-kerroin (sis. Kulttuurihyte)]]*Lisäosat[[#This Row],[Asukasmäärä 31.12.2022]]</f>
        <v>4305.9172227749996</v>
      </c>
      <c r="N32" s="444">
        <f>Lisäosat[[#This Row],[HYTE-kerroin (sis. Kulttuurihyte)]]/$N$7</f>
        <v>0.80815791819290927</v>
      </c>
      <c r="O32" s="456">
        <v>0</v>
      </c>
      <c r="P32" s="144">
        <v>0</v>
      </c>
      <c r="Q32" s="38">
        <v>0</v>
      </c>
      <c r="R32" s="38">
        <v>54671.084534900074</v>
      </c>
      <c r="S32" s="38">
        <v>126301.55405000118</v>
      </c>
      <c r="T32" s="38">
        <v>0</v>
      </c>
      <c r="U32" s="320">
        <f t="shared" si="1"/>
        <v>180972.63858490126</v>
      </c>
      <c r="X32" s="10"/>
      <c r="Y32" s="10"/>
      <c r="Z32" s="113"/>
    </row>
    <row r="33" spans="1:26">
      <c r="A33" s="25">
        <v>90</v>
      </c>
      <c r="B33" s="202" t="s">
        <v>39</v>
      </c>
      <c r="C33" s="424">
        <v>3061</v>
      </c>
      <c r="D33" s="429">
        <v>1.6935833333333332</v>
      </c>
      <c r="E33" s="435">
        <v>0</v>
      </c>
      <c r="F33" s="164">
        <v>0</v>
      </c>
      <c r="G33" s="436">
        <v>0</v>
      </c>
      <c r="H33" s="265">
        <v>993</v>
      </c>
      <c r="I33" s="14">
        <v>1022</v>
      </c>
      <c r="J33" s="342">
        <v>0.97162426614481412</v>
      </c>
      <c r="K33" s="444">
        <v>0.97177874196932501</v>
      </c>
      <c r="L33" s="450">
        <v>0.61785789400000002</v>
      </c>
      <c r="M33" s="14">
        <f>Lisäosat[[#This Row],[HYTE-kerroin (sis. Kulttuurihyte)]]*Lisäosat[[#This Row],[Asukasmäärä 31.12.2022]]</f>
        <v>1891.263013534</v>
      </c>
      <c r="N33" s="444">
        <f>Lisäosat[[#This Row],[HYTE-kerroin (sis. Kulttuurihyte)]]/$N$7</f>
        <v>0.93129823835266079</v>
      </c>
      <c r="O33" s="456">
        <v>0</v>
      </c>
      <c r="P33" s="144">
        <v>981031.24630999984</v>
      </c>
      <c r="Q33" s="38">
        <v>0</v>
      </c>
      <c r="R33" s="38">
        <v>39264.914425018971</v>
      </c>
      <c r="S33" s="38">
        <v>55474.698041847252</v>
      </c>
      <c r="T33" s="38">
        <v>0</v>
      </c>
      <c r="U33" s="320">
        <f t="shared" si="1"/>
        <v>1075770.858776866</v>
      </c>
      <c r="X33" s="10"/>
      <c r="Y33" s="10"/>
      <c r="Z33" s="113"/>
    </row>
    <row r="34" spans="1:26">
      <c r="A34" s="25">
        <v>91</v>
      </c>
      <c r="B34" s="202" t="s">
        <v>40</v>
      </c>
      <c r="C34" s="424">
        <v>664028</v>
      </c>
      <c r="D34" s="429">
        <v>0</v>
      </c>
      <c r="E34" s="435">
        <v>0</v>
      </c>
      <c r="F34" s="164">
        <v>63</v>
      </c>
      <c r="G34" s="436">
        <v>9.7196931614365102E-5</v>
      </c>
      <c r="H34" s="265">
        <v>398045</v>
      </c>
      <c r="I34" s="14">
        <v>301908</v>
      </c>
      <c r="J34" s="342">
        <v>1.318431442691151</v>
      </c>
      <c r="K34" s="444">
        <v>1.3186410564186661</v>
      </c>
      <c r="L34" s="450">
        <v>0.665620816</v>
      </c>
      <c r="M34" s="14">
        <f>Lisäosat[[#This Row],[HYTE-kerroin (sis. Kulttuurihyte)]]*Lisäosat[[#This Row],[Asukasmäärä 31.12.2022]]</f>
        <v>441990.85920684802</v>
      </c>
      <c r="N34" s="444">
        <f>Lisäosat[[#This Row],[HYTE-kerroin (sis. Kulttuurihyte)]]/$N$7</f>
        <v>1.0032913706718143</v>
      </c>
      <c r="O34" s="456">
        <v>0.51729038162723706</v>
      </c>
      <c r="P34" s="144">
        <v>0</v>
      </c>
      <c r="Q34" s="38">
        <v>0</v>
      </c>
      <c r="R34" s="38">
        <v>11558112.501032777</v>
      </c>
      <c r="S34" s="38">
        <v>12964515.922055662</v>
      </c>
      <c r="T34" s="38">
        <v>3544871.4705216843</v>
      </c>
      <c r="U34" s="320">
        <f t="shared" si="1"/>
        <v>28067499.893610124</v>
      </c>
      <c r="X34" s="10"/>
      <c r="Y34" s="10"/>
      <c r="Z34" s="113"/>
    </row>
    <row r="35" spans="1:26">
      <c r="A35" s="25">
        <v>92</v>
      </c>
      <c r="B35" s="202" t="s">
        <v>41</v>
      </c>
      <c r="C35" s="424">
        <v>242819</v>
      </c>
      <c r="D35" s="429">
        <v>0</v>
      </c>
      <c r="E35" s="435">
        <v>0</v>
      </c>
      <c r="F35" s="164">
        <v>25</v>
      </c>
      <c r="G35" s="436">
        <v>1.0451242861801126E-4</v>
      </c>
      <c r="H35" s="265">
        <v>110705</v>
      </c>
      <c r="I35" s="14">
        <v>107972</v>
      </c>
      <c r="J35" s="342">
        <v>1.0253121179565072</v>
      </c>
      <c r="K35" s="444">
        <v>1.0254751294624165</v>
      </c>
      <c r="L35" s="450">
        <v>0.75905003900000001</v>
      </c>
      <c r="M35" s="14">
        <f>Lisäosat[[#This Row],[HYTE-kerroin (sis. Kulttuurihyte)]]*Lisäosat[[#This Row],[Asukasmäärä 31.12.2022]]</f>
        <v>184311.77141994101</v>
      </c>
      <c r="N35" s="444">
        <f>Lisäosat[[#This Row],[HYTE-kerroin (sis. Kulttuurihyte)]]/$N$7</f>
        <v>1.1441173949656107</v>
      </c>
      <c r="O35" s="456">
        <v>1.2737600228050965</v>
      </c>
      <c r="P35" s="144">
        <v>0</v>
      </c>
      <c r="Q35" s="38">
        <v>0</v>
      </c>
      <c r="R35" s="38">
        <v>3286863.9600843354</v>
      </c>
      <c r="S35" s="38">
        <v>5406249.5760298893</v>
      </c>
      <c r="T35" s="38">
        <v>3191905.1529679107</v>
      </c>
      <c r="U35" s="320">
        <f t="shared" si="1"/>
        <v>11885018.689082136</v>
      </c>
      <c r="X35" s="10"/>
      <c r="Y35" s="10"/>
      <c r="Z35" s="113"/>
    </row>
    <row r="36" spans="1:26">
      <c r="A36" s="25">
        <v>97</v>
      </c>
      <c r="B36" s="202" t="s">
        <v>42</v>
      </c>
      <c r="C36" s="424">
        <v>2091</v>
      </c>
      <c r="D36" s="429">
        <v>0.77800000000000002</v>
      </c>
      <c r="E36" s="435">
        <v>0</v>
      </c>
      <c r="F36" s="164">
        <v>0</v>
      </c>
      <c r="G36" s="436">
        <v>0</v>
      </c>
      <c r="H36" s="265">
        <v>586</v>
      </c>
      <c r="I36" s="14">
        <v>744</v>
      </c>
      <c r="J36" s="342">
        <v>0.7876344086021505</v>
      </c>
      <c r="K36" s="444">
        <v>0.78775963239381719</v>
      </c>
      <c r="L36" s="450">
        <v>0.37637416499999998</v>
      </c>
      <c r="M36" s="14">
        <f>Lisäosat[[#This Row],[HYTE-kerroin (sis. Kulttuurihyte)]]*Lisäosat[[#This Row],[Asukasmäärä 31.12.2022]]</f>
        <v>786.99837901499995</v>
      </c>
      <c r="N36" s="444">
        <f>Lisäosat[[#This Row],[HYTE-kerroin (sis. Kulttuurihyte)]]/$N$7</f>
        <v>0.56730940921822004</v>
      </c>
      <c r="O36" s="456">
        <v>0</v>
      </c>
      <c r="P36" s="144">
        <v>102618.41783999999</v>
      </c>
      <c r="Q36" s="38">
        <v>0</v>
      </c>
      <c r="R36" s="38">
        <v>21743.111165628223</v>
      </c>
      <c r="S36" s="38">
        <v>23084.307747181305</v>
      </c>
      <c r="T36" s="38">
        <v>0</v>
      </c>
      <c r="U36" s="320">
        <f t="shared" si="1"/>
        <v>147445.83675280953</v>
      </c>
      <c r="X36" s="10"/>
      <c r="Y36" s="10"/>
      <c r="Z36" s="113"/>
    </row>
    <row r="37" spans="1:26" s="109" customFormat="1">
      <c r="A37" s="130">
        <v>98</v>
      </c>
      <c r="B37" s="130" t="s">
        <v>43</v>
      </c>
      <c r="C37" s="425">
        <v>22943</v>
      </c>
      <c r="D37" s="429">
        <v>0</v>
      </c>
      <c r="E37" s="437">
        <v>0</v>
      </c>
      <c r="F37" s="164">
        <v>3</v>
      </c>
      <c r="G37" s="436">
        <v>4.3308791684711995E-5</v>
      </c>
      <c r="H37" s="278">
        <v>5864</v>
      </c>
      <c r="I37" s="15">
        <v>9252</v>
      </c>
      <c r="J37" s="343">
        <v>0.63380890618244701</v>
      </c>
      <c r="K37" s="444">
        <v>0.63390967368772289</v>
      </c>
      <c r="L37" s="451">
        <v>0.688113541</v>
      </c>
      <c r="M37" s="14">
        <f>Lisäosat[[#This Row],[HYTE-kerroin (sis. Kulttuurihyte)]]*Lisäosat[[#This Row],[Asukasmäärä 31.12.2022]]</f>
        <v>15787.388971163</v>
      </c>
      <c r="N37" s="444">
        <f>Lisäosat[[#This Row],[HYTE-kerroin (sis. Kulttuurihyte)]]/$N$7</f>
        <v>1.0371946927328752</v>
      </c>
      <c r="O37" s="455">
        <v>0</v>
      </c>
      <c r="P37" s="206">
        <v>0</v>
      </c>
      <c r="Q37" s="168">
        <v>0</v>
      </c>
      <c r="R37" s="168">
        <v>191978.02329311002</v>
      </c>
      <c r="S37" s="168">
        <v>463077.12347630714</v>
      </c>
      <c r="T37" s="168">
        <v>0</v>
      </c>
      <c r="U37" s="320">
        <f t="shared" si="1"/>
        <v>655055.14676941722</v>
      </c>
      <c r="V37" s="64"/>
      <c r="W37" s="64"/>
      <c r="X37" s="114"/>
      <c r="Y37" s="115"/>
      <c r="Z37" s="116"/>
    </row>
    <row r="38" spans="1:26" s="50" customFormat="1">
      <c r="A38" s="134">
        <v>102</v>
      </c>
      <c r="B38" s="130" t="s">
        <v>44</v>
      </c>
      <c r="C38" s="425">
        <v>9745</v>
      </c>
      <c r="D38" s="429">
        <v>0</v>
      </c>
      <c r="E38" s="437">
        <v>0</v>
      </c>
      <c r="F38" s="164">
        <v>0</v>
      </c>
      <c r="G38" s="436">
        <v>0</v>
      </c>
      <c r="H38" s="278">
        <v>4063</v>
      </c>
      <c r="I38" s="15">
        <v>3966</v>
      </c>
      <c r="J38" s="343">
        <v>1.024457892082703</v>
      </c>
      <c r="K38" s="444">
        <v>1.0246207677776298</v>
      </c>
      <c r="L38" s="451">
        <v>0.600913904</v>
      </c>
      <c r="M38" s="14">
        <f>Lisäosat[[#This Row],[HYTE-kerroin (sis. Kulttuurihyte)]]*Lisäosat[[#This Row],[Asukasmäärä 31.12.2022]]</f>
        <v>5855.9059944800001</v>
      </c>
      <c r="N38" s="444">
        <f>Lisäosat[[#This Row],[HYTE-kerroin (sis. Kulttuurihyte)]]/$N$7</f>
        <v>0.90575853384956495</v>
      </c>
      <c r="O38" s="456">
        <v>0</v>
      </c>
      <c r="P38" s="206">
        <v>0</v>
      </c>
      <c r="Q38" s="168">
        <v>0</v>
      </c>
      <c r="R38" s="168">
        <v>131801.06784230762</v>
      </c>
      <c r="S38" s="168">
        <v>171765.96511460363</v>
      </c>
      <c r="T38" s="168">
        <v>0</v>
      </c>
      <c r="U38" s="320">
        <f t="shared" si="1"/>
        <v>303567.03295691125</v>
      </c>
      <c r="V38" s="49"/>
      <c r="W38" s="49"/>
      <c r="X38" s="115"/>
      <c r="Y38" s="115"/>
      <c r="Z38" s="116"/>
    </row>
    <row r="39" spans="1:26" s="50" customFormat="1">
      <c r="A39" s="134">
        <v>103</v>
      </c>
      <c r="B39" s="130" t="s">
        <v>45</v>
      </c>
      <c r="C39" s="425">
        <v>2161</v>
      </c>
      <c r="D39" s="429">
        <v>0</v>
      </c>
      <c r="E39" s="437">
        <v>0</v>
      </c>
      <c r="F39" s="164">
        <v>0</v>
      </c>
      <c r="G39" s="436">
        <v>0</v>
      </c>
      <c r="H39" s="278">
        <v>543</v>
      </c>
      <c r="I39" s="15">
        <v>852</v>
      </c>
      <c r="J39" s="343">
        <v>0.63732394366197187</v>
      </c>
      <c r="K39" s="444">
        <v>0.63742527001322524</v>
      </c>
      <c r="L39" s="451">
        <v>0.244310992</v>
      </c>
      <c r="M39" s="14">
        <f>Lisäosat[[#This Row],[HYTE-kerroin (sis. Kulttuurihyte)]]*Lisäosat[[#This Row],[Asukasmäärä 31.12.2022]]</f>
        <v>527.95605371199997</v>
      </c>
      <c r="N39" s="444">
        <f>Lisäosat[[#This Row],[HYTE-kerroin (sis. Kulttuurihyte)]]/$N$7</f>
        <v>0.36825036738915728</v>
      </c>
      <c r="O39" s="456">
        <v>0</v>
      </c>
      <c r="P39" s="206">
        <v>0</v>
      </c>
      <c r="Q39" s="168">
        <v>0</v>
      </c>
      <c r="R39" s="168">
        <v>18182.683312181252</v>
      </c>
      <c r="S39" s="168">
        <v>15486.054794838275</v>
      </c>
      <c r="T39" s="168">
        <v>0</v>
      </c>
      <c r="U39" s="320">
        <f t="shared" si="1"/>
        <v>33668.738107019526</v>
      </c>
      <c r="V39" s="49"/>
      <c r="W39" s="49"/>
      <c r="X39" s="115"/>
      <c r="Y39" s="115"/>
      <c r="Z39" s="116"/>
    </row>
    <row r="40" spans="1:26" s="50" customFormat="1">
      <c r="A40" s="134">
        <v>105</v>
      </c>
      <c r="B40" s="130" t="s">
        <v>46</v>
      </c>
      <c r="C40" s="425">
        <v>2094</v>
      </c>
      <c r="D40" s="429">
        <v>1.7368999999999999</v>
      </c>
      <c r="E40" s="437">
        <v>0</v>
      </c>
      <c r="F40" s="164">
        <v>0</v>
      </c>
      <c r="G40" s="436">
        <v>0</v>
      </c>
      <c r="H40" s="278">
        <v>534</v>
      </c>
      <c r="I40" s="15">
        <v>697</v>
      </c>
      <c r="J40" s="343">
        <v>0.76614060258249639</v>
      </c>
      <c r="K40" s="444">
        <v>0.76626240913406063</v>
      </c>
      <c r="L40" s="451">
        <v>0.614019078</v>
      </c>
      <c r="M40" s="14">
        <f>Lisäosat[[#This Row],[HYTE-kerroin (sis. Kulttuurihyte)]]*Lisäosat[[#This Row],[Asukasmäärä 31.12.2022]]</f>
        <v>1285.755949332</v>
      </c>
      <c r="N40" s="444">
        <f>Lisäosat[[#This Row],[HYTE-kerroin (sis. Kulttuurihyte)]]/$N$7</f>
        <v>0.92551198456699657</v>
      </c>
      <c r="O40" s="456">
        <v>0</v>
      </c>
      <c r="P40" s="206">
        <v>688278.86186399986</v>
      </c>
      <c r="Q40" s="168">
        <v>0</v>
      </c>
      <c r="R40" s="168">
        <v>21180.105998392741</v>
      </c>
      <c r="S40" s="168">
        <v>37713.90998199684</v>
      </c>
      <c r="T40" s="168">
        <v>0</v>
      </c>
      <c r="U40" s="320">
        <f t="shared" si="1"/>
        <v>747172.87784438941</v>
      </c>
      <c r="V40" s="49"/>
      <c r="W40" s="49"/>
      <c r="X40" s="115"/>
      <c r="Y40" s="115"/>
      <c r="Z40" s="116"/>
    </row>
    <row r="41" spans="1:26" s="50" customFormat="1">
      <c r="A41" s="134">
        <v>106</v>
      </c>
      <c r="B41" s="130" t="s">
        <v>47</v>
      </c>
      <c r="C41" s="425">
        <v>46797</v>
      </c>
      <c r="D41" s="429">
        <v>0</v>
      </c>
      <c r="E41" s="437">
        <v>0</v>
      </c>
      <c r="F41" s="164">
        <v>0</v>
      </c>
      <c r="G41" s="436">
        <v>0</v>
      </c>
      <c r="H41" s="278">
        <v>19248</v>
      </c>
      <c r="I41" s="15">
        <v>19976</v>
      </c>
      <c r="J41" s="343">
        <v>0.96355626752102519</v>
      </c>
      <c r="K41" s="444">
        <v>0.96370946063700047</v>
      </c>
      <c r="L41" s="451">
        <v>0.61878100700000005</v>
      </c>
      <c r="M41" s="14">
        <f>Lisäosat[[#This Row],[HYTE-kerroin (sis. Kulttuurihyte)]]*Lisäosat[[#This Row],[Asukasmäärä 31.12.2022]]</f>
        <v>28957.094784579003</v>
      </c>
      <c r="N41" s="444">
        <f>Lisäosat[[#This Row],[HYTE-kerroin (sis. Kulttuurihyte)]]/$N$7</f>
        <v>0.93268964812349797</v>
      </c>
      <c r="O41" s="456">
        <v>0.23458434648630697</v>
      </c>
      <c r="P41" s="206">
        <v>0</v>
      </c>
      <c r="Q41" s="168">
        <v>0</v>
      </c>
      <c r="R41" s="168">
        <v>595302.99350847211</v>
      </c>
      <c r="S41" s="168">
        <v>849372.12743455963</v>
      </c>
      <c r="T41" s="168">
        <v>113291.34659720337</v>
      </c>
      <c r="U41" s="320">
        <f t="shared" si="1"/>
        <v>1557966.467540235</v>
      </c>
      <c r="V41" s="49"/>
      <c r="W41" s="49"/>
      <c r="X41" s="115"/>
      <c r="Y41" s="115"/>
      <c r="Z41" s="116"/>
    </row>
    <row r="42" spans="1:26" s="50" customFormat="1">
      <c r="A42" s="134">
        <v>108</v>
      </c>
      <c r="B42" s="130" t="s">
        <v>48</v>
      </c>
      <c r="C42" s="425">
        <v>10257</v>
      </c>
      <c r="D42" s="429">
        <v>0</v>
      </c>
      <c r="E42" s="437">
        <v>0</v>
      </c>
      <c r="F42" s="164">
        <v>3</v>
      </c>
      <c r="G42" s="436">
        <v>2.9021959949695271E-4</v>
      </c>
      <c r="H42" s="278">
        <v>2825</v>
      </c>
      <c r="I42" s="15">
        <v>4151</v>
      </c>
      <c r="J42" s="343">
        <v>0.68055890146952547</v>
      </c>
      <c r="K42" s="444">
        <v>0.68066710162579558</v>
      </c>
      <c r="L42" s="451">
        <v>0.662422328</v>
      </c>
      <c r="M42" s="14">
        <f>Lisäosat[[#This Row],[HYTE-kerroin (sis. Kulttuurihyte)]]*Lisäosat[[#This Row],[Asukasmäärä 31.12.2022]]</f>
        <v>6794.4658182960002</v>
      </c>
      <c r="N42" s="444">
        <f>Lisäosat[[#This Row],[HYTE-kerroin (sis. Kulttuurihyte)]]/$N$7</f>
        <v>0.99847028435290719</v>
      </c>
      <c r="O42" s="456">
        <v>0</v>
      </c>
      <c r="P42" s="206">
        <v>0</v>
      </c>
      <c r="Q42" s="168">
        <v>0</v>
      </c>
      <c r="R42" s="168">
        <v>92157.15249016037</v>
      </c>
      <c r="S42" s="168">
        <v>199295.88689058722</v>
      </c>
      <c r="T42" s="168">
        <v>0</v>
      </c>
      <c r="U42" s="320">
        <f t="shared" si="1"/>
        <v>291453.03938074759</v>
      </c>
      <c r="V42" s="49"/>
      <c r="W42" s="49"/>
      <c r="X42" s="115"/>
      <c r="Y42" s="115"/>
      <c r="Z42" s="116"/>
    </row>
    <row r="43" spans="1:26" s="50" customFormat="1">
      <c r="A43" s="134">
        <v>109</v>
      </c>
      <c r="B43" s="130" t="s">
        <v>49</v>
      </c>
      <c r="C43" s="425">
        <v>68043</v>
      </c>
      <c r="D43" s="429">
        <v>0</v>
      </c>
      <c r="E43" s="437">
        <v>0</v>
      </c>
      <c r="F43" s="164">
        <v>5</v>
      </c>
      <c r="G43" s="436">
        <v>8.8272939930264383E-5</v>
      </c>
      <c r="H43" s="278">
        <v>27721</v>
      </c>
      <c r="I43" s="15">
        <v>27150</v>
      </c>
      <c r="J43" s="343">
        <v>1.0210313075506445</v>
      </c>
      <c r="K43" s="444">
        <v>1.0211936384624807</v>
      </c>
      <c r="L43" s="451">
        <v>0.67818897600000005</v>
      </c>
      <c r="M43" s="14">
        <f>Lisäosat[[#This Row],[HYTE-kerroin (sis. Kulttuurihyte)]]*Lisäosat[[#This Row],[Asukasmäärä 31.12.2022]]</f>
        <v>46146.012493968003</v>
      </c>
      <c r="N43" s="444">
        <f>Lisäosat[[#This Row],[HYTE-kerroin (sis. Kulttuurihyte)]]/$N$7</f>
        <v>1.0222353792877088</v>
      </c>
      <c r="O43" s="456">
        <v>0.20170242172214969</v>
      </c>
      <c r="P43" s="206">
        <v>0</v>
      </c>
      <c r="Q43" s="168">
        <v>0</v>
      </c>
      <c r="R43" s="168">
        <v>917203.03939311393</v>
      </c>
      <c r="S43" s="168">
        <v>1353559.0188245196</v>
      </c>
      <c r="T43" s="168">
        <v>141636.1989343992</v>
      </c>
      <c r="U43" s="320">
        <f t="shared" si="1"/>
        <v>2412398.2571520326</v>
      </c>
      <c r="V43" s="49"/>
      <c r="W43" s="49"/>
      <c r="X43" s="115"/>
      <c r="Y43" s="115"/>
      <c r="Z43" s="116"/>
    </row>
    <row r="44" spans="1:26" s="50" customFormat="1">
      <c r="A44" s="134">
        <v>111</v>
      </c>
      <c r="B44" s="130" t="s">
        <v>50</v>
      </c>
      <c r="C44" s="425">
        <v>18131</v>
      </c>
      <c r="D44" s="429">
        <v>0</v>
      </c>
      <c r="E44" s="437">
        <v>0</v>
      </c>
      <c r="F44" s="164">
        <v>1</v>
      </c>
      <c r="G44" s="436">
        <v>5.4513737461840385E-5</v>
      </c>
      <c r="H44" s="278">
        <v>5879</v>
      </c>
      <c r="I44" s="15">
        <v>6239</v>
      </c>
      <c r="J44" s="343">
        <v>0.94229844526366402</v>
      </c>
      <c r="K44" s="444">
        <v>0.94244825865793524</v>
      </c>
      <c r="L44" s="451">
        <v>0.71557939800000003</v>
      </c>
      <c r="M44" s="14">
        <f>Lisäosat[[#This Row],[HYTE-kerroin (sis. Kulttuurihyte)]]*Lisäosat[[#This Row],[Asukasmäärä 31.12.2022]]</f>
        <v>12974.170065138</v>
      </c>
      <c r="N44" s="444">
        <f>Lisäosat[[#This Row],[HYTE-kerroin (sis. Kulttuurihyte)]]/$N$7</f>
        <v>1.0785940249860391</v>
      </c>
      <c r="O44" s="456">
        <v>0</v>
      </c>
      <c r="P44" s="206">
        <v>0</v>
      </c>
      <c r="Q44" s="168">
        <v>0</v>
      </c>
      <c r="R44" s="168">
        <v>225555.38778599669</v>
      </c>
      <c r="S44" s="168">
        <v>380559.53167624574</v>
      </c>
      <c r="T44" s="168">
        <v>0</v>
      </c>
      <c r="U44" s="320">
        <f t="shared" si="1"/>
        <v>606114.9194622424</v>
      </c>
      <c r="V44" s="49"/>
      <c r="W44" s="49"/>
      <c r="X44" s="115"/>
      <c r="Y44" s="115"/>
      <c r="Z44" s="116"/>
    </row>
    <row r="45" spans="1:26" s="50" customFormat="1">
      <c r="A45" s="134">
        <v>139</v>
      </c>
      <c r="B45" s="130" t="s">
        <v>51</v>
      </c>
      <c r="C45" s="425">
        <v>9853</v>
      </c>
      <c r="D45" s="429">
        <v>0</v>
      </c>
      <c r="E45" s="437">
        <v>0</v>
      </c>
      <c r="F45" s="164">
        <v>1</v>
      </c>
      <c r="G45" s="436">
        <v>1.0088781275221953E-4</v>
      </c>
      <c r="H45" s="278">
        <v>2379</v>
      </c>
      <c r="I45" s="15">
        <v>3570</v>
      </c>
      <c r="J45" s="343">
        <v>0.6663865546218487</v>
      </c>
      <c r="K45" s="444">
        <v>0.66649250155633255</v>
      </c>
      <c r="L45" s="451">
        <v>0.59967345500000002</v>
      </c>
      <c r="M45" s="14">
        <f>Lisäosat[[#This Row],[HYTE-kerroin (sis. Kulttuurihyte)]]*Lisäosat[[#This Row],[Asukasmäärä 31.12.2022]]</f>
        <v>5908.582552115</v>
      </c>
      <c r="N45" s="444">
        <f>Lisäosat[[#This Row],[HYTE-kerroin (sis. Kulttuurihyte)]]/$N$7</f>
        <v>0.90388880299448537</v>
      </c>
      <c r="O45" s="456">
        <v>3.1757980424111189E-2</v>
      </c>
      <c r="P45" s="206">
        <v>0</v>
      </c>
      <c r="Q45" s="168">
        <v>0</v>
      </c>
      <c r="R45" s="168">
        <v>86683.748155415989</v>
      </c>
      <c r="S45" s="168">
        <v>173311.07867510477</v>
      </c>
      <c r="T45" s="168">
        <v>3229.2454531456815</v>
      </c>
      <c r="U45" s="320">
        <f t="shared" si="1"/>
        <v>263224.07228366646</v>
      </c>
      <c r="V45" s="49"/>
      <c r="W45" s="49"/>
      <c r="X45" s="115"/>
      <c r="Y45" s="115"/>
      <c r="Z45" s="116"/>
    </row>
    <row r="46" spans="1:26" s="50" customFormat="1">
      <c r="A46" s="134">
        <v>140</v>
      </c>
      <c r="B46" s="130" t="s">
        <v>52</v>
      </c>
      <c r="C46" s="425">
        <v>20801</v>
      </c>
      <c r="D46" s="429">
        <v>0.25613333333333332</v>
      </c>
      <c r="E46" s="437">
        <v>0</v>
      </c>
      <c r="F46" s="164">
        <v>2</v>
      </c>
      <c r="G46" s="436">
        <v>4.7714476572192006E-5</v>
      </c>
      <c r="H46" s="278">
        <v>8602</v>
      </c>
      <c r="I46" s="15">
        <v>7881</v>
      </c>
      <c r="J46" s="343">
        <v>1.0914858520492323</v>
      </c>
      <c r="K46" s="444">
        <v>1.0916593843320419</v>
      </c>
      <c r="L46" s="451">
        <v>0.75232912500000004</v>
      </c>
      <c r="M46" s="14">
        <f>Lisäosat[[#This Row],[HYTE-kerroin (sis. Kulttuurihyte)]]*Lisäosat[[#This Row],[Asukasmäärä 31.12.2022]]</f>
        <v>15649.198129125001</v>
      </c>
      <c r="N46" s="444">
        <f>Lisäosat[[#This Row],[HYTE-kerroin (sis. Kulttuurihyte)]]/$N$7</f>
        <v>1.1339869500378978</v>
      </c>
      <c r="O46" s="456">
        <v>0</v>
      </c>
      <c r="P46" s="206">
        <v>336079.48275733332</v>
      </c>
      <c r="Q46" s="168">
        <v>0</v>
      </c>
      <c r="R46" s="168">
        <v>299740.41046607861</v>
      </c>
      <c r="S46" s="168">
        <v>459023.69717898761</v>
      </c>
      <c r="T46" s="168">
        <v>0</v>
      </c>
      <c r="U46" s="320">
        <f t="shared" si="1"/>
        <v>1094843.5904023994</v>
      </c>
      <c r="V46" s="49"/>
      <c r="W46" s="49"/>
      <c r="X46" s="115"/>
      <c r="Y46" s="115"/>
      <c r="Z46" s="116"/>
    </row>
    <row r="47" spans="1:26" s="50" customFormat="1">
      <c r="A47" s="134">
        <v>142</v>
      </c>
      <c r="B47" s="130" t="s">
        <v>53</v>
      </c>
      <c r="C47" s="425">
        <v>6504</v>
      </c>
      <c r="D47" s="429">
        <v>0</v>
      </c>
      <c r="E47" s="437">
        <v>0</v>
      </c>
      <c r="F47" s="164">
        <v>0</v>
      </c>
      <c r="G47" s="436">
        <v>0</v>
      </c>
      <c r="H47" s="278">
        <v>1924</v>
      </c>
      <c r="I47" s="15">
        <v>2450</v>
      </c>
      <c r="J47" s="343">
        <v>0.78530612244897957</v>
      </c>
      <c r="K47" s="444">
        <v>0.78543097607294277</v>
      </c>
      <c r="L47" s="451">
        <v>0.50501180499999998</v>
      </c>
      <c r="M47" s="14">
        <f>Lisäosat[[#This Row],[HYTE-kerroin (sis. Kulttuurihyte)]]*Lisäosat[[#This Row],[Asukasmäärä 31.12.2022]]</f>
        <v>3284.5967797200001</v>
      </c>
      <c r="N47" s="444">
        <f>Lisäosat[[#This Row],[HYTE-kerroin (sis. Kulttuurihyte)]]/$N$7</f>
        <v>0.76120513941964363</v>
      </c>
      <c r="O47" s="456">
        <v>0</v>
      </c>
      <c r="P47" s="206">
        <v>0</v>
      </c>
      <c r="Q47" s="168">
        <v>0</v>
      </c>
      <c r="R47" s="168">
        <v>67431.448502595129</v>
      </c>
      <c r="S47" s="168">
        <v>96344.090293243149</v>
      </c>
      <c r="T47" s="168">
        <v>0</v>
      </c>
      <c r="U47" s="320">
        <f t="shared" si="1"/>
        <v>163775.53879583828</v>
      </c>
      <c r="V47" s="49"/>
      <c r="W47" s="49"/>
      <c r="X47" s="115"/>
      <c r="Y47" s="115"/>
      <c r="Z47" s="116"/>
    </row>
    <row r="48" spans="1:26" s="50" customFormat="1">
      <c r="A48" s="134">
        <v>143</v>
      </c>
      <c r="B48" s="130" t="s">
        <v>54</v>
      </c>
      <c r="C48" s="425">
        <v>6804</v>
      </c>
      <c r="D48" s="429">
        <v>8.2533333333333334E-2</v>
      </c>
      <c r="E48" s="437">
        <v>0</v>
      </c>
      <c r="F48" s="164">
        <v>0</v>
      </c>
      <c r="G48" s="436">
        <v>0</v>
      </c>
      <c r="H48" s="278">
        <v>1969</v>
      </c>
      <c r="I48" s="15">
        <v>2343</v>
      </c>
      <c r="J48" s="343">
        <v>0.84037558685446012</v>
      </c>
      <c r="K48" s="444">
        <v>0.84050919581854378</v>
      </c>
      <c r="L48" s="451">
        <v>0.63444869299999995</v>
      </c>
      <c r="M48" s="14">
        <f>Lisäosat[[#This Row],[HYTE-kerroin (sis. Kulttuurihyte)]]*Lisäosat[[#This Row],[Asukasmäärä 31.12.2022]]</f>
        <v>4316.7889071720001</v>
      </c>
      <c r="N48" s="444">
        <f>Lisäosat[[#This Row],[HYTE-kerroin (sis. Kulttuurihyte)]]/$N$7</f>
        <v>0.95630557746996758</v>
      </c>
      <c r="O48" s="456">
        <v>0</v>
      </c>
      <c r="P48" s="206">
        <v>35423.002943999993</v>
      </c>
      <c r="Q48" s="168">
        <v>0</v>
      </c>
      <c r="R48" s="168">
        <v>75488.484302211698</v>
      </c>
      <c r="S48" s="168">
        <v>126620.44328159615</v>
      </c>
      <c r="T48" s="168">
        <v>0</v>
      </c>
      <c r="U48" s="320">
        <f t="shared" si="1"/>
        <v>237531.93052780785</v>
      </c>
      <c r="V48" s="49"/>
      <c r="W48" s="49"/>
      <c r="X48" s="115"/>
      <c r="Y48" s="115"/>
      <c r="Z48" s="116"/>
    </row>
    <row r="49" spans="1:26" s="50" customFormat="1">
      <c r="A49" s="134">
        <v>145</v>
      </c>
      <c r="B49" s="130" t="s">
        <v>55</v>
      </c>
      <c r="C49" s="425">
        <v>12369</v>
      </c>
      <c r="D49" s="429">
        <v>0</v>
      </c>
      <c r="E49" s="437">
        <v>0</v>
      </c>
      <c r="F49" s="164">
        <v>0</v>
      </c>
      <c r="G49" s="436">
        <v>0</v>
      </c>
      <c r="H49" s="278">
        <v>3362</v>
      </c>
      <c r="I49" s="15">
        <v>5230</v>
      </c>
      <c r="J49" s="343">
        <v>0.64282982791586996</v>
      </c>
      <c r="K49" s="444">
        <v>0.64293202963226137</v>
      </c>
      <c r="L49" s="451">
        <v>0.54666859499999998</v>
      </c>
      <c r="M49" s="14">
        <f>Lisäosat[[#This Row],[HYTE-kerroin (sis. Kulttuurihyte)]]*Lisäosat[[#This Row],[Asukasmäärä 31.12.2022]]</f>
        <v>6761.7438515549993</v>
      </c>
      <c r="N49" s="444">
        <f>Lisäosat[[#This Row],[HYTE-kerroin (sis. Kulttuurihyte)]]/$N$7</f>
        <v>0.82399448874925951</v>
      </c>
      <c r="O49" s="456">
        <v>0.27122573111032128</v>
      </c>
      <c r="P49" s="206">
        <v>0</v>
      </c>
      <c r="Q49" s="168">
        <v>0</v>
      </c>
      <c r="R49" s="168">
        <v>104972.02682368302</v>
      </c>
      <c r="S49" s="168">
        <v>198336.08319786846</v>
      </c>
      <c r="T49" s="168">
        <v>34621.443822828776</v>
      </c>
      <c r="U49" s="320">
        <f t="shared" si="1"/>
        <v>337929.55384438025</v>
      </c>
      <c r="V49" s="49"/>
      <c r="W49" s="49"/>
      <c r="X49" s="115"/>
      <c r="Y49" s="115"/>
      <c r="Z49" s="116"/>
    </row>
    <row r="50" spans="1:26" s="50" customFormat="1">
      <c r="A50" s="134">
        <v>146</v>
      </c>
      <c r="B50" s="130" t="s">
        <v>56</v>
      </c>
      <c r="C50" s="425">
        <v>4492</v>
      </c>
      <c r="D50" s="429">
        <v>1.5604</v>
      </c>
      <c r="E50" s="437">
        <v>0</v>
      </c>
      <c r="F50" s="164">
        <v>0</v>
      </c>
      <c r="G50" s="436">
        <v>0</v>
      </c>
      <c r="H50" s="278">
        <v>1356</v>
      </c>
      <c r="I50" s="15">
        <v>1391</v>
      </c>
      <c r="J50" s="343">
        <v>0.9748382458662832</v>
      </c>
      <c r="K50" s="444">
        <v>0.97499323267244076</v>
      </c>
      <c r="L50" s="451">
        <v>0.58639988300000001</v>
      </c>
      <c r="M50" s="14">
        <f>Lisäosat[[#This Row],[HYTE-kerroin (sis. Kulttuurihyte)]]*Lisäosat[[#This Row],[Asukasmäärä 31.12.2022]]</f>
        <v>2634.1082744360001</v>
      </c>
      <c r="N50" s="444">
        <f>Lisäosat[[#This Row],[HYTE-kerroin (sis. Kulttuurihyte)]]/$N$7</f>
        <v>0.88388152568963763</v>
      </c>
      <c r="O50" s="456">
        <v>0</v>
      </c>
      <c r="P50" s="206">
        <v>1326443.1112319999</v>
      </c>
      <c r="Q50" s="168">
        <v>0</v>
      </c>
      <c r="R50" s="168">
        <v>57811.638735372762</v>
      </c>
      <c r="S50" s="168">
        <v>77263.902528722203</v>
      </c>
      <c r="T50" s="168">
        <v>0</v>
      </c>
      <c r="U50" s="320">
        <f t="shared" si="1"/>
        <v>1461518.652496095</v>
      </c>
      <c r="V50" s="49"/>
      <c r="W50" s="49"/>
      <c r="X50" s="115"/>
      <c r="Y50" s="115"/>
      <c r="Z50" s="116"/>
    </row>
    <row r="51" spans="1:26" s="50" customFormat="1">
      <c r="A51" s="134">
        <v>148</v>
      </c>
      <c r="B51" s="130" t="s">
        <v>57</v>
      </c>
      <c r="C51" s="425">
        <v>7047</v>
      </c>
      <c r="D51" s="429">
        <v>1.6087666666666667</v>
      </c>
      <c r="E51" s="437">
        <v>1</v>
      </c>
      <c r="F51" s="164">
        <v>484</v>
      </c>
      <c r="G51" s="436">
        <v>6.7779680365296802E-2</v>
      </c>
      <c r="H51" s="278">
        <v>2705</v>
      </c>
      <c r="I51" s="15">
        <v>2777</v>
      </c>
      <c r="J51" s="343">
        <v>0.97407274036730285</v>
      </c>
      <c r="K51" s="444">
        <v>0.97422760546788212</v>
      </c>
      <c r="L51" s="451">
        <v>0.68428328199999999</v>
      </c>
      <c r="M51" s="14">
        <f>Lisäosat[[#This Row],[HYTE-kerroin (sis. Kulttuurihyte)]]*Lisäosat[[#This Row],[Asukasmäärä 31.12.2022]]</f>
        <v>4822.1442882539995</v>
      </c>
      <c r="N51" s="444">
        <f>Lisäosat[[#This Row],[HYTE-kerroin (sis. Kulttuurihyte)]]/$N$7</f>
        <v>1.0314213369276415</v>
      </c>
      <c r="O51" s="456">
        <v>0.67755115530477494</v>
      </c>
      <c r="P51" s="206">
        <v>2145409.849188</v>
      </c>
      <c r="Q51" s="168">
        <v>446388.35999999993</v>
      </c>
      <c r="R51" s="168">
        <v>90623.041551664573</v>
      </c>
      <c r="S51" s="168">
        <v>141443.57309946409</v>
      </c>
      <c r="T51" s="168">
        <v>49274.934871585967</v>
      </c>
      <c r="U51" s="320">
        <f t="shared" si="1"/>
        <v>2873139.7587107145</v>
      </c>
      <c r="V51" s="49"/>
      <c r="W51" s="49"/>
      <c r="X51" s="115"/>
      <c r="Y51" s="115"/>
      <c r="Z51" s="116"/>
    </row>
    <row r="52" spans="1:26" s="50" customFormat="1">
      <c r="A52" s="134">
        <v>149</v>
      </c>
      <c r="B52" s="130" t="s">
        <v>58</v>
      </c>
      <c r="C52" s="425">
        <v>5384</v>
      </c>
      <c r="D52" s="429">
        <v>0</v>
      </c>
      <c r="E52" s="437">
        <v>0</v>
      </c>
      <c r="F52" s="164">
        <v>0</v>
      </c>
      <c r="G52" s="436">
        <v>0</v>
      </c>
      <c r="H52" s="278">
        <v>1307</v>
      </c>
      <c r="I52" s="15">
        <v>2271</v>
      </c>
      <c r="J52" s="343">
        <v>0.57551739321884632</v>
      </c>
      <c r="K52" s="444">
        <v>0.57560889311951324</v>
      </c>
      <c r="L52" s="451">
        <v>0.55548423700000005</v>
      </c>
      <c r="M52" s="14">
        <f>Lisäosat[[#This Row],[HYTE-kerroin (sis. Kulttuurihyte)]]*Lisäosat[[#This Row],[Asukasmäärä 31.12.2022]]</f>
        <v>2990.7271320080004</v>
      </c>
      <c r="N52" s="444">
        <f>Lisäosat[[#This Row],[HYTE-kerroin (sis. Kulttuurihyte)]]/$N$7</f>
        <v>0.837282320699413</v>
      </c>
      <c r="O52" s="456">
        <v>0</v>
      </c>
      <c r="P52" s="206">
        <v>0</v>
      </c>
      <c r="Q52" s="168">
        <v>0</v>
      </c>
      <c r="R52" s="168">
        <v>40907.833303332067</v>
      </c>
      <c r="S52" s="168">
        <v>87724.279165004147</v>
      </c>
      <c r="T52" s="168">
        <v>0</v>
      </c>
      <c r="U52" s="320">
        <f t="shared" si="1"/>
        <v>128632.11246833621</v>
      </c>
      <c r="V52" s="49"/>
      <c r="W52" s="49"/>
      <c r="X52" s="115"/>
      <c r="Y52" s="115"/>
      <c r="Z52" s="116"/>
    </row>
    <row r="53" spans="1:26" s="50" customFormat="1">
      <c r="A53" s="134">
        <v>151</v>
      </c>
      <c r="B53" s="130" t="s">
        <v>59</v>
      </c>
      <c r="C53" s="425">
        <v>1852</v>
      </c>
      <c r="D53" s="429">
        <v>1.1155999999999999</v>
      </c>
      <c r="E53" s="437">
        <v>0</v>
      </c>
      <c r="F53" s="164">
        <v>0</v>
      </c>
      <c r="G53" s="436">
        <v>0</v>
      </c>
      <c r="H53" s="278">
        <v>667</v>
      </c>
      <c r="I53" s="15">
        <v>771</v>
      </c>
      <c r="J53" s="343">
        <v>0.86511024643320367</v>
      </c>
      <c r="K53" s="444">
        <v>0.8652477878916327</v>
      </c>
      <c r="L53" s="451">
        <v>0.46852268200000002</v>
      </c>
      <c r="M53" s="14">
        <f>Lisäosat[[#This Row],[HYTE-kerroin (sis. Kulttuurihyte)]]*Lisäosat[[#This Row],[Asukasmäärä 31.12.2022]]</f>
        <v>867.70400706400005</v>
      </c>
      <c r="N53" s="444">
        <f>Lisäosat[[#This Row],[HYTE-kerroin (sis. Kulttuurihyte)]]/$N$7</f>
        <v>0.70620502321341849</v>
      </c>
      <c r="O53" s="456">
        <v>0</v>
      </c>
      <c r="P53" s="206">
        <v>195493.549344</v>
      </c>
      <c r="Q53" s="168">
        <v>0</v>
      </c>
      <c r="R53" s="168">
        <v>21152.193521914007</v>
      </c>
      <c r="S53" s="168">
        <v>25451.572540209749</v>
      </c>
      <c r="T53" s="168">
        <v>0</v>
      </c>
      <c r="U53" s="320">
        <f t="shared" si="1"/>
        <v>242097.31540612376</v>
      </c>
      <c r="V53" s="49"/>
      <c r="W53" s="49"/>
      <c r="X53" s="115"/>
      <c r="Y53" s="115"/>
      <c r="Z53" s="116"/>
    </row>
    <row r="54" spans="1:26" s="50" customFormat="1">
      <c r="A54" s="134">
        <v>152</v>
      </c>
      <c r="B54" s="130" t="s">
        <v>60</v>
      </c>
      <c r="C54" s="425">
        <v>4406</v>
      </c>
      <c r="D54" s="429">
        <v>0</v>
      </c>
      <c r="E54" s="437">
        <v>0</v>
      </c>
      <c r="F54" s="164">
        <v>0</v>
      </c>
      <c r="G54" s="436">
        <v>0</v>
      </c>
      <c r="H54" s="278">
        <v>1352</v>
      </c>
      <c r="I54" s="15">
        <v>1721</v>
      </c>
      <c r="J54" s="343">
        <v>0.78558977338756542</v>
      </c>
      <c r="K54" s="444">
        <v>0.78571467210839796</v>
      </c>
      <c r="L54" s="451">
        <v>0.494594543</v>
      </c>
      <c r="M54" s="14">
        <f>Lisäosat[[#This Row],[HYTE-kerroin (sis. Kulttuurihyte)]]*Lisäosat[[#This Row],[Asukasmäärä 31.12.2022]]</f>
        <v>2179.1835564580001</v>
      </c>
      <c r="N54" s="444">
        <f>Lisäosat[[#This Row],[HYTE-kerroin (sis. Kulttuurihyte)]]/$N$7</f>
        <v>0.74550318296125762</v>
      </c>
      <c r="O54" s="456">
        <v>0</v>
      </c>
      <c r="P54" s="206">
        <v>0</v>
      </c>
      <c r="Q54" s="168">
        <v>0</v>
      </c>
      <c r="R54" s="168">
        <v>45696.536758086731</v>
      </c>
      <c r="S54" s="168">
        <v>63920.009489517281</v>
      </c>
      <c r="T54" s="168">
        <v>0</v>
      </c>
      <c r="U54" s="320">
        <f t="shared" si="1"/>
        <v>109616.54624760401</v>
      </c>
      <c r="V54" s="49"/>
      <c r="W54" s="49"/>
      <c r="X54" s="115"/>
      <c r="Y54" s="115"/>
      <c r="Z54" s="116"/>
    </row>
    <row r="55" spans="1:26" s="50" customFormat="1">
      <c r="A55" s="134">
        <v>153</v>
      </c>
      <c r="B55" s="130" t="s">
        <v>61</v>
      </c>
      <c r="C55" s="425">
        <v>25208</v>
      </c>
      <c r="D55" s="429">
        <v>0</v>
      </c>
      <c r="E55" s="437">
        <v>0</v>
      </c>
      <c r="F55" s="164">
        <v>1</v>
      </c>
      <c r="G55" s="436">
        <v>3.8978756577665174E-5</v>
      </c>
      <c r="H55" s="278">
        <v>8811</v>
      </c>
      <c r="I55" s="15">
        <v>8779</v>
      </c>
      <c r="J55" s="343">
        <v>1.0036450620799635</v>
      </c>
      <c r="K55" s="444">
        <v>1.0038046288012603</v>
      </c>
      <c r="L55" s="451">
        <v>0.65550441000000004</v>
      </c>
      <c r="M55" s="14">
        <f>Lisäosat[[#This Row],[HYTE-kerroin (sis. Kulttuurihyte)]]*Lisäosat[[#This Row],[Asukasmäärä 31.12.2022]]</f>
        <v>16523.955167280001</v>
      </c>
      <c r="N55" s="444">
        <f>Lisäosat[[#This Row],[HYTE-kerroin (sis. Kulttuurihyte)]]/$N$7</f>
        <v>0.98804289496607178</v>
      </c>
      <c r="O55" s="456">
        <v>0</v>
      </c>
      <c r="P55" s="206">
        <v>0</v>
      </c>
      <c r="Q55" s="168">
        <v>0</v>
      </c>
      <c r="R55" s="168">
        <v>334011.57349325262</v>
      </c>
      <c r="S55" s="168">
        <v>484682.14986609021</v>
      </c>
      <c r="T55" s="168">
        <v>0</v>
      </c>
      <c r="U55" s="320">
        <f t="shared" si="1"/>
        <v>818693.7233593429</v>
      </c>
      <c r="V55" s="49"/>
      <c r="W55" s="49"/>
      <c r="X55" s="115"/>
      <c r="Y55" s="115"/>
      <c r="Z55" s="116"/>
    </row>
    <row r="56" spans="1:26" s="50" customFormat="1">
      <c r="A56" s="134">
        <v>165</v>
      </c>
      <c r="B56" s="130" t="s">
        <v>62</v>
      </c>
      <c r="C56" s="425">
        <v>16280</v>
      </c>
      <c r="D56" s="429">
        <v>0</v>
      </c>
      <c r="E56" s="437">
        <v>0</v>
      </c>
      <c r="F56" s="164">
        <v>0</v>
      </c>
      <c r="G56" s="436">
        <v>0</v>
      </c>
      <c r="H56" s="278">
        <v>4764</v>
      </c>
      <c r="I56" s="15">
        <v>6701</v>
      </c>
      <c r="J56" s="343">
        <v>0.7109386658707656</v>
      </c>
      <c r="K56" s="444">
        <v>0.71105169602080787</v>
      </c>
      <c r="L56" s="451">
        <v>0.56146405499999996</v>
      </c>
      <c r="M56" s="14">
        <f>Lisäosat[[#This Row],[HYTE-kerroin (sis. Kulttuurihyte)]]*Lisäosat[[#This Row],[Asukasmäärä 31.12.2022]]</f>
        <v>9140.6348153999988</v>
      </c>
      <c r="N56" s="444">
        <f>Lisäosat[[#This Row],[HYTE-kerroin (sis. Kulttuurihyte)]]/$N$7</f>
        <v>0.84629571038521256</v>
      </c>
      <c r="O56" s="456">
        <v>0</v>
      </c>
      <c r="P56" s="206">
        <v>0</v>
      </c>
      <c r="Q56" s="168">
        <v>0</v>
      </c>
      <c r="R56" s="168">
        <v>152802.1652680875</v>
      </c>
      <c r="S56" s="168">
        <v>268113.92845228675</v>
      </c>
      <c r="T56" s="168">
        <v>0</v>
      </c>
      <c r="U56" s="320">
        <f t="shared" si="1"/>
        <v>420916.09372037428</v>
      </c>
      <c r="V56" s="49"/>
      <c r="W56" s="49"/>
      <c r="X56" s="115"/>
      <c r="Y56" s="115"/>
      <c r="Z56" s="116"/>
    </row>
    <row r="57" spans="1:26" s="50" customFormat="1">
      <c r="A57" s="134">
        <v>167</v>
      </c>
      <c r="B57" s="130" t="s">
        <v>63</v>
      </c>
      <c r="C57" s="425">
        <v>77513</v>
      </c>
      <c r="D57" s="429">
        <v>0</v>
      </c>
      <c r="E57" s="437">
        <v>0</v>
      </c>
      <c r="F57" s="164">
        <v>4</v>
      </c>
      <c r="G57" s="436">
        <v>3.8829422347626873E-5</v>
      </c>
      <c r="H57" s="278">
        <v>33597</v>
      </c>
      <c r="I57" s="15">
        <v>29400</v>
      </c>
      <c r="J57" s="343">
        <v>1.1427551020408164</v>
      </c>
      <c r="K57" s="444">
        <v>1.1429367854782857</v>
      </c>
      <c r="L57" s="451">
        <v>0.66552847400000004</v>
      </c>
      <c r="M57" s="14">
        <f>Lisäosat[[#This Row],[HYTE-kerroin (sis. Kulttuurihyte)]]*Lisäosat[[#This Row],[Asukasmäärä 31.12.2022]]</f>
        <v>51587.108605162</v>
      </c>
      <c r="N57" s="444">
        <f>Lisäosat[[#This Row],[HYTE-kerroin (sis. Kulttuurihyte)]]/$N$7</f>
        <v>1.0031521834205692</v>
      </c>
      <c r="O57" s="456">
        <v>0.28683551457378736</v>
      </c>
      <c r="P57" s="206">
        <v>0</v>
      </c>
      <c r="Q57" s="168">
        <v>0</v>
      </c>
      <c r="R57" s="168">
        <v>1169420.4594966744</v>
      </c>
      <c r="S57" s="168">
        <v>1513157.7428650931</v>
      </c>
      <c r="T57" s="168">
        <v>229449.52640875036</v>
      </c>
      <c r="U57" s="320">
        <f t="shared" si="1"/>
        <v>2912027.7287705177</v>
      </c>
      <c r="V57" s="49"/>
      <c r="W57" s="49"/>
      <c r="X57" s="115"/>
      <c r="Y57" s="115"/>
      <c r="Z57" s="116"/>
    </row>
    <row r="58" spans="1:26" s="50" customFormat="1">
      <c r="A58" s="134">
        <v>169</v>
      </c>
      <c r="B58" s="130" t="s">
        <v>64</v>
      </c>
      <c r="C58" s="425">
        <v>4990</v>
      </c>
      <c r="D58" s="429">
        <v>0</v>
      </c>
      <c r="E58" s="437">
        <v>0</v>
      </c>
      <c r="F58" s="164">
        <v>0</v>
      </c>
      <c r="G58" s="436">
        <v>0</v>
      </c>
      <c r="H58" s="278">
        <v>1729</v>
      </c>
      <c r="I58" s="15">
        <v>2115</v>
      </c>
      <c r="J58" s="343">
        <v>0.81749408983451533</v>
      </c>
      <c r="K58" s="444">
        <v>0.81762406093338569</v>
      </c>
      <c r="L58" s="451">
        <v>0.42250440500000003</v>
      </c>
      <c r="M58" s="14">
        <f>Lisäosat[[#This Row],[HYTE-kerroin (sis. Kulttuurihyte)]]*Lisäosat[[#This Row],[Asukasmäärä 31.12.2022]]</f>
        <v>2108.29698095</v>
      </c>
      <c r="N58" s="444">
        <f>Lisäosat[[#This Row],[HYTE-kerroin (sis. Kulttuurihyte)]]/$N$7</f>
        <v>0.63684159722452161</v>
      </c>
      <c r="O58" s="456">
        <v>0</v>
      </c>
      <c r="P58" s="206">
        <v>0</v>
      </c>
      <c r="Q58" s="168">
        <v>0</v>
      </c>
      <c r="R58" s="168">
        <v>53855.261645560247</v>
      </c>
      <c r="S58" s="168">
        <v>61840.758035126062</v>
      </c>
      <c r="T58" s="168">
        <v>0</v>
      </c>
      <c r="U58" s="320">
        <f t="shared" si="1"/>
        <v>115696.01968068631</v>
      </c>
      <c r="V58" s="49"/>
      <c r="W58" s="49"/>
      <c r="X58" s="115"/>
      <c r="Y58" s="115"/>
      <c r="Z58" s="116"/>
    </row>
    <row r="59" spans="1:26" s="50" customFormat="1">
      <c r="A59" s="134">
        <v>171</v>
      </c>
      <c r="B59" s="130" t="s">
        <v>65</v>
      </c>
      <c r="C59" s="425">
        <v>4540</v>
      </c>
      <c r="D59" s="429">
        <v>9.4850000000000004E-2</v>
      </c>
      <c r="E59" s="437">
        <v>0</v>
      </c>
      <c r="F59" s="164">
        <v>0</v>
      </c>
      <c r="G59" s="436">
        <v>0</v>
      </c>
      <c r="H59" s="278">
        <v>1364</v>
      </c>
      <c r="I59" s="15">
        <v>1791</v>
      </c>
      <c r="J59" s="343">
        <v>0.76158570630932443</v>
      </c>
      <c r="K59" s="444">
        <v>0.76170678869066988</v>
      </c>
      <c r="L59" s="451">
        <v>0.67734494000000001</v>
      </c>
      <c r="M59" s="14">
        <f>Lisäosat[[#This Row],[HYTE-kerroin (sis. Kulttuurihyte)]]*Lisäosat[[#This Row],[Asukasmäärä 31.12.2022]]</f>
        <v>3075.1460276000003</v>
      </c>
      <c r="N59" s="444">
        <f>Lisäosat[[#This Row],[HYTE-kerroin (sis. Kulttuurihyte)]]/$N$7</f>
        <v>1.0209631624114017</v>
      </c>
      <c r="O59" s="456">
        <v>0</v>
      </c>
      <c r="P59" s="206">
        <v>27163.446520000001</v>
      </c>
      <c r="Q59" s="168">
        <v>0</v>
      </c>
      <c r="R59" s="168">
        <v>45647.564432654464</v>
      </c>
      <c r="S59" s="168">
        <v>90200.46185798748</v>
      </c>
      <c r="T59" s="168">
        <v>0</v>
      </c>
      <c r="U59" s="320">
        <f t="shared" si="1"/>
        <v>163011.47281064195</v>
      </c>
      <c r="V59" s="49"/>
      <c r="W59" s="49"/>
      <c r="X59" s="115"/>
      <c r="Y59" s="115"/>
      <c r="Z59" s="116"/>
    </row>
    <row r="60" spans="1:26" s="50" customFormat="1">
      <c r="A60" s="134">
        <v>172</v>
      </c>
      <c r="B60" s="130" t="s">
        <v>66</v>
      </c>
      <c r="C60" s="425">
        <v>4171</v>
      </c>
      <c r="D60" s="429">
        <v>1.4112166666666668</v>
      </c>
      <c r="E60" s="437">
        <v>0</v>
      </c>
      <c r="F60" s="164">
        <v>0</v>
      </c>
      <c r="G60" s="436">
        <v>0</v>
      </c>
      <c r="H60" s="278">
        <v>1340</v>
      </c>
      <c r="I60" s="15">
        <v>1432</v>
      </c>
      <c r="J60" s="343">
        <v>0.93575418994413406</v>
      </c>
      <c r="K60" s="444">
        <v>0.93590296288555586</v>
      </c>
      <c r="L60" s="451">
        <v>0.51810048799999997</v>
      </c>
      <c r="M60" s="14">
        <f>Lisäosat[[#This Row],[HYTE-kerroin (sis. Kulttuurihyte)]]*Lisäosat[[#This Row],[Asukasmäärä 31.12.2022]]</f>
        <v>2160.9971354479999</v>
      </c>
      <c r="N60" s="444">
        <f>Lisäosat[[#This Row],[HYTE-kerroin (sis. Kulttuurihyte)]]/$N$7</f>
        <v>0.7809337332251578</v>
      </c>
      <c r="O60" s="456">
        <v>0</v>
      </c>
      <c r="P60" s="206">
        <v>556950.79789100005</v>
      </c>
      <c r="Q60" s="168">
        <v>0</v>
      </c>
      <c r="R60" s="168">
        <v>51528.196608182625</v>
      </c>
      <c r="S60" s="168">
        <v>63386.563740950311</v>
      </c>
      <c r="T60" s="168">
        <v>0</v>
      </c>
      <c r="U60" s="320">
        <f t="shared" si="1"/>
        <v>671865.55824013299</v>
      </c>
      <c r="V60" s="49"/>
      <c r="W60" s="49"/>
      <c r="X60" s="115"/>
      <c r="Y60" s="115"/>
      <c r="Z60" s="116"/>
    </row>
    <row r="61" spans="1:26" s="50" customFormat="1">
      <c r="A61" s="134">
        <v>176</v>
      </c>
      <c r="B61" s="130" t="s">
        <v>67</v>
      </c>
      <c r="C61" s="425">
        <v>4352</v>
      </c>
      <c r="D61" s="429">
        <v>1.5198833333333333</v>
      </c>
      <c r="E61" s="437">
        <v>0</v>
      </c>
      <c r="F61" s="164">
        <v>0</v>
      </c>
      <c r="G61" s="436">
        <v>0</v>
      </c>
      <c r="H61" s="278">
        <v>1322</v>
      </c>
      <c r="I61" s="15">
        <v>1383</v>
      </c>
      <c r="J61" s="343">
        <v>0.95589298626174979</v>
      </c>
      <c r="K61" s="444">
        <v>0.95604496101407133</v>
      </c>
      <c r="L61" s="451">
        <v>0.57594623700000003</v>
      </c>
      <c r="M61" s="14">
        <f>Lisäosat[[#This Row],[HYTE-kerroin (sis. Kulttuurihyte)]]*Lisäosat[[#This Row],[Asukasmäärä 31.12.2022]]</f>
        <v>2506.5180234240001</v>
      </c>
      <c r="N61" s="444">
        <f>Lisäosat[[#This Row],[HYTE-kerroin (sis. Kulttuurihyte)]]/$N$7</f>
        <v>0.86812472756711923</v>
      </c>
      <c r="O61" s="456">
        <v>0</v>
      </c>
      <c r="P61" s="206">
        <v>1251734.0861439998</v>
      </c>
      <c r="Q61" s="168">
        <v>0</v>
      </c>
      <c r="R61" s="168">
        <v>54921.341248398749</v>
      </c>
      <c r="S61" s="168">
        <v>73521.413727681123</v>
      </c>
      <c r="T61" s="168">
        <v>0</v>
      </c>
      <c r="U61" s="320">
        <f t="shared" si="1"/>
        <v>1380176.8411200796</v>
      </c>
      <c r="V61" s="49"/>
      <c r="W61" s="49"/>
      <c r="X61" s="115"/>
      <c r="Y61" s="115"/>
      <c r="Z61" s="116"/>
    </row>
    <row r="62" spans="1:26" s="50" customFormat="1">
      <c r="A62" s="134">
        <v>177</v>
      </c>
      <c r="B62" s="130" t="s">
        <v>68</v>
      </c>
      <c r="C62" s="425">
        <v>1768</v>
      </c>
      <c r="D62" s="429">
        <v>0.62613333333333332</v>
      </c>
      <c r="E62" s="437">
        <v>0</v>
      </c>
      <c r="F62" s="164">
        <v>0</v>
      </c>
      <c r="G62" s="436">
        <v>0</v>
      </c>
      <c r="H62" s="278">
        <v>636</v>
      </c>
      <c r="I62" s="15">
        <v>682</v>
      </c>
      <c r="J62" s="343">
        <v>0.93255131964809379</v>
      </c>
      <c r="K62" s="444">
        <v>0.9326995833741254</v>
      </c>
      <c r="L62" s="451">
        <v>0.68080623299999998</v>
      </c>
      <c r="M62" s="14">
        <f>Lisäosat[[#This Row],[HYTE-kerroin (sis. Kulttuurihyte)]]*Lisäosat[[#This Row],[Asukasmäärä 31.12.2022]]</f>
        <v>1203.665419944</v>
      </c>
      <c r="N62" s="444">
        <f>Lisäosat[[#This Row],[HYTE-kerroin (sis. Kulttuurihyte)]]/$N$7</f>
        <v>1.0261803751469283</v>
      </c>
      <c r="O62" s="456">
        <v>0</v>
      </c>
      <c r="P62" s="206">
        <v>69829.795498666659</v>
      </c>
      <c r="Q62" s="168">
        <v>0</v>
      </c>
      <c r="R62" s="168">
        <v>21766.969796951988</v>
      </c>
      <c r="S62" s="168">
        <v>35306.023137435106</v>
      </c>
      <c r="T62" s="168">
        <v>0</v>
      </c>
      <c r="U62" s="320">
        <f t="shared" si="1"/>
        <v>126902.78843305376</v>
      </c>
      <c r="V62" s="49"/>
      <c r="W62" s="49"/>
      <c r="X62" s="115"/>
      <c r="Y62" s="115"/>
      <c r="Z62" s="116"/>
    </row>
    <row r="63" spans="1:26" s="50" customFormat="1">
      <c r="A63" s="134">
        <v>178</v>
      </c>
      <c r="B63" s="130" t="s">
        <v>69</v>
      </c>
      <c r="C63" s="425">
        <v>5769</v>
      </c>
      <c r="D63" s="429">
        <v>0.82289999999999996</v>
      </c>
      <c r="E63" s="437">
        <v>0</v>
      </c>
      <c r="F63" s="164">
        <v>0</v>
      </c>
      <c r="G63" s="436">
        <v>0</v>
      </c>
      <c r="H63" s="278">
        <v>1817</v>
      </c>
      <c r="I63" s="15">
        <v>2132</v>
      </c>
      <c r="J63" s="343">
        <v>0.85225140712945591</v>
      </c>
      <c r="K63" s="444">
        <v>0.85238690419698926</v>
      </c>
      <c r="L63" s="451">
        <v>0.63764557200000005</v>
      </c>
      <c r="M63" s="14">
        <f>Lisäosat[[#This Row],[HYTE-kerroin (sis. Kulttuurihyte)]]*Lisäosat[[#This Row],[Asukasmäärä 31.12.2022]]</f>
        <v>3678.5773048680003</v>
      </c>
      <c r="N63" s="444">
        <f>Lisäosat[[#This Row],[HYTE-kerroin (sis. Kulttuurihyte)]]/$N$7</f>
        <v>0.96112423854048024</v>
      </c>
      <c r="O63" s="456">
        <v>0</v>
      </c>
      <c r="P63" s="206">
        <v>299460.32110799995</v>
      </c>
      <c r="Q63" s="168">
        <v>0</v>
      </c>
      <c r="R63" s="168">
        <v>64909.944664124087</v>
      </c>
      <c r="S63" s="168">
        <v>107900.36274744499</v>
      </c>
      <c r="T63" s="168">
        <v>0</v>
      </c>
      <c r="U63" s="320">
        <f t="shared" si="1"/>
        <v>472270.62851956906</v>
      </c>
      <c r="V63" s="49"/>
      <c r="W63" s="49"/>
      <c r="X63" s="115"/>
      <c r="Y63" s="115"/>
      <c r="Z63" s="116"/>
    </row>
    <row r="64" spans="1:26" s="50" customFormat="1">
      <c r="A64" s="134">
        <v>179</v>
      </c>
      <c r="B64" s="130" t="s">
        <v>70</v>
      </c>
      <c r="C64" s="425">
        <v>145887</v>
      </c>
      <c r="D64" s="429">
        <v>0</v>
      </c>
      <c r="E64" s="437">
        <v>0</v>
      </c>
      <c r="F64" s="164">
        <v>16</v>
      </c>
      <c r="G64" s="436">
        <v>1.1074733687263365E-4</v>
      </c>
      <c r="H64" s="278">
        <v>62971</v>
      </c>
      <c r="I64" s="15">
        <v>58657</v>
      </c>
      <c r="J64" s="343">
        <v>1.0735462093185808</v>
      </c>
      <c r="K64" s="444">
        <v>1.0737168894277684</v>
      </c>
      <c r="L64" s="451">
        <v>0.74281407499999996</v>
      </c>
      <c r="M64" s="14">
        <f>Lisäosat[[#This Row],[HYTE-kerroin (sis. Kulttuurihyte)]]*Lisäosat[[#This Row],[Asukasmäärä 31.12.2022]]</f>
        <v>108366.916959525</v>
      </c>
      <c r="N64" s="444">
        <f>Lisäosat[[#This Row],[HYTE-kerroin (sis. Kulttuurihyte)]]/$N$7</f>
        <v>1.1196448992380459</v>
      </c>
      <c r="O64" s="456">
        <v>0.80974298266086964</v>
      </c>
      <c r="P64" s="206">
        <v>0</v>
      </c>
      <c r="Q64" s="168">
        <v>0</v>
      </c>
      <c r="R64" s="168">
        <v>2067665.6331929248</v>
      </c>
      <c r="S64" s="168">
        <v>3178628.2251786403</v>
      </c>
      <c r="T64" s="168">
        <v>1219111.6569581258</v>
      </c>
      <c r="U64" s="320">
        <f t="shared" si="1"/>
        <v>6465405.5153296907</v>
      </c>
      <c r="V64" s="49"/>
      <c r="W64" s="49"/>
      <c r="X64" s="115"/>
      <c r="Y64" s="115"/>
      <c r="Z64" s="116"/>
    </row>
    <row r="65" spans="1:26" s="50" customFormat="1">
      <c r="A65" s="134">
        <v>181</v>
      </c>
      <c r="B65" s="130" t="s">
        <v>71</v>
      </c>
      <c r="C65" s="425">
        <v>1683</v>
      </c>
      <c r="D65" s="429">
        <v>0.38423333333333332</v>
      </c>
      <c r="E65" s="437">
        <v>0</v>
      </c>
      <c r="F65" s="164">
        <v>0</v>
      </c>
      <c r="G65" s="436">
        <v>0</v>
      </c>
      <c r="H65" s="278">
        <v>413</v>
      </c>
      <c r="I65" s="15">
        <v>631</v>
      </c>
      <c r="J65" s="343">
        <v>0.65451664025356582</v>
      </c>
      <c r="K65" s="444">
        <v>0.65462070002356354</v>
      </c>
      <c r="L65" s="451">
        <v>0.477894441</v>
      </c>
      <c r="M65" s="14">
        <f>Lisäosat[[#This Row],[HYTE-kerroin (sis. Kulttuurihyte)]]*Lisäosat[[#This Row],[Asukasmäärä 31.12.2022]]</f>
        <v>804.29634420299999</v>
      </c>
      <c r="N65" s="444">
        <f>Lisäosat[[#This Row],[HYTE-kerroin (sis. Kulttuurihyte)]]/$N$7</f>
        <v>0.72033109124900097</v>
      </c>
      <c r="O65" s="456">
        <v>0</v>
      </c>
      <c r="P65" s="206">
        <v>40791.609275999996</v>
      </c>
      <c r="Q65" s="168">
        <v>0</v>
      </c>
      <c r="R65" s="168">
        <v>14542.791623443476</v>
      </c>
      <c r="S65" s="168">
        <v>23591.693229092456</v>
      </c>
      <c r="T65" s="168">
        <v>0</v>
      </c>
      <c r="U65" s="320">
        <f t="shared" si="1"/>
        <v>78926.094128535929</v>
      </c>
      <c r="V65" s="49"/>
      <c r="W65" s="49"/>
      <c r="X65" s="115"/>
      <c r="Y65" s="115"/>
      <c r="Z65" s="116"/>
    </row>
    <row r="66" spans="1:26" s="50" customFormat="1">
      <c r="A66" s="134">
        <v>182</v>
      </c>
      <c r="B66" s="130" t="s">
        <v>72</v>
      </c>
      <c r="C66" s="425">
        <v>19347</v>
      </c>
      <c r="D66" s="429">
        <v>0.24018333333333333</v>
      </c>
      <c r="E66" s="437">
        <v>0</v>
      </c>
      <c r="F66" s="164">
        <v>1</v>
      </c>
      <c r="G66" s="436">
        <v>5.0589366115242574E-5</v>
      </c>
      <c r="H66" s="278">
        <v>7146</v>
      </c>
      <c r="I66" s="15">
        <v>7161</v>
      </c>
      <c r="J66" s="343">
        <v>0.9979053204859657</v>
      </c>
      <c r="K66" s="444">
        <v>0.99806397466180008</v>
      </c>
      <c r="L66" s="451">
        <v>0.66093044999999995</v>
      </c>
      <c r="M66" s="14">
        <f>Lisäosat[[#This Row],[HYTE-kerroin (sis. Kulttuurihyte)]]*Lisäosat[[#This Row],[Asukasmäärä 31.12.2022]]</f>
        <v>12787.021416149999</v>
      </c>
      <c r="N66" s="444">
        <f>Lisäosat[[#This Row],[HYTE-kerroin (sis. Kulttuurihyte)]]/$N$7</f>
        <v>0.99622157414505941</v>
      </c>
      <c r="O66" s="456">
        <v>0</v>
      </c>
      <c r="P66" s="206">
        <v>293121.84400599997</v>
      </c>
      <c r="Q66" s="168">
        <v>0</v>
      </c>
      <c r="R66" s="168">
        <v>254885.97707472034</v>
      </c>
      <c r="S66" s="168">
        <v>375070.07055039768</v>
      </c>
      <c r="T66" s="168">
        <v>0</v>
      </c>
      <c r="U66" s="320">
        <f t="shared" si="1"/>
        <v>923077.89163111802</v>
      </c>
      <c r="V66" s="49"/>
      <c r="W66" s="49"/>
      <c r="X66" s="115"/>
      <c r="Y66" s="115"/>
      <c r="Z66" s="116"/>
    </row>
    <row r="67" spans="1:26" s="50" customFormat="1">
      <c r="A67" s="134">
        <v>186</v>
      </c>
      <c r="B67" s="130" t="s">
        <v>73</v>
      </c>
      <c r="C67" s="425">
        <v>45630</v>
      </c>
      <c r="D67" s="429">
        <v>0</v>
      </c>
      <c r="E67" s="437">
        <v>0</v>
      </c>
      <c r="F67" s="164">
        <v>4</v>
      </c>
      <c r="G67" s="436">
        <v>6.6333524963516562E-5</v>
      </c>
      <c r="H67" s="278">
        <v>13183</v>
      </c>
      <c r="I67" s="15">
        <v>20302</v>
      </c>
      <c r="J67" s="343">
        <v>0.64934489212885427</v>
      </c>
      <c r="K67" s="444">
        <v>0.64944812965708265</v>
      </c>
      <c r="L67" s="451">
        <v>0.66583781600000003</v>
      </c>
      <c r="M67" s="14">
        <f>Lisäosat[[#This Row],[HYTE-kerroin (sis. Kulttuurihyte)]]*Lisäosat[[#This Row],[Asukasmäärä 31.12.2022]]</f>
        <v>30382.179544080002</v>
      </c>
      <c r="N67" s="444">
        <f>Lisäosat[[#This Row],[HYTE-kerroin (sis. Kulttuurihyte)]]/$N$7</f>
        <v>1.0036184551352241</v>
      </c>
      <c r="O67" s="456">
        <v>1.4432394277659781</v>
      </c>
      <c r="P67" s="206">
        <v>0</v>
      </c>
      <c r="Q67" s="168">
        <v>0</v>
      </c>
      <c r="R67" s="168">
        <v>391172.99966253538</v>
      </c>
      <c r="S67" s="168">
        <v>891172.84269818268</v>
      </c>
      <c r="T67" s="168">
        <v>679623.75571808347</v>
      </c>
      <c r="U67" s="320">
        <f t="shared" si="1"/>
        <v>1961969.5980788018</v>
      </c>
      <c r="V67" s="49"/>
      <c r="W67" s="49"/>
      <c r="X67" s="115"/>
      <c r="Y67" s="115"/>
      <c r="Z67" s="116"/>
    </row>
    <row r="68" spans="1:26" s="50" customFormat="1">
      <c r="A68" s="134">
        <v>202</v>
      </c>
      <c r="B68" s="130" t="s">
        <v>74</v>
      </c>
      <c r="C68" s="425">
        <v>35848</v>
      </c>
      <c r="D68" s="429">
        <v>0</v>
      </c>
      <c r="E68" s="437">
        <v>0</v>
      </c>
      <c r="F68" s="164">
        <v>0</v>
      </c>
      <c r="G68" s="436">
        <v>0</v>
      </c>
      <c r="H68" s="278">
        <v>9809</v>
      </c>
      <c r="I68" s="15">
        <v>15225</v>
      </c>
      <c r="J68" s="343">
        <v>0.6442692939244663</v>
      </c>
      <c r="K68" s="444">
        <v>0.64437172449753233</v>
      </c>
      <c r="L68" s="451">
        <v>0.65687527199999995</v>
      </c>
      <c r="M68" s="14">
        <f>Lisäosat[[#This Row],[HYTE-kerroin (sis. Kulttuurihyte)]]*Lisäosat[[#This Row],[Asukasmäärä 31.12.2022]]</f>
        <v>23547.664750655997</v>
      </c>
      <c r="N68" s="444">
        <f>Lisäosat[[#This Row],[HYTE-kerroin (sis. Kulttuurihyte)]]/$N$7</f>
        <v>0.99010919755445381</v>
      </c>
      <c r="O68" s="456">
        <v>1.8446894289631273</v>
      </c>
      <c r="P68" s="206">
        <v>0</v>
      </c>
      <c r="Q68" s="168">
        <v>0</v>
      </c>
      <c r="R68" s="168">
        <v>304912.57605319552</v>
      </c>
      <c r="S68" s="168">
        <v>690702.23564111791</v>
      </c>
      <c r="T68" s="168">
        <v>682445.36302253231</v>
      </c>
      <c r="U68" s="320">
        <f t="shared" si="1"/>
        <v>1678060.1747168456</v>
      </c>
      <c r="V68" s="49"/>
      <c r="W68" s="49"/>
      <c r="X68" s="115"/>
      <c r="Y68" s="115"/>
      <c r="Z68" s="116"/>
    </row>
    <row r="69" spans="1:26" s="50" customFormat="1">
      <c r="A69" s="134">
        <v>204</v>
      </c>
      <c r="B69" s="130" t="s">
        <v>75</v>
      </c>
      <c r="C69" s="425">
        <v>2689</v>
      </c>
      <c r="D69" s="429">
        <v>1.1962833333333334</v>
      </c>
      <c r="E69" s="437">
        <v>0</v>
      </c>
      <c r="F69" s="164">
        <v>0</v>
      </c>
      <c r="G69" s="436">
        <v>0</v>
      </c>
      <c r="H69" s="278">
        <v>775</v>
      </c>
      <c r="I69" s="15">
        <v>880</v>
      </c>
      <c r="J69" s="343">
        <v>0.88068181818181823</v>
      </c>
      <c r="K69" s="444">
        <v>0.88082183532088698</v>
      </c>
      <c r="L69" s="451">
        <v>0.30590845500000002</v>
      </c>
      <c r="M69" s="14">
        <f>Lisäosat[[#This Row],[HYTE-kerroin (sis. Kulttuurihyte)]]*Lisäosat[[#This Row],[Asukasmäärä 31.12.2022]]</f>
        <v>822.58783549500004</v>
      </c>
      <c r="N69" s="444">
        <f>Lisäosat[[#This Row],[HYTE-kerroin (sis. Kulttuurihyte)]]/$N$7</f>
        <v>0.46109632652631322</v>
      </c>
      <c r="O69" s="456">
        <v>0</v>
      </c>
      <c r="P69" s="206">
        <v>304374.17268099997</v>
      </c>
      <c r="Q69" s="168">
        <v>0</v>
      </c>
      <c r="R69" s="168">
        <v>31264.594880347817</v>
      </c>
      <c r="S69" s="168">
        <v>24128.220908689327</v>
      </c>
      <c r="T69" s="168">
        <v>0</v>
      </c>
      <c r="U69" s="320">
        <f t="shared" si="1"/>
        <v>359766.98847003712</v>
      </c>
      <c r="V69" s="49"/>
      <c r="W69" s="49"/>
      <c r="X69" s="115"/>
      <c r="Y69" s="115"/>
      <c r="Z69" s="116"/>
    </row>
    <row r="70" spans="1:26" s="50" customFormat="1">
      <c r="A70" s="134">
        <v>205</v>
      </c>
      <c r="B70" s="130" t="s">
        <v>76</v>
      </c>
      <c r="C70" s="425">
        <v>36297</v>
      </c>
      <c r="D70" s="429">
        <v>0.18211666666666668</v>
      </c>
      <c r="E70" s="437">
        <v>0</v>
      </c>
      <c r="F70" s="164">
        <v>2</v>
      </c>
      <c r="G70" s="436">
        <v>5.4805031101855149E-5</v>
      </c>
      <c r="H70" s="278">
        <v>15378</v>
      </c>
      <c r="I70" s="15">
        <v>14693</v>
      </c>
      <c r="J70" s="343">
        <v>1.0466208398557135</v>
      </c>
      <c r="K70" s="444">
        <v>1.0467872391757187</v>
      </c>
      <c r="L70" s="451">
        <v>0.63330845599999996</v>
      </c>
      <c r="M70" s="14">
        <f>Lisäosat[[#This Row],[HYTE-kerroin (sis. Kulttuurihyte)]]*Lisäosat[[#This Row],[Asukasmäärä 31.12.2022]]</f>
        <v>22987.197027431997</v>
      </c>
      <c r="N70" s="444">
        <f>Lisäosat[[#This Row],[HYTE-kerroin (sis. Kulttuurihyte)]]/$N$7</f>
        <v>0.95458689633031302</v>
      </c>
      <c r="O70" s="456">
        <v>0</v>
      </c>
      <c r="P70" s="206">
        <v>416977.008042</v>
      </c>
      <c r="Q70" s="168">
        <v>0</v>
      </c>
      <c r="R70" s="168">
        <v>501537.120748766</v>
      </c>
      <c r="S70" s="168">
        <v>674262.54561093275</v>
      </c>
      <c r="T70" s="168">
        <v>0</v>
      </c>
      <c r="U70" s="320">
        <f t="shared" si="1"/>
        <v>1592776.6744016986</v>
      </c>
      <c r="V70" s="49"/>
      <c r="W70" s="49"/>
      <c r="X70" s="115"/>
      <c r="Y70" s="115"/>
      <c r="Z70" s="116"/>
    </row>
    <row r="71" spans="1:26" s="50" customFormat="1">
      <c r="A71" s="134">
        <v>208</v>
      </c>
      <c r="B71" s="130" t="s">
        <v>77</v>
      </c>
      <c r="C71" s="425">
        <v>12335</v>
      </c>
      <c r="D71" s="429">
        <v>0.45220000000000005</v>
      </c>
      <c r="E71" s="437">
        <v>0</v>
      </c>
      <c r="F71" s="164">
        <v>3</v>
      </c>
      <c r="G71" s="436">
        <v>1.6113438607798906E-4</v>
      </c>
      <c r="H71" s="278">
        <v>4389</v>
      </c>
      <c r="I71" s="15">
        <v>4843</v>
      </c>
      <c r="J71" s="343">
        <v>0.90625645261201737</v>
      </c>
      <c r="K71" s="444">
        <v>0.9064005357906838</v>
      </c>
      <c r="L71" s="451">
        <v>0.69064001699999999</v>
      </c>
      <c r="M71" s="14">
        <f>Lisäosat[[#This Row],[HYTE-kerroin (sis. Kulttuurihyte)]]*Lisäosat[[#This Row],[Asukasmäärä 31.12.2022]]</f>
        <v>8519.044609695</v>
      </c>
      <c r="N71" s="444">
        <f>Lisäosat[[#This Row],[HYTE-kerroin (sis. Kulttuurihyte)]]/$N$7</f>
        <v>1.0410028542387639</v>
      </c>
      <c r="O71" s="456">
        <v>0</v>
      </c>
      <c r="P71" s="206">
        <v>351853.11196000001</v>
      </c>
      <c r="Q71" s="168">
        <v>0</v>
      </c>
      <c r="R71" s="168">
        <v>147581.94803851072</v>
      </c>
      <c r="S71" s="168">
        <v>249881.38822890411</v>
      </c>
      <c r="T71" s="168">
        <v>0</v>
      </c>
      <c r="U71" s="320">
        <f t="shared" si="1"/>
        <v>749316.44822741486</v>
      </c>
      <c r="V71" s="49"/>
      <c r="W71" s="49"/>
      <c r="X71" s="115"/>
      <c r="Y71" s="115"/>
      <c r="Z71" s="116"/>
    </row>
    <row r="72" spans="1:26" s="50" customFormat="1">
      <c r="A72" s="134">
        <v>211</v>
      </c>
      <c r="B72" s="130" t="s">
        <v>78</v>
      </c>
      <c r="C72" s="425">
        <v>32959</v>
      </c>
      <c r="D72" s="429">
        <v>0</v>
      </c>
      <c r="E72" s="437">
        <v>0</v>
      </c>
      <c r="F72" s="164">
        <v>2</v>
      </c>
      <c r="G72" s="436">
        <v>3.0654159769480721E-5</v>
      </c>
      <c r="H72" s="278">
        <v>8658</v>
      </c>
      <c r="I72" s="15">
        <v>13953</v>
      </c>
      <c r="J72" s="343">
        <v>0.62051171791012683</v>
      </c>
      <c r="K72" s="444">
        <v>0.62061037133263053</v>
      </c>
      <c r="L72" s="451">
        <v>0.67669250700000005</v>
      </c>
      <c r="M72" s="14">
        <f>Lisäosat[[#This Row],[HYTE-kerroin (sis. Kulttuurihyte)]]*Lisäosat[[#This Row],[Asukasmäärä 31.12.2022]]</f>
        <v>22303.108338213002</v>
      </c>
      <c r="N72" s="444">
        <f>Lisäosat[[#This Row],[HYTE-kerroin (sis. Kulttuurihyte)]]/$N$7</f>
        <v>1.0199797490578726</v>
      </c>
      <c r="O72" s="456">
        <v>1.1284346316407179</v>
      </c>
      <c r="P72" s="206">
        <v>0</v>
      </c>
      <c r="Q72" s="168">
        <v>0</v>
      </c>
      <c r="R72" s="168">
        <v>270002.00341952866</v>
      </c>
      <c r="S72" s="168">
        <v>654196.79420740134</v>
      </c>
      <c r="T72" s="168">
        <v>383822.23489022307</v>
      </c>
      <c r="U72" s="320">
        <f t="shared" si="1"/>
        <v>1308021.0325171531</v>
      </c>
      <c r="V72" s="49"/>
      <c r="W72" s="49"/>
      <c r="X72" s="115"/>
      <c r="Y72" s="115"/>
      <c r="Z72" s="116"/>
    </row>
    <row r="73" spans="1:26" s="50" customFormat="1">
      <c r="A73" s="134">
        <v>213</v>
      </c>
      <c r="B73" s="130" t="s">
        <v>79</v>
      </c>
      <c r="C73" s="425">
        <v>5154</v>
      </c>
      <c r="D73" s="429">
        <v>1.0241166666666668</v>
      </c>
      <c r="E73" s="437">
        <v>0</v>
      </c>
      <c r="F73" s="164">
        <v>0</v>
      </c>
      <c r="G73" s="436">
        <v>0</v>
      </c>
      <c r="H73" s="278">
        <v>1550</v>
      </c>
      <c r="I73" s="15">
        <v>1821</v>
      </c>
      <c r="J73" s="343">
        <v>0.85118066996155961</v>
      </c>
      <c r="K73" s="444">
        <v>0.85131599679558545</v>
      </c>
      <c r="L73" s="451">
        <v>0.51007189100000005</v>
      </c>
      <c r="M73" s="14">
        <f>Lisäosat[[#This Row],[HYTE-kerroin (sis. Kulttuurihyte)]]*Lisäosat[[#This Row],[Asukasmäärä 31.12.2022]]</f>
        <v>2628.9105262140001</v>
      </c>
      <c r="N73" s="444">
        <f>Lisäosat[[#This Row],[HYTE-kerroin (sis. Kulttuurihyte)]]/$N$7</f>
        <v>0.76883221552156855</v>
      </c>
      <c r="O73" s="456">
        <v>0</v>
      </c>
      <c r="P73" s="206">
        <v>499432.49052599998</v>
      </c>
      <c r="Q73" s="168">
        <v>0</v>
      </c>
      <c r="R73" s="168">
        <v>57917.410946794706</v>
      </c>
      <c r="S73" s="168">
        <v>77111.441707012273</v>
      </c>
      <c r="T73" s="168">
        <v>0</v>
      </c>
      <c r="U73" s="320">
        <f t="shared" ref="U73:U136" si="2">SUM(P73:T73)</f>
        <v>634461.34317980695</v>
      </c>
      <c r="V73" s="49"/>
      <c r="W73" s="49"/>
      <c r="X73" s="115"/>
      <c r="Y73" s="115"/>
      <c r="Z73" s="116"/>
    </row>
    <row r="74" spans="1:26" s="50" customFormat="1">
      <c r="A74" s="134">
        <v>214</v>
      </c>
      <c r="B74" s="130" t="s">
        <v>80</v>
      </c>
      <c r="C74" s="425">
        <v>12528</v>
      </c>
      <c r="D74" s="429">
        <v>0.30081666666666668</v>
      </c>
      <c r="E74" s="437">
        <v>0</v>
      </c>
      <c r="F74" s="164">
        <v>0</v>
      </c>
      <c r="G74" s="436">
        <v>0</v>
      </c>
      <c r="H74" s="278">
        <v>5251</v>
      </c>
      <c r="I74" s="15">
        <v>4773</v>
      </c>
      <c r="J74" s="343">
        <v>1.1001466582861932</v>
      </c>
      <c r="K74" s="444">
        <v>1.1003215675263627</v>
      </c>
      <c r="L74" s="451">
        <v>0.62223054300000002</v>
      </c>
      <c r="M74" s="14">
        <f>Lisäosat[[#This Row],[HYTE-kerroin (sis. Kulttuurihyte)]]*Lisäosat[[#This Row],[Asukasmäärä 31.12.2022]]</f>
        <v>7795.304242704</v>
      </c>
      <c r="N74" s="444">
        <f>Lisäosat[[#This Row],[HYTE-kerroin (sis. Kulttuurihyte)]]/$N$7</f>
        <v>0.93788913951323494</v>
      </c>
      <c r="O74" s="456">
        <v>0</v>
      </c>
      <c r="P74" s="206">
        <v>237725.256096</v>
      </c>
      <c r="Q74" s="168">
        <v>0</v>
      </c>
      <c r="R74" s="168">
        <v>181959.73749320759</v>
      </c>
      <c r="S74" s="168">
        <v>228652.57022093236</v>
      </c>
      <c r="T74" s="168">
        <v>0</v>
      </c>
      <c r="U74" s="320">
        <f t="shared" si="2"/>
        <v>648337.56381013989</v>
      </c>
      <c r="V74" s="49"/>
      <c r="W74" s="49"/>
      <c r="X74" s="115"/>
      <c r="Y74" s="115"/>
      <c r="Z74" s="116"/>
    </row>
    <row r="75" spans="1:26" s="50" customFormat="1">
      <c r="A75" s="134">
        <v>216</v>
      </c>
      <c r="B75" s="130" t="s">
        <v>81</v>
      </c>
      <c r="C75" s="425">
        <v>1269</v>
      </c>
      <c r="D75" s="429">
        <v>1.5251000000000001</v>
      </c>
      <c r="E75" s="437">
        <v>0</v>
      </c>
      <c r="F75" s="164">
        <v>0</v>
      </c>
      <c r="G75" s="436">
        <v>0</v>
      </c>
      <c r="H75" s="278">
        <v>364</v>
      </c>
      <c r="I75" s="15">
        <v>414</v>
      </c>
      <c r="J75" s="343">
        <v>0.87922705314009664</v>
      </c>
      <c r="K75" s="444">
        <v>0.87936683899014034</v>
      </c>
      <c r="L75" s="451">
        <v>0.62631126100000001</v>
      </c>
      <c r="M75" s="14">
        <f>Lisäosat[[#This Row],[HYTE-kerroin (sis. Kulttuurihyte)]]*Lisäosat[[#This Row],[Asukasmäärä 31.12.2022]]</f>
        <v>794.78899020899996</v>
      </c>
      <c r="N75" s="444">
        <f>Lisäosat[[#This Row],[HYTE-kerroin (sis. Kulttuurihyte)]]/$N$7</f>
        <v>0.94404001258861237</v>
      </c>
      <c r="O75" s="456">
        <v>0</v>
      </c>
      <c r="P75" s="206">
        <v>366245.993556</v>
      </c>
      <c r="Q75" s="168">
        <v>0</v>
      </c>
      <c r="R75" s="168">
        <v>14730.098046556041</v>
      </c>
      <c r="S75" s="168">
        <v>23312.82266047251</v>
      </c>
      <c r="T75" s="168">
        <v>0</v>
      </c>
      <c r="U75" s="320">
        <f t="shared" si="2"/>
        <v>404288.91426302859</v>
      </c>
      <c r="V75" s="49"/>
      <c r="W75" s="49"/>
      <c r="X75" s="115"/>
      <c r="Y75" s="115"/>
      <c r="Z75" s="116"/>
    </row>
    <row r="76" spans="1:26" s="50" customFormat="1">
      <c r="A76" s="134">
        <v>217</v>
      </c>
      <c r="B76" s="130" t="s">
        <v>82</v>
      </c>
      <c r="C76" s="425">
        <v>5352</v>
      </c>
      <c r="D76" s="429">
        <v>0.19186666666666666</v>
      </c>
      <c r="E76" s="437">
        <v>0</v>
      </c>
      <c r="F76" s="164">
        <v>0</v>
      </c>
      <c r="G76" s="436">
        <v>0</v>
      </c>
      <c r="H76" s="278">
        <v>1980</v>
      </c>
      <c r="I76" s="15">
        <v>2172</v>
      </c>
      <c r="J76" s="343">
        <v>0.91160220994475138</v>
      </c>
      <c r="K76" s="444">
        <v>0.91174714303042437</v>
      </c>
      <c r="L76" s="451">
        <v>0.68247243599999996</v>
      </c>
      <c r="M76" s="14">
        <f>Lisäosat[[#This Row],[HYTE-kerroin (sis. Kulttuurihyte)]]*Lisäosat[[#This Row],[Asukasmäärä 31.12.2022]]</f>
        <v>3652.5924774719997</v>
      </c>
      <c r="N76" s="444">
        <f>Lisäosat[[#This Row],[HYTE-kerroin (sis. Kulttuurihyte)]]/$N$7</f>
        <v>1.028691845719218</v>
      </c>
      <c r="O76" s="456">
        <v>0</v>
      </c>
      <c r="P76" s="206">
        <v>64774.984832000002</v>
      </c>
      <c r="Q76" s="168">
        <v>0</v>
      </c>
      <c r="R76" s="168">
        <v>64411.653365384569</v>
      </c>
      <c r="S76" s="168">
        <v>107138.17343630891</v>
      </c>
      <c r="T76" s="168">
        <v>0</v>
      </c>
      <c r="U76" s="320">
        <f t="shared" si="2"/>
        <v>236324.81163369346</v>
      </c>
      <c r="V76" s="49"/>
      <c r="W76" s="49"/>
      <c r="X76" s="115"/>
      <c r="Y76" s="115"/>
      <c r="Z76" s="116"/>
    </row>
    <row r="77" spans="1:26" s="50" customFormat="1">
      <c r="A77" s="134">
        <v>218</v>
      </c>
      <c r="B77" s="130" t="s">
        <v>83</v>
      </c>
      <c r="C77" s="425">
        <v>1200</v>
      </c>
      <c r="D77" s="429">
        <v>0.60636666666666672</v>
      </c>
      <c r="E77" s="437">
        <v>0</v>
      </c>
      <c r="F77" s="164">
        <v>0</v>
      </c>
      <c r="G77" s="436">
        <v>0</v>
      </c>
      <c r="H77" s="278">
        <v>366</v>
      </c>
      <c r="I77" s="15">
        <v>473</v>
      </c>
      <c r="J77" s="343">
        <v>0.77378435517970401</v>
      </c>
      <c r="K77" s="444">
        <v>0.77390737699011458</v>
      </c>
      <c r="L77" s="451">
        <v>0.567933558</v>
      </c>
      <c r="M77" s="14">
        <f>Lisäosat[[#This Row],[HYTE-kerroin (sis. Kulttuurihyte)]]*Lisäosat[[#This Row],[Asukasmäärä 31.12.2022]]</f>
        <v>681.52026960000001</v>
      </c>
      <c r="N77" s="444">
        <f>Lisäosat[[#This Row],[HYTE-kerroin (sis. Kulttuurihyte)]]/$N$7</f>
        <v>0.85604720309158777</v>
      </c>
      <c r="O77" s="456">
        <v>0</v>
      </c>
      <c r="P77" s="206">
        <v>45899.531200000005</v>
      </c>
      <c r="Q77" s="168">
        <v>0</v>
      </c>
      <c r="R77" s="168">
        <v>12258.692851523416</v>
      </c>
      <c r="S77" s="168">
        <v>19990.414286594758</v>
      </c>
      <c r="T77" s="168">
        <v>0</v>
      </c>
      <c r="U77" s="320">
        <f t="shared" si="2"/>
        <v>78148.63833811818</v>
      </c>
      <c r="V77" s="49"/>
      <c r="W77" s="49"/>
      <c r="X77" s="115"/>
      <c r="Y77" s="115"/>
      <c r="Z77" s="116"/>
    </row>
    <row r="78" spans="1:26" s="50" customFormat="1">
      <c r="A78" s="134">
        <v>224</v>
      </c>
      <c r="B78" s="130" t="s">
        <v>84</v>
      </c>
      <c r="C78" s="425">
        <v>8603</v>
      </c>
      <c r="D78" s="429">
        <v>0</v>
      </c>
      <c r="E78" s="437">
        <v>0</v>
      </c>
      <c r="F78" s="164">
        <v>1</v>
      </c>
      <c r="G78" s="436">
        <v>1.1471836641046231E-4</v>
      </c>
      <c r="H78" s="278">
        <v>2637</v>
      </c>
      <c r="I78" s="15">
        <v>3438</v>
      </c>
      <c r="J78" s="343">
        <v>0.76701570680628273</v>
      </c>
      <c r="K78" s="444">
        <v>0.76713765248821986</v>
      </c>
      <c r="L78" s="451">
        <v>0.42100236000000002</v>
      </c>
      <c r="M78" s="14">
        <f>Lisäosat[[#This Row],[HYTE-kerroin (sis. Kulttuurihyte)]]*Lisäosat[[#This Row],[Asukasmäärä 31.12.2022]]</f>
        <v>3621.8833030800001</v>
      </c>
      <c r="N78" s="444">
        <f>Lisäosat[[#This Row],[HYTE-kerroin (sis. Kulttuurihyte)]]/$N$7</f>
        <v>0.63457756228054718</v>
      </c>
      <c r="O78" s="456">
        <v>0</v>
      </c>
      <c r="P78" s="206">
        <v>0</v>
      </c>
      <c r="Q78" s="168">
        <v>0</v>
      </c>
      <c r="R78" s="168">
        <v>87115.844961501251</v>
      </c>
      <c r="S78" s="168">
        <v>106237.40915110918</v>
      </c>
      <c r="T78" s="168">
        <v>0</v>
      </c>
      <c r="U78" s="320">
        <f t="shared" si="2"/>
        <v>193353.25411261042</v>
      </c>
      <c r="V78" s="49"/>
      <c r="W78" s="49"/>
      <c r="X78" s="115"/>
      <c r="Y78" s="115"/>
      <c r="Z78" s="116"/>
    </row>
    <row r="79" spans="1:26" s="50" customFormat="1">
      <c r="A79" s="134">
        <v>226</v>
      </c>
      <c r="B79" s="130" t="s">
        <v>85</v>
      </c>
      <c r="C79" s="425">
        <v>3665</v>
      </c>
      <c r="D79" s="429">
        <v>1.3321833333333335</v>
      </c>
      <c r="E79" s="437">
        <v>0</v>
      </c>
      <c r="F79" s="164">
        <v>0</v>
      </c>
      <c r="G79" s="436">
        <v>0</v>
      </c>
      <c r="H79" s="278">
        <v>1293</v>
      </c>
      <c r="I79" s="15">
        <v>1279</v>
      </c>
      <c r="J79" s="343">
        <v>1.0109460516028146</v>
      </c>
      <c r="K79" s="444">
        <v>1.0111067790880153</v>
      </c>
      <c r="L79" s="451">
        <v>0.609804173</v>
      </c>
      <c r="M79" s="14">
        <f>Lisäosat[[#This Row],[HYTE-kerroin (sis. Kulttuurihyte)]]*Lisäosat[[#This Row],[Asukasmäärä 31.12.2022]]</f>
        <v>2234.9322940450002</v>
      </c>
      <c r="N79" s="444">
        <f>Lisäosat[[#This Row],[HYTE-kerroin (sis. Kulttuurihyte)]]/$N$7</f>
        <v>0.91915885120179619</v>
      </c>
      <c r="O79" s="456">
        <v>0</v>
      </c>
      <c r="P79" s="206">
        <v>461977.600355</v>
      </c>
      <c r="Q79" s="168">
        <v>0</v>
      </c>
      <c r="R79" s="168">
        <v>48915.323758719998</v>
      </c>
      <c r="S79" s="168">
        <v>65555.23651067818</v>
      </c>
      <c r="T79" s="168">
        <v>0</v>
      </c>
      <c r="U79" s="320">
        <f t="shared" si="2"/>
        <v>576448.16062439815</v>
      </c>
      <c r="V79" s="49"/>
      <c r="W79" s="49"/>
      <c r="X79" s="115"/>
      <c r="Y79" s="115"/>
      <c r="Z79" s="116"/>
    </row>
    <row r="80" spans="1:26" s="50" customFormat="1">
      <c r="A80" s="134">
        <v>230</v>
      </c>
      <c r="B80" s="130" t="s">
        <v>86</v>
      </c>
      <c r="C80" s="425">
        <v>2240</v>
      </c>
      <c r="D80" s="429">
        <v>1.0844166666666666</v>
      </c>
      <c r="E80" s="437">
        <v>0</v>
      </c>
      <c r="F80" s="164">
        <v>0</v>
      </c>
      <c r="G80" s="436">
        <v>0</v>
      </c>
      <c r="H80" s="278">
        <v>694</v>
      </c>
      <c r="I80" s="15">
        <v>849</v>
      </c>
      <c r="J80" s="343">
        <v>0.81743227326266199</v>
      </c>
      <c r="K80" s="444">
        <v>0.81756223453348853</v>
      </c>
      <c r="L80" s="451">
        <v>0.68520308100000005</v>
      </c>
      <c r="M80" s="14">
        <f>Lisäosat[[#This Row],[HYTE-kerroin (sis. Kulttuurihyte)]]*Lisäosat[[#This Row],[Asukasmäärä 31.12.2022]]</f>
        <v>1534.85490144</v>
      </c>
      <c r="N80" s="444">
        <f>Lisäosat[[#This Row],[HYTE-kerroin (sis. Kulttuurihyte)]]/$N$7</f>
        <v>1.0328077515007286</v>
      </c>
      <c r="O80" s="456">
        <v>0</v>
      </c>
      <c r="P80" s="206">
        <v>229840.81119999997</v>
      </c>
      <c r="Q80" s="168">
        <v>0</v>
      </c>
      <c r="R80" s="168">
        <v>24173.680150686188</v>
      </c>
      <c r="S80" s="168">
        <v>45020.503011017361</v>
      </c>
      <c r="T80" s="168">
        <v>0</v>
      </c>
      <c r="U80" s="320">
        <f t="shared" si="2"/>
        <v>299034.99436170352</v>
      </c>
      <c r="V80" s="49"/>
      <c r="W80" s="49"/>
      <c r="X80" s="115"/>
      <c r="Y80" s="115"/>
      <c r="Z80" s="116"/>
    </row>
    <row r="81" spans="1:26" s="50" customFormat="1">
      <c r="A81" s="134">
        <v>231</v>
      </c>
      <c r="B81" s="130" t="s">
        <v>87</v>
      </c>
      <c r="C81" s="425">
        <v>1256</v>
      </c>
      <c r="D81" s="429">
        <v>0.82343333333333335</v>
      </c>
      <c r="E81" s="437">
        <v>0</v>
      </c>
      <c r="F81" s="164">
        <v>0</v>
      </c>
      <c r="G81" s="436">
        <v>0</v>
      </c>
      <c r="H81" s="278">
        <v>489</v>
      </c>
      <c r="I81" s="15">
        <v>448</v>
      </c>
      <c r="J81" s="343">
        <v>1.0915178571428572</v>
      </c>
      <c r="K81" s="444">
        <v>1.0916913945140672</v>
      </c>
      <c r="L81" s="451">
        <v>0.37616628200000002</v>
      </c>
      <c r="M81" s="14">
        <f>Lisäosat[[#This Row],[HYTE-kerroin (sis. Kulttuurihyte)]]*Lisäosat[[#This Row],[Asukasmäärä 31.12.2022]]</f>
        <v>472.46485019200003</v>
      </c>
      <c r="N81" s="444">
        <f>Lisäosat[[#This Row],[HYTE-kerroin (sis. Kulttuurihyte)]]/$N$7</f>
        <v>0.56699606682417858</v>
      </c>
      <c r="O81" s="456">
        <v>0.28960468204311712</v>
      </c>
      <c r="P81" s="206">
        <v>65239.371381333331</v>
      </c>
      <c r="Q81" s="168">
        <v>0</v>
      </c>
      <c r="R81" s="168">
        <v>18099.369967927621</v>
      </c>
      <c r="S81" s="168">
        <v>13858.381786260536</v>
      </c>
      <c r="T81" s="168">
        <v>3753.8327202683208</v>
      </c>
      <c r="U81" s="320">
        <f t="shared" si="2"/>
        <v>100950.9558557898</v>
      </c>
      <c r="V81" s="49"/>
      <c r="W81" s="49"/>
      <c r="X81" s="115"/>
      <c r="Y81" s="115"/>
      <c r="Z81" s="116"/>
    </row>
    <row r="82" spans="1:26" s="50" customFormat="1">
      <c r="A82" s="134">
        <v>232</v>
      </c>
      <c r="B82" s="130" t="s">
        <v>88</v>
      </c>
      <c r="C82" s="425">
        <v>12750</v>
      </c>
      <c r="D82" s="429">
        <v>9.5499999999999995E-3</v>
      </c>
      <c r="E82" s="437">
        <v>0</v>
      </c>
      <c r="F82" s="164">
        <v>0</v>
      </c>
      <c r="G82" s="436">
        <v>0</v>
      </c>
      <c r="H82" s="278">
        <v>5127</v>
      </c>
      <c r="I82" s="15">
        <v>4907</v>
      </c>
      <c r="J82" s="343">
        <v>1.0448339107397595</v>
      </c>
      <c r="K82" s="444">
        <v>1.0450000259609025</v>
      </c>
      <c r="L82" s="451">
        <v>0.66027547600000003</v>
      </c>
      <c r="M82" s="14">
        <f>Lisäosat[[#This Row],[HYTE-kerroin (sis. Kulttuurihyte)]]*Lisäosat[[#This Row],[Asukasmäärä 31.12.2022]]</f>
        <v>8418.5123189999995</v>
      </c>
      <c r="N82" s="444">
        <f>Lisäosat[[#This Row],[HYTE-kerroin (sis. Kulttuurihyte)]]/$N$7</f>
        <v>0.99523433073797474</v>
      </c>
      <c r="O82" s="456">
        <v>0</v>
      </c>
      <c r="P82" s="206">
        <v>7680.7784999999994</v>
      </c>
      <c r="Q82" s="168">
        <v>0</v>
      </c>
      <c r="R82" s="168">
        <v>175873.50436921988</v>
      </c>
      <c r="S82" s="168">
        <v>246932.56597105262</v>
      </c>
      <c r="T82" s="168">
        <v>0</v>
      </c>
      <c r="U82" s="320">
        <f t="shared" si="2"/>
        <v>430486.84884027252</v>
      </c>
      <c r="V82" s="49"/>
      <c r="W82" s="49"/>
      <c r="X82" s="115"/>
      <c r="Y82" s="115"/>
      <c r="Z82" s="116"/>
    </row>
    <row r="83" spans="1:26" s="50" customFormat="1">
      <c r="A83" s="134">
        <v>233</v>
      </c>
      <c r="B83" s="130" t="s">
        <v>89</v>
      </c>
      <c r="C83" s="425">
        <v>15116</v>
      </c>
      <c r="D83" s="429">
        <v>0</v>
      </c>
      <c r="E83" s="437">
        <v>0</v>
      </c>
      <c r="F83" s="164">
        <v>0</v>
      </c>
      <c r="G83" s="436">
        <v>0</v>
      </c>
      <c r="H83" s="278">
        <v>5892</v>
      </c>
      <c r="I83" s="15">
        <v>5852</v>
      </c>
      <c r="J83" s="343">
        <v>1.0068352699931646</v>
      </c>
      <c r="K83" s="444">
        <v>1.0069953439166948</v>
      </c>
      <c r="L83" s="451">
        <v>0.48948122900000002</v>
      </c>
      <c r="M83" s="14">
        <f>Lisäosat[[#This Row],[HYTE-kerroin (sis. Kulttuurihyte)]]*Lisäosat[[#This Row],[Asukasmäärä 31.12.2022]]</f>
        <v>7398.9982575640006</v>
      </c>
      <c r="N83" s="444">
        <f>Lisäosat[[#This Row],[HYTE-kerroin (sis. Kulttuurihyte)]]/$N$7</f>
        <v>0.73779587620579201</v>
      </c>
      <c r="O83" s="456">
        <v>0</v>
      </c>
      <c r="P83" s="206">
        <v>0</v>
      </c>
      <c r="Q83" s="168">
        <v>0</v>
      </c>
      <c r="R83" s="168">
        <v>200926.98936611079</v>
      </c>
      <c r="S83" s="168">
        <v>217028.08716358259</v>
      </c>
      <c r="T83" s="168">
        <v>0</v>
      </c>
      <c r="U83" s="320">
        <f t="shared" si="2"/>
        <v>417955.07652969338</v>
      </c>
      <c r="V83" s="49"/>
      <c r="W83" s="49"/>
      <c r="X83" s="115"/>
      <c r="Y83" s="115"/>
      <c r="Z83" s="116"/>
    </row>
    <row r="84" spans="1:26" s="50" customFormat="1">
      <c r="A84" s="134">
        <v>235</v>
      </c>
      <c r="B84" s="130" t="s">
        <v>90</v>
      </c>
      <c r="C84" s="425">
        <v>10284</v>
      </c>
      <c r="D84" s="429">
        <v>0</v>
      </c>
      <c r="E84" s="437">
        <v>0</v>
      </c>
      <c r="F84" s="164">
        <v>3</v>
      </c>
      <c r="G84" s="436">
        <v>2.8857252789534437E-4</v>
      </c>
      <c r="H84" s="278">
        <v>2343</v>
      </c>
      <c r="I84" s="15">
        <v>4299</v>
      </c>
      <c r="J84" s="343">
        <v>0.54501046755059313</v>
      </c>
      <c r="K84" s="444">
        <v>0.54509711724047372</v>
      </c>
      <c r="L84" s="451">
        <v>0.606918968</v>
      </c>
      <c r="M84" s="14">
        <f>Lisäosat[[#This Row],[HYTE-kerroin (sis. Kulttuurihyte)]]*Lisäosat[[#This Row],[Asukasmäärä 31.12.2022]]</f>
        <v>6241.5546669120004</v>
      </c>
      <c r="N84" s="444">
        <f>Lisäosat[[#This Row],[HYTE-kerroin (sis. Kulttuurihyte)]]/$N$7</f>
        <v>0.91480997687344412</v>
      </c>
      <c r="O84" s="456">
        <v>1.6511609298909269</v>
      </c>
      <c r="P84" s="206">
        <v>0</v>
      </c>
      <c r="Q84" s="168">
        <v>0</v>
      </c>
      <c r="R84" s="168">
        <v>73996.279548853621</v>
      </c>
      <c r="S84" s="168">
        <v>183077.84691016006</v>
      </c>
      <c r="T84" s="168">
        <v>175239.16251094238</v>
      </c>
      <c r="U84" s="320">
        <f t="shared" si="2"/>
        <v>432313.28896995605</v>
      </c>
      <c r="V84" s="49"/>
      <c r="W84" s="49"/>
      <c r="X84" s="115"/>
      <c r="Y84" s="115"/>
      <c r="Z84" s="116"/>
    </row>
    <row r="85" spans="1:26" s="50" customFormat="1">
      <c r="A85" s="134">
        <v>236</v>
      </c>
      <c r="B85" s="130" t="s">
        <v>91</v>
      </c>
      <c r="C85" s="425">
        <v>4198</v>
      </c>
      <c r="D85" s="429">
        <v>0.37173333333333336</v>
      </c>
      <c r="E85" s="437">
        <v>0</v>
      </c>
      <c r="F85" s="164">
        <v>1</v>
      </c>
      <c r="G85" s="436">
        <v>2.3832221163012392E-4</v>
      </c>
      <c r="H85" s="278">
        <v>1558</v>
      </c>
      <c r="I85" s="15">
        <v>1810</v>
      </c>
      <c r="J85" s="343">
        <v>0.86077348066298343</v>
      </c>
      <c r="K85" s="444">
        <v>0.86091033263115224</v>
      </c>
      <c r="L85" s="451">
        <v>0.50796352300000003</v>
      </c>
      <c r="M85" s="14">
        <f>Lisäosat[[#This Row],[HYTE-kerroin (sis. Kulttuurihyte)]]*Lisäosat[[#This Row],[Asukasmäärä 31.12.2022]]</f>
        <v>2132.4308695540003</v>
      </c>
      <c r="N85" s="444">
        <f>Lisäosat[[#This Row],[HYTE-kerroin (sis. Kulttuurihyte)]]/$N$7</f>
        <v>0.76565426890428512</v>
      </c>
      <c r="O85" s="456">
        <v>0</v>
      </c>
      <c r="P85" s="206">
        <v>98438.644522666669</v>
      </c>
      <c r="Q85" s="168">
        <v>0</v>
      </c>
      <c r="R85" s="168">
        <v>47706.140808289616</v>
      </c>
      <c r="S85" s="168">
        <v>62548.655441939278</v>
      </c>
      <c r="T85" s="168">
        <v>0</v>
      </c>
      <c r="U85" s="320">
        <f t="shared" si="2"/>
        <v>208693.44077289556</v>
      </c>
      <c r="V85" s="49"/>
      <c r="W85" s="49"/>
      <c r="X85" s="115"/>
      <c r="Y85" s="115"/>
      <c r="Z85" s="116"/>
    </row>
    <row r="86" spans="1:26" s="50" customFormat="1">
      <c r="A86" s="134">
        <v>239</v>
      </c>
      <c r="B86" s="130" t="s">
        <v>92</v>
      </c>
      <c r="C86" s="425">
        <v>2029</v>
      </c>
      <c r="D86" s="429">
        <v>1.5529000000000002</v>
      </c>
      <c r="E86" s="437">
        <v>0</v>
      </c>
      <c r="F86" s="164">
        <v>0</v>
      </c>
      <c r="G86" s="436">
        <v>0</v>
      </c>
      <c r="H86" s="278">
        <v>983</v>
      </c>
      <c r="I86" s="15">
        <v>738</v>
      </c>
      <c r="J86" s="343">
        <v>1.3319783197831978</v>
      </c>
      <c r="K86" s="444">
        <v>1.3321900872908121</v>
      </c>
      <c r="L86" s="451">
        <v>0.61332756200000005</v>
      </c>
      <c r="M86" s="14">
        <f>Lisäosat[[#This Row],[HYTE-kerroin (sis. Kulttuurihyte)]]*Lisäosat[[#This Row],[Asukasmäärä 31.12.2022]]</f>
        <v>1244.4416232980002</v>
      </c>
      <c r="N86" s="444">
        <f>Lisäosat[[#This Row],[HYTE-kerroin (sis. Kulttuurihyte)]]/$N$7</f>
        <v>0.92446966134211495</v>
      </c>
      <c r="O86" s="456">
        <v>0</v>
      </c>
      <c r="P86" s="206">
        <v>596263.84508400015</v>
      </c>
      <c r="Q86" s="168">
        <v>0</v>
      </c>
      <c r="R86" s="168">
        <v>35679.78066989236</v>
      </c>
      <c r="S86" s="168">
        <v>36502.074428116925</v>
      </c>
      <c r="T86" s="168">
        <v>0</v>
      </c>
      <c r="U86" s="320">
        <f t="shared" si="2"/>
        <v>668445.70018200937</v>
      </c>
      <c r="V86" s="49"/>
      <c r="W86" s="49"/>
      <c r="X86" s="115"/>
      <c r="Y86" s="115"/>
      <c r="Z86" s="116"/>
    </row>
    <row r="87" spans="1:26" s="50" customFormat="1">
      <c r="A87" s="134">
        <v>240</v>
      </c>
      <c r="B87" s="130" t="s">
        <v>93</v>
      </c>
      <c r="C87" s="425">
        <v>19499</v>
      </c>
      <c r="D87" s="429">
        <v>0.11808333333333333</v>
      </c>
      <c r="E87" s="437">
        <v>0</v>
      </c>
      <c r="F87" s="164">
        <v>4</v>
      </c>
      <c r="G87" s="436">
        <v>2.5022520268241417E-4</v>
      </c>
      <c r="H87" s="278">
        <v>8745</v>
      </c>
      <c r="I87" s="15">
        <v>7109</v>
      </c>
      <c r="J87" s="343">
        <v>1.2301308200872134</v>
      </c>
      <c r="K87" s="444">
        <v>1.2303263951457113</v>
      </c>
      <c r="L87" s="451">
        <v>0.65986699299999996</v>
      </c>
      <c r="M87" s="14">
        <f>Lisäosat[[#This Row],[HYTE-kerroin (sis. Kulttuurihyte)]]*Lisäosat[[#This Row],[Asukasmäärä 31.12.2022]]</f>
        <v>12866.746496506999</v>
      </c>
      <c r="N87" s="444">
        <f>Lisäosat[[#This Row],[HYTE-kerroin (sis. Kulttuurihyte)]]/$N$7</f>
        <v>0.99461862362798825</v>
      </c>
      <c r="O87" s="456">
        <v>0</v>
      </c>
      <c r="P87" s="206">
        <v>145242.13630333333</v>
      </c>
      <c r="Q87" s="168">
        <v>0</v>
      </c>
      <c r="R87" s="168">
        <v>316669.77380209015</v>
      </c>
      <c r="S87" s="168">
        <v>377408.57382969692</v>
      </c>
      <c r="T87" s="168">
        <v>0</v>
      </c>
      <c r="U87" s="320">
        <f t="shared" si="2"/>
        <v>839320.4839351204</v>
      </c>
      <c r="V87" s="49"/>
      <c r="W87" s="49"/>
      <c r="X87" s="115"/>
      <c r="Y87" s="115"/>
      <c r="Z87" s="116"/>
    </row>
    <row r="88" spans="1:26" s="50" customFormat="1">
      <c r="A88" s="134">
        <v>241</v>
      </c>
      <c r="B88" s="130" t="s">
        <v>94</v>
      </c>
      <c r="C88" s="425">
        <v>7771</v>
      </c>
      <c r="D88" s="429">
        <v>9.1749999999999998E-2</v>
      </c>
      <c r="E88" s="437">
        <v>0</v>
      </c>
      <c r="F88" s="164">
        <v>1</v>
      </c>
      <c r="G88" s="436">
        <v>5.0607287449392713E-4</v>
      </c>
      <c r="H88" s="278">
        <v>2723</v>
      </c>
      <c r="I88" s="15">
        <v>3167</v>
      </c>
      <c r="J88" s="343">
        <v>0.85980423113356486</v>
      </c>
      <c r="K88" s="444">
        <v>0.85994092900346197</v>
      </c>
      <c r="L88" s="451">
        <v>0.58195007499999996</v>
      </c>
      <c r="M88" s="14">
        <f>Lisäosat[[#This Row],[HYTE-kerroin (sis. Kulttuurihyte)]]*Lisäosat[[#This Row],[Asukasmäärä 31.12.2022]]</f>
        <v>4522.3340328249997</v>
      </c>
      <c r="N88" s="444">
        <f>Lisäosat[[#This Row],[HYTE-kerroin (sis. Kulttuurihyte)]]/$N$7</f>
        <v>0.87717432263914519</v>
      </c>
      <c r="O88" s="456">
        <v>0</v>
      </c>
      <c r="P88" s="206">
        <v>44975.36189</v>
      </c>
      <c r="Q88" s="168">
        <v>0</v>
      </c>
      <c r="R88" s="168">
        <v>88210.332662573914</v>
      </c>
      <c r="S88" s="168">
        <v>132649.5115275124</v>
      </c>
      <c r="T88" s="168">
        <v>0</v>
      </c>
      <c r="U88" s="320">
        <f t="shared" si="2"/>
        <v>265835.2060800863</v>
      </c>
      <c r="V88" s="49"/>
      <c r="W88" s="49"/>
      <c r="X88" s="115"/>
      <c r="Y88" s="115"/>
      <c r="Z88" s="116"/>
    </row>
    <row r="89" spans="1:26" s="50" customFormat="1">
      <c r="A89" s="134">
        <v>244</v>
      </c>
      <c r="B89" s="130" t="s">
        <v>95</v>
      </c>
      <c r="C89" s="425">
        <v>19300</v>
      </c>
      <c r="D89" s="429">
        <v>0</v>
      </c>
      <c r="E89" s="437">
        <v>0</v>
      </c>
      <c r="F89" s="164">
        <v>10</v>
      </c>
      <c r="G89" s="436">
        <v>6.2774639045825491E-4</v>
      </c>
      <c r="H89" s="278">
        <v>6566</v>
      </c>
      <c r="I89" s="15">
        <v>8128</v>
      </c>
      <c r="J89" s="343">
        <v>0.80782480314960625</v>
      </c>
      <c r="K89" s="444">
        <v>0.80795323695563093</v>
      </c>
      <c r="L89" s="451">
        <v>0.68991957699999995</v>
      </c>
      <c r="M89" s="14">
        <f>Lisäosat[[#This Row],[HYTE-kerroin (sis. Kulttuurihyte)]]*Lisäosat[[#This Row],[Asukasmäärä 31.12.2022]]</f>
        <v>13315.447836099998</v>
      </c>
      <c r="N89" s="444">
        <f>Lisäosat[[#This Row],[HYTE-kerroin (sis. Kulttuurihyte)]]/$N$7</f>
        <v>1.0399169338202432</v>
      </c>
      <c r="O89" s="456">
        <v>1.6892164826971239</v>
      </c>
      <c r="P89" s="206">
        <v>0</v>
      </c>
      <c r="Q89" s="168">
        <v>0</v>
      </c>
      <c r="R89" s="168">
        <v>205834.16664681653</v>
      </c>
      <c r="S89" s="168">
        <v>390569.92217033933</v>
      </c>
      <c r="T89" s="168">
        <v>336451.38215768232</v>
      </c>
      <c r="U89" s="320">
        <f t="shared" si="2"/>
        <v>932855.47097483824</v>
      </c>
      <c r="V89" s="49"/>
      <c r="W89" s="49"/>
      <c r="X89" s="115"/>
      <c r="Y89" s="115"/>
      <c r="Z89" s="116"/>
    </row>
    <row r="90" spans="1:26" s="50" customFormat="1">
      <c r="A90" s="134">
        <v>245</v>
      </c>
      <c r="B90" s="130" t="s">
        <v>96</v>
      </c>
      <c r="C90" s="425">
        <v>37676</v>
      </c>
      <c r="D90" s="429">
        <v>0</v>
      </c>
      <c r="E90" s="437">
        <v>0</v>
      </c>
      <c r="F90" s="164">
        <v>0</v>
      </c>
      <c r="G90" s="436">
        <v>0</v>
      </c>
      <c r="H90" s="278">
        <v>11455</v>
      </c>
      <c r="I90" s="15">
        <v>16323</v>
      </c>
      <c r="J90" s="343">
        <v>0.70177050787232742</v>
      </c>
      <c r="K90" s="444">
        <v>0.70188208040257216</v>
      </c>
      <c r="L90" s="451">
        <v>0.74278127400000005</v>
      </c>
      <c r="M90" s="14">
        <f>Lisäosat[[#This Row],[HYTE-kerroin (sis. Kulttuurihyte)]]*Lisäosat[[#This Row],[Asukasmäärä 31.12.2022]]</f>
        <v>27985.027279224003</v>
      </c>
      <c r="N90" s="444">
        <f>Lisäosat[[#This Row],[HYTE-kerroin (sis. Kulttuurihyte)]]/$N$7</f>
        <v>1.1195954582358141</v>
      </c>
      <c r="O90" s="456">
        <v>0.82809977833033788</v>
      </c>
      <c r="P90" s="206">
        <v>0</v>
      </c>
      <c r="Q90" s="168">
        <v>0</v>
      </c>
      <c r="R90" s="168">
        <v>349062.24224846443</v>
      </c>
      <c r="S90" s="168">
        <v>820859.35530822468</v>
      </c>
      <c r="T90" s="168">
        <v>321978.70840321772</v>
      </c>
      <c r="U90" s="320">
        <f t="shared" si="2"/>
        <v>1491900.3059599069</v>
      </c>
      <c r="V90" s="49"/>
      <c r="W90" s="49"/>
      <c r="X90" s="115"/>
      <c r="Y90" s="115"/>
      <c r="Z90" s="116"/>
    </row>
    <row r="91" spans="1:26" s="50" customFormat="1">
      <c r="A91" s="134">
        <v>249</v>
      </c>
      <c r="B91" s="130" t="s">
        <v>97</v>
      </c>
      <c r="C91" s="425">
        <v>9250</v>
      </c>
      <c r="D91" s="429">
        <v>0.77045000000000008</v>
      </c>
      <c r="E91" s="437">
        <v>0</v>
      </c>
      <c r="F91" s="164">
        <v>0</v>
      </c>
      <c r="G91" s="436">
        <v>0</v>
      </c>
      <c r="H91" s="278">
        <v>3236</v>
      </c>
      <c r="I91" s="15">
        <v>3309</v>
      </c>
      <c r="J91" s="343">
        <v>0.97793895436687817</v>
      </c>
      <c r="K91" s="444">
        <v>0.97809443414600772</v>
      </c>
      <c r="L91" s="451">
        <v>0.62524682700000001</v>
      </c>
      <c r="M91" s="14">
        <f>Lisäosat[[#This Row],[HYTE-kerroin (sis. Kulttuurihyte)]]*Lisäosat[[#This Row],[Asukasmäärä 31.12.2022]]</f>
        <v>5783.5331497500001</v>
      </c>
      <c r="N91" s="444">
        <f>Lisäosat[[#This Row],[HYTE-kerroin (sis. Kulttuurihyte)]]/$N$7</f>
        <v>0.94243558943780503</v>
      </c>
      <c r="O91" s="456">
        <v>0</v>
      </c>
      <c r="P91" s="206">
        <v>449549.87050000002</v>
      </c>
      <c r="Q91" s="168">
        <v>0</v>
      </c>
      <c r="R91" s="168">
        <v>119425.33040922754</v>
      </c>
      <c r="S91" s="168">
        <v>169643.11827675209</v>
      </c>
      <c r="T91" s="168">
        <v>0</v>
      </c>
      <c r="U91" s="320">
        <f t="shared" si="2"/>
        <v>738618.31918597966</v>
      </c>
      <c r="V91" s="49"/>
      <c r="W91" s="49"/>
      <c r="X91" s="115"/>
      <c r="Y91" s="115"/>
      <c r="Z91" s="116"/>
    </row>
    <row r="92" spans="1:26" s="50" customFormat="1">
      <c r="A92" s="134">
        <v>250</v>
      </c>
      <c r="B92" s="130" t="s">
        <v>98</v>
      </c>
      <c r="C92" s="425">
        <v>1771</v>
      </c>
      <c r="D92" s="429">
        <v>1.2127166666666667</v>
      </c>
      <c r="E92" s="437">
        <v>0</v>
      </c>
      <c r="F92" s="164">
        <v>0</v>
      </c>
      <c r="G92" s="436">
        <v>0</v>
      </c>
      <c r="H92" s="278">
        <v>587</v>
      </c>
      <c r="I92" s="15">
        <v>683</v>
      </c>
      <c r="J92" s="343">
        <v>0.85944363103953147</v>
      </c>
      <c r="K92" s="444">
        <v>0.85958027157862815</v>
      </c>
      <c r="L92" s="451">
        <v>0.64945766900000002</v>
      </c>
      <c r="M92" s="14">
        <f>Lisäosat[[#This Row],[HYTE-kerroin (sis. Kulttuurihyte)]]*Lisäosat[[#This Row],[Asukasmäärä 31.12.2022]]</f>
        <v>1150.189531799</v>
      </c>
      <c r="N92" s="444">
        <f>Lisäosat[[#This Row],[HYTE-kerroin (sis. Kulttuurihyte)]]/$N$7</f>
        <v>0.97892863213029602</v>
      </c>
      <c r="O92" s="456">
        <v>0</v>
      </c>
      <c r="P92" s="206">
        <v>203217.381521</v>
      </c>
      <c r="Q92" s="168">
        <v>0</v>
      </c>
      <c r="R92" s="168">
        <v>20094.579924747904</v>
      </c>
      <c r="S92" s="168">
        <v>33737.463542003599</v>
      </c>
      <c r="T92" s="168">
        <v>0</v>
      </c>
      <c r="U92" s="320">
        <f t="shared" si="2"/>
        <v>257049.4249877515</v>
      </c>
      <c r="V92" s="49"/>
      <c r="W92" s="49"/>
      <c r="X92" s="115"/>
      <c r="Y92" s="115"/>
      <c r="Z92" s="116"/>
    </row>
    <row r="93" spans="1:26" s="50" customFormat="1">
      <c r="A93" s="134">
        <v>256</v>
      </c>
      <c r="B93" s="130" t="s">
        <v>99</v>
      </c>
      <c r="C93" s="425">
        <v>1554</v>
      </c>
      <c r="D93" s="429">
        <v>1.6751833333333332</v>
      </c>
      <c r="E93" s="437">
        <v>0</v>
      </c>
      <c r="F93" s="164">
        <v>1</v>
      </c>
      <c r="G93" s="436">
        <v>6.3251106894370653E-4</v>
      </c>
      <c r="H93" s="278">
        <v>438</v>
      </c>
      <c r="I93" s="15">
        <v>493</v>
      </c>
      <c r="J93" s="343">
        <v>0.88843813387423931</v>
      </c>
      <c r="K93" s="444">
        <v>0.88857938416824611</v>
      </c>
      <c r="L93" s="451">
        <v>0.51901023099999999</v>
      </c>
      <c r="M93" s="14">
        <f>Lisäosat[[#This Row],[HYTE-kerroin (sis. Kulttuurihyte)]]*Lisäosat[[#This Row],[Asukasmäärä 31.12.2022]]</f>
        <v>806.54189897399999</v>
      </c>
      <c r="N93" s="444">
        <f>Lisäosat[[#This Row],[HYTE-kerroin (sis. Kulttuurihyte)]]/$N$7</f>
        <v>0.78230499037260415</v>
      </c>
      <c r="O93" s="456">
        <v>0</v>
      </c>
      <c r="P93" s="206">
        <v>492636.17247599998</v>
      </c>
      <c r="Q93" s="168">
        <v>0</v>
      </c>
      <c r="R93" s="168">
        <v>18227.2511915664</v>
      </c>
      <c r="S93" s="168">
        <v>23657.560045059465</v>
      </c>
      <c r="T93" s="168">
        <v>0</v>
      </c>
      <c r="U93" s="320">
        <f t="shared" si="2"/>
        <v>534520.98371262581</v>
      </c>
      <c r="V93" s="49"/>
      <c r="W93" s="49"/>
      <c r="X93" s="115"/>
      <c r="Y93" s="115"/>
      <c r="Z93" s="116"/>
    </row>
    <row r="94" spans="1:26" s="50" customFormat="1">
      <c r="A94" s="134">
        <v>257</v>
      </c>
      <c r="B94" s="130" t="s">
        <v>100</v>
      </c>
      <c r="C94" s="425">
        <v>40722</v>
      </c>
      <c r="D94" s="429">
        <v>0</v>
      </c>
      <c r="E94" s="437">
        <v>0</v>
      </c>
      <c r="F94" s="164">
        <v>9</v>
      </c>
      <c r="G94" s="436">
        <v>1.9785818514579675E-4</v>
      </c>
      <c r="H94" s="278">
        <v>10629</v>
      </c>
      <c r="I94" s="15">
        <v>18373</v>
      </c>
      <c r="J94" s="343">
        <v>0.57851194687857177</v>
      </c>
      <c r="K94" s="444">
        <v>0.57860392287494955</v>
      </c>
      <c r="L94" s="451">
        <v>0.46626009099999999</v>
      </c>
      <c r="M94" s="14">
        <f>Lisäosat[[#This Row],[HYTE-kerroin (sis. Kulttuurihyte)]]*Lisäosat[[#This Row],[Asukasmäärä 31.12.2022]]</f>
        <v>18987.043425701999</v>
      </c>
      <c r="N94" s="444">
        <f>Lisäosat[[#This Row],[HYTE-kerroin (sis. Kulttuurihyte)]]/$N$7</f>
        <v>0.70279461600995796</v>
      </c>
      <c r="O94" s="456">
        <v>0.94781190669230109</v>
      </c>
      <c r="P94" s="206">
        <v>0</v>
      </c>
      <c r="Q94" s="168">
        <v>0</v>
      </c>
      <c r="R94" s="168">
        <v>311017.19810454076</v>
      </c>
      <c r="S94" s="168">
        <v>556929.67779244506</v>
      </c>
      <c r="T94" s="168">
        <v>398318.93951182254</v>
      </c>
      <c r="U94" s="320">
        <f t="shared" si="2"/>
        <v>1266265.8154088084</v>
      </c>
      <c r="V94" s="49"/>
      <c r="W94" s="49"/>
      <c r="X94" s="115"/>
      <c r="Y94" s="115"/>
      <c r="Z94" s="116"/>
    </row>
    <row r="95" spans="1:26" s="50" customFormat="1">
      <c r="A95" s="134">
        <v>260</v>
      </c>
      <c r="B95" s="130" t="s">
        <v>101</v>
      </c>
      <c r="C95" s="425">
        <v>9727</v>
      </c>
      <c r="D95" s="429">
        <v>1.2096</v>
      </c>
      <c r="E95" s="437">
        <v>0</v>
      </c>
      <c r="F95" s="164">
        <v>1</v>
      </c>
      <c r="G95" s="436">
        <v>1.0124531740407007E-4</v>
      </c>
      <c r="H95" s="278">
        <v>3101</v>
      </c>
      <c r="I95" s="15">
        <v>3105</v>
      </c>
      <c r="J95" s="343">
        <v>0.99871175523349431</v>
      </c>
      <c r="K95" s="444">
        <v>0.99887053762213363</v>
      </c>
      <c r="L95" s="451">
        <v>0.66156002199999997</v>
      </c>
      <c r="M95" s="14">
        <f>Lisäosat[[#This Row],[HYTE-kerroin (sis. Kulttuurihyte)]]*Lisäosat[[#This Row],[Asukasmäärä 31.12.2022]]</f>
        <v>6434.994333994</v>
      </c>
      <c r="N95" s="444">
        <f>Lisäosat[[#This Row],[HYTE-kerroin (sis. Kulttuurihyte)]]/$N$7</f>
        <v>0.99717052907500359</v>
      </c>
      <c r="O95" s="456">
        <v>0</v>
      </c>
      <c r="P95" s="206">
        <v>1113278.0279040001</v>
      </c>
      <c r="Q95" s="168">
        <v>0</v>
      </c>
      <c r="R95" s="168">
        <v>128251.38109674651</v>
      </c>
      <c r="S95" s="168">
        <v>188751.83674864241</v>
      </c>
      <c r="T95" s="168">
        <v>0</v>
      </c>
      <c r="U95" s="320">
        <f t="shared" si="2"/>
        <v>1430281.2457493891</v>
      </c>
      <c r="V95" s="49"/>
      <c r="W95" s="49"/>
      <c r="X95" s="115"/>
      <c r="Y95" s="115"/>
      <c r="Z95" s="116"/>
    </row>
    <row r="96" spans="1:26" s="50" customFormat="1">
      <c r="A96" s="134">
        <v>261</v>
      </c>
      <c r="B96" s="130" t="s">
        <v>102</v>
      </c>
      <c r="C96" s="425">
        <v>6637</v>
      </c>
      <c r="D96" s="429">
        <v>1.62395</v>
      </c>
      <c r="E96" s="437">
        <v>0</v>
      </c>
      <c r="F96" s="164">
        <v>27</v>
      </c>
      <c r="G96" s="436">
        <v>3.0660738923808063E-3</v>
      </c>
      <c r="H96" s="278">
        <v>3347</v>
      </c>
      <c r="I96" s="15">
        <v>2922</v>
      </c>
      <c r="J96" s="343">
        <v>1.1454483230663928</v>
      </c>
      <c r="K96" s="444">
        <v>1.1456304346915402</v>
      </c>
      <c r="L96" s="451">
        <v>0.65950533200000006</v>
      </c>
      <c r="M96" s="14">
        <f>Lisäosat[[#This Row],[HYTE-kerroin (sis. Kulttuurihyte)]]*Lisäosat[[#This Row],[Asukasmäärä 31.12.2022]]</f>
        <v>4377.1368884840003</v>
      </c>
      <c r="N96" s="444">
        <f>Lisäosat[[#This Row],[HYTE-kerroin (sis. Kulttuurihyte)]]/$N$7</f>
        <v>0.99407349139701484</v>
      </c>
      <c r="O96" s="456">
        <v>0.94533001516425108</v>
      </c>
      <c r="P96" s="206">
        <v>2039658.2698260001</v>
      </c>
      <c r="Q96" s="168">
        <v>0</v>
      </c>
      <c r="R96" s="168">
        <v>100366.84937463033</v>
      </c>
      <c r="S96" s="168">
        <v>128390.57573634268</v>
      </c>
      <c r="T96" s="168">
        <v>64749.282805857794</v>
      </c>
      <c r="U96" s="320">
        <f t="shared" si="2"/>
        <v>2333164.9777428308</v>
      </c>
      <c r="V96" s="49"/>
      <c r="W96" s="49"/>
      <c r="X96" s="115"/>
      <c r="Y96" s="115"/>
      <c r="Z96" s="116"/>
    </row>
    <row r="97" spans="1:26" s="50" customFormat="1">
      <c r="A97" s="134">
        <v>263</v>
      </c>
      <c r="B97" s="130" t="s">
        <v>103</v>
      </c>
      <c r="C97" s="425">
        <v>7597</v>
      </c>
      <c r="D97" s="429">
        <v>0.83309999999999995</v>
      </c>
      <c r="E97" s="437">
        <v>0</v>
      </c>
      <c r="F97" s="164">
        <v>0</v>
      </c>
      <c r="G97" s="436">
        <v>0</v>
      </c>
      <c r="H97" s="278">
        <v>2328</v>
      </c>
      <c r="I97" s="15">
        <v>2736</v>
      </c>
      <c r="J97" s="343">
        <v>0.85087719298245612</v>
      </c>
      <c r="K97" s="444">
        <v>0.8510124715675258</v>
      </c>
      <c r="L97" s="451">
        <v>0.55157140800000004</v>
      </c>
      <c r="M97" s="14">
        <f>Lisäosat[[#This Row],[HYTE-kerroin (sis. Kulttuurihyte)]]*Lisäosat[[#This Row],[Asukasmäärä 31.12.2022]]</f>
        <v>4190.2879865760005</v>
      </c>
      <c r="N97" s="444">
        <f>Lisäosat[[#This Row],[HYTE-kerroin (sis. Kulttuurihyte)]]/$N$7</f>
        <v>0.8313845069948993</v>
      </c>
      <c r="O97" s="456">
        <v>0</v>
      </c>
      <c r="P97" s="206">
        <v>399237.14895599999</v>
      </c>
      <c r="Q97" s="168">
        <v>0</v>
      </c>
      <c r="R97" s="168">
        <v>85339.871053780109</v>
      </c>
      <c r="S97" s="168">
        <v>122909.90681899927</v>
      </c>
      <c r="T97" s="168">
        <v>0</v>
      </c>
      <c r="U97" s="320">
        <f t="shared" si="2"/>
        <v>607486.92682877928</v>
      </c>
      <c r="V97" s="49"/>
      <c r="W97" s="49"/>
      <c r="X97" s="115"/>
      <c r="Y97" s="115"/>
      <c r="Z97" s="116"/>
    </row>
    <row r="98" spans="1:26" s="50" customFormat="1">
      <c r="A98" s="134">
        <v>265</v>
      </c>
      <c r="B98" s="130" t="s">
        <v>104</v>
      </c>
      <c r="C98" s="425">
        <v>1064</v>
      </c>
      <c r="D98" s="429">
        <v>1.7096</v>
      </c>
      <c r="E98" s="437">
        <v>0</v>
      </c>
      <c r="F98" s="164">
        <v>0</v>
      </c>
      <c r="G98" s="436">
        <v>0</v>
      </c>
      <c r="H98" s="278">
        <v>240</v>
      </c>
      <c r="I98" s="15">
        <v>348</v>
      </c>
      <c r="J98" s="343">
        <v>0.68965517241379315</v>
      </c>
      <c r="K98" s="444">
        <v>0.68976481876073914</v>
      </c>
      <c r="L98" s="451">
        <v>0.52015371399999999</v>
      </c>
      <c r="M98" s="14">
        <f>Lisäosat[[#This Row],[HYTE-kerroin (sis. Kulttuurihyte)]]*Lisäosat[[#This Row],[Asukasmäärä 31.12.2022]]</f>
        <v>553.44355169599999</v>
      </c>
      <c r="N98" s="444">
        <f>Lisäosat[[#This Row],[HYTE-kerroin (sis. Kulttuurihyte)]]/$N$7</f>
        <v>0.78402856421349487</v>
      </c>
      <c r="O98" s="456">
        <v>0</v>
      </c>
      <c r="P98" s="206">
        <v>344230.28505599999</v>
      </c>
      <c r="Q98" s="168">
        <v>0</v>
      </c>
      <c r="R98" s="168">
        <v>9687.6089265308292</v>
      </c>
      <c r="S98" s="168">
        <v>16233.656394608666</v>
      </c>
      <c r="T98" s="168">
        <v>0</v>
      </c>
      <c r="U98" s="320">
        <f t="shared" si="2"/>
        <v>370151.55037713947</v>
      </c>
      <c r="V98" s="49"/>
      <c r="W98" s="49"/>
      <c r="X98" s="115"/>
      <c r="Y98" s="115"/>
      <c r="Z98" s="116"/>
    </row>
    <row r="99" spans="1:26" s="50" customFormat="1">
      <c r="A99" s="134">
        <v>271</v>
      </c>
      <c r="B99" s="130" t="s">
        <v>105</v>
      </c>
      <c r="C99" s="425">
        <v>6903</v>
      </c>
      <c r="D99" s="429">
        <v>0</v>
      </c>
      <c r="E99" s="437">
        <v>0</v>
      </c>
      <c r="F99" s="164">
        <v>0</v>
      </c>
      <c r="G99" s="436">
        <v>0</v>
      </c>
      <c r="H99" s="278">
        <v>2316</v>
      </c>
      <c r="I99" s="15">
        <v>2619</v>
      </c>
      <c r="J99" s="343">
        <v>0.88430698739977087</v>
      </c>
      <c r="K99" s="444">
        <v>0.88444758089435427</v>
      </c>
      <c r="L99" s="451">
        <v>0.61456139300000001</v>
      </c>
      <c r="M99" s="14">
        <f>Lisäosat[[#This Row],[HYTE-kerroin (sis. Kulttuurihyte)]]*Lisäosat[[#This Row],[Asukasmäärä 31.12.2022]]</f>
        <v>4242.3172958790001</v>
      </c>
      <c r="N99" s="444">
        <f>Lisäosat[[#This Row],[HYTE-kerroin (sis. Kulttuurihyte)]]/$N$7</f>
        <v>0.92632941687471138</v>
      </c>
      <c r="O99" s="456">
        <v>0</v>
      </c>
      <c r="P99" s="206">
        <v>0</v>
      </c>
      <c r="Q99" s="168">
        <v>0</v>
      </c>
      <c r="R99" s="168">
        <v>80590.509792061202</v>
      </c>
      <c r="S99" s="168">
        <v>124436.03523279214</v>
      </c>
      <c r="T99" s="168">
        <v>0</v>
      </c>
      <c r="U99" s="320">
        <f t="shared" si="2"/>
        <v>205026.54502485335</v>
      </c>
      <c r="V99" s="49"/>
      <c r="W99" s="49"/>
      <c r="X99" s="115"/>
      <c r="Y99" s="115"/>
      <c r="Z99" s="116"/>
    </row>
    <row r="100" spans="1:26" s="50" customFormat="1">
      <c r="A100" s="134">
        <v>272</v>
      </c>
      <c r="B100" s="130" t="s">
        <v>106</v>
      </c>
      <c r="C100" s="425">
        <v>48006</v>
      </c>
      <c r="D100" s="429">
        <v>0</v>
      </c>
      <c r="E100" s="437">
        <v>0</v>
      </c>
      <c r="F100" s="164">
        <v>1</v>
      </c>
      <c r="G100" s="436">
        <v>0</v>
      </c>
      <c r="H100" s="278">
        <v>20658</v>
      </c>
      <c r="I100" s="15">
        <v>19576</v>
      </c>
      <c r="J100" s="343">
        <v>1.0552717613404168</v>
      </c>
      <c r="K100" s="444">
        <v>1.0554395360462328</v>
      </c>
      <c r="L100" s="451">
        <v>0.71984123</v>
      </c>
      <c r="M100" s="14">
        <f>Lisäosat[[#This Row],[HYTE-kerroin (sis. Kulttuurihyte)]]*Lisäosat[[#This Row],[Asukasmäärä 31.12.2022]]</f>
        <v>34556.698087379998</v>
      </c>
      <c r="N100" s="444">
        <f>Lisäosat[[#This Row],[HYTE-kerroin (sis. Kulttuurihyte)]]/$N$7</f>
        <v>1.0850178914969282</v>
      </c>
      <c r="O100" s="456">
        <v>0.22669924852478651</v>
      </c>
      <c r="P100" s="206">
        <v>0</v>
      </c>
      <c r="Q100" s="168">
        <v>0</v>
      </c>
      <c r="R100" s="168">
        <v>668810.08085014799</v>
      </c>
      <c r="S100" s="168">
        <v>1013620.198778462</v>
      </c>
      <c r="T100" s="168">
        <v>112311.77696670691</v>
      </c>
      <c r="U100" s="320">
        <f t="shared" si="2"/>
        <v>1794742.0565953169</v>
      </c>
      <c r="V100" s="49"/>
      <c r="W100" s="49"/>
      <c r="X100" s="115"/>
      <c r="Y100" s="115"/>
      <c r="Z100" s="116"/>
    </row>
    <row r="101" spans="1:26" s="50" customFormat="1">
      <c r="A101" s="134">
        <v>273</v>
      </c>
      <c r="B101" s="130" t="s">
        <v>107</v>
      </c>
      <c r="C101" s="425">
        <v>3999</v>
      </c>
      <c r="D101" s="429">
        <v>1.8112166666666667</v>
      </c>
      <c r="E101" s="437">
        <v>0</v>
      </c>
      <c r="F101" s="164">
        <v>3</v>
      </c>
      <c r="G101" s="436">
        <v>1.002757583354224E-3</v>
      </c>
      <c r="H101" s="278">
        <v>1398</v>
      </c>
      <c r="I101" s="15">
        <v>1567</v>
      </c>
      <c r="J101" s="343">
        <v>0.89215060625398857</v>
      </c>
      <c r="K101" s="444">
        <v>0.89229244678359554</v>
      </c>
      <c r="L101" s="451">
        <v>0.54507310899999994</v>
      </c>
      <c r="M101" s="14">
        <f>Lisäosat[[#This Row],[HYTE-kerroin (sis. Kulttuurihyte)]]*Lisäosat[[#This Row],[Asukasmäärä 31.12.2022]]</f>
        <v>2179.7473628909997</v>
      </c>
      <c r="N101" s="444">
        <f>Lisäosat[[#This Row],[HYTE-kerroin (sis. Kulttuurihyte)]]/$N$7</f>
        <v>0.82158961002949937</v>
      </c>
      <c r="O101" s="456">
        <v>1.3117816025109159</v>
      </c>
      <c r="P101" s="206">
        <v>1370675.813358</v>
      </c>
      <c r="Q101" s="168">
        <v>0</v>
      </c>
      <c r="R101" s="168">
        <v>47101.262929876299</v>
      </c>
      <c r="S101" s="168">
        <v>63936.547110885062</v>
      </c>
      <c r="T101" s="168">
        <v>54136.806965512696</v>
      </c>
      <c r="U101" s="320">
        <f t="shared" si="2"/>
        <v>1535850.4303642742</v>
      </c>
      <c r="V101" s="49"/>
      <c r="W101" s="49"/>
      <c r="X101" s="115"/>
      <c r="Y101" s="115"/>
      <c r="Z101" s="116"/>
    </row>
    <row r="102" spans="1:26" s="50" customFormat="1">
      <c r="A102" s="134">
        <v>275</v>
      </c>
      <c r="B102" s="130" t="s">
        <v>108</v>
      </c>
      <c r="C102" s="425">
        <v>2521</v>
      </c>
      <c r="D102" s="429">
        <v>0.98441666666666672</v>
      </c>
      <c r="E102" s="437">
        <v>0</v>
      </c>
      <c r="F102" s="164">
        <v>0</v>
      </c>
      <c r="G102" s="436">
        <v>0</v>
      </c>
      <c r="H102" s="278">
        <v>753</v>
      </c>
      <c r="I102" s="15">
        <v>883</v>
      </c>
      <c r="J102" s="343">
        <v>0.85277463193657987</v>
      </c>
      <c r="K102" s="444">
        <v>0.85291021219016194</v>
      </c>
      <c r="L102" s="451">
        <v>0.53208214799999998</v>
      </c>
      <c r="M102" s="14">
        <f>Lisäosat[[#This Row],[HYTE-kerroin (sis. Kulttuurihyte)]]*Lisäosat[[#This Row],[Asukasmäärä 31.12.2022]]</f>
        <v>1341.379095108</v>
      </c>
      <c r="N102" s="444">
        <f>Lisäosat[[#This Row],[HYTE-kerroin (sis. Kulttuurihyte)]]/$N$7</f>
        <v>0.80200831275824036</v>
      </c>
      <c r="O102" s="456">
        <v>0</v>
      </c>
      <c r="P102" s="206">
        <v>156546.54540333332</v>
      </c>
      <c r="Q102" s="168">
        <v>0</v>
      </c>
      <c r="R102" s="168">
        <v>28382.463713094457</v>
      </c>
      <c r="S102" s="168">
        <v>39345.453132780174</v>
      </c>
      <c r="T102" s="168">
        <v>0</v>
      </c>
      <c r="U102" s="320">
        <f t="shared" si="2"/>
        <v>224274.46224920795</v>
      </c>
      <c r="V102" s="49"/>
      <c r="W102" s="49"/>
      <c r="X102" s="115"/>
      <c r="Y102" s="115"/>
      <c r="Z102" s="116"/>
    </row>
    <row r="103" spans="1:26" s="50" customFormat="1">
      <c r="A103" s="134">
        <v>276</v>
      </c>
      <c r="B103" s="130" t="s">
        <v>109</v>
      </c>
      <c r="C103" s="425">
        <v>15157</v>
      </c>
      <c r="D103" s="429">
        <v>0</v>
      </c>
      <c r="E103" s="437">
        <v>0</v>
      </c>
      <c r="F103" s="164">
        <v>1</v>
      </c>
      <c r="G103" s="436">
        <v>6.6511473229132029E-5</v>
      </c>
      <c r="H103" s="278">
        <v>3671</v>
      </c>
      <c r="I103" s="15">
        <v>6386</v>
      </c>
      <c r="J103" s="343">
        <v>0.57485123708111496</v>
      </c>
      <c r="K103" s="444">
        <v>0.5749426310714808</v>
      </c>
      <c r="L103" s="451">
        <v>0.665088601</v>
      </c>
      <c r="M103" s="14">
        <f>Lisäosat[[#This Row],[HYTE-kerroin (sis. Kulttuurihyte)]]*Lisäosat[[#This Row],[Asukasmäärä 31.12.2022]]</f>
        <v>10080.747925357</v>
      </c>
      <c r="N103" s="444">
        <f>Lisäosat[[#This Row],[HYTE-kerroin (sis. Kulttuurihyte)]]/$N$7</f>
        <v>1.0024891621110139</v>
      </c>
      <c r="O103" s="456">
        <v>0.75080900213075152</v>
      </c>
      <c r="P103" s="206">
        <v>0</v>
      </c>
      <c r="Q103" s="168">
        <v>0</v>
      </c>
      <c r="R103" s="168">
        <v>115030.15206078572</v>
      </c>
      <c r="S103" s="168">
        <v>295689.4113580698</v>
      </c>
      <c r="T103" s="168">
        <v>117441.72430745268</v>
      </c>
      <c r="U103" s="320">
        <f t="shared" si="2"/>
        <v>528161.28772630822</v>
      </c>
      <c r="V103" s="49"/>
      <c r="W103" s="49"/>
      <c r="X103" s="115"/>
      <c r="Y103" s="115"/>
      <c r="Z103" s="116"/>
    </row>
    <row r="104" spans="1:26" s="50" customFormat="1">
      <c r="A104" s="134">
        <v>280</v>
      </c>
      <c r="B104" s="130" t="s">
        <v>110</v>
      </c>
      <c r="C104" s="425">
        <v>2024</v>
      </c>
      <c r="D104" s="429">
        <v>1.3017666666666665</v>
      </c>
      <c r="E104" s="437">
        <v>0</v>
      </c>
      <c r="F104" s="164">
        <v>0</v>
      </c>
      <c r="G104" s="436">
        <v>0</v>
      </c>
      <c r="H104" s="278">
        <v>668</v>
      </c>
      <c r="I104" s="15">
        <v>902</v>
      </c>
      <c r="J104" s="343">
        <v>0.74057649667405767</v>
      </c>
      <c r="K104" s="444">
        <v>0.74069423885992447</v>
      </c>
      <c r="L104" s="451">
        <v>0.39050302399999998</v>
      </c>
      <c r="M104" s="14">
        <f>Lisäosat[[#This Row],[HYTE-kerroin (sis. Kulttuurihyte)]]*Lisäosat[[#This Row],[Asukasmäärä 31.12.2022]]</f>
        <v>790.3781205759999</v>
      </c>
      <c r="N104" s="444">
        <f>Lisäosat[[#This Row],[HYTE-kerroin (sis. Kulttuurihyte)]]/$N$7</f>
        <v>0.58860586205051668</v>
      </c>
      <c r="O104" s="456">
        <v>0</v>
      </c>
      <c r="P104" s="206">
        <v>249302.47988799994</v>
      </c>
      <c r="Q104" s="168">
        <v>0</v>
      </c>
      <c r="R104" s="168">
        <v>19788.97984077283</v>
      </c>
      <c r="S104" s="168">
        <v>23183.442632818183</v>
      </c>
      <c r="T104" s="168">
        <v>0</v>
      </c>
      <c r="U104" s="320">
        <f t="shared" si="2"/>
        <v>292274.90236159094</v>
      </c>
      <c r="V104" s="49"/>
      <c r="W104" s="49"/>
      <c r="X104" s="115"/>
      <c r="Y104" s="115"/>
      <c r="Z104" s="116"/>
    </row>
    <row r="105" spans="1:26" s="50" customFormat="1">
      <c r="A105" s="134">
        <v>284</v>
      </c>
      <c r="B105" s="130" t="s">
        <v>111</v>
      </c>
      <c r="C105" s="425">
        <v>2227</v>
      </c>
      <c r="D105" s="429">
        <v>7.1333333333333335E-3</v>
      </c>
      <c r="E105" s="437">
        <v>0</v>
      </c>
      <c r="F105" s="164">
        <v>0</v>
      </c>
      <c r="G105" s="436">
        <v>0</v>
      </c>
      <c r="H105" s="278">
        <v>865</v>
      </c>
      <c r="I105" s="15">
        <v>857</v>
      </c>
      <c r="J105" s="343">
        <v>1.0093348891481915</v>
      </c>
      <c r="K105" s="444">
        <v>1.0094953604791799</v>
      </c>
      <c r="L105" s="451">
        <v>0.52166029000000003</v>
      </c>
      <c r="M105" s="14">
        <f>Lisäosat[[#This Row],[HYTE-kerroin (sis. Kulttuurihyte)]]*Lisäosat[[#This Row],[Asukasmäärä 31.12.2022]]</f>
        <v>1161.73746583</v>
      </c>
      <c r="N105" s="444">
        <f>Lisäosat[[#This Row],[HYTE-kerroin (sis. Kulttuurihyte)]]/$N$7</f>
        <v>0.78629942874135739</v>
      </c>
      <c r="O105" s="456">
        <v>0</v>
      </c>
      <c r="P105" s="206">
        <v>1002.0846746666667</v>
      </c>
      <c r="Q105" s="168">
        <v>0</v>
      </c>
      <c r="R105" s="168">
        <v>29675.529414790159</v>
      </c>
      <c r="S105" s="168">
        <v>34076.188589124278</v>
      </c>
      <c r="T105" s="168">
        <v>0</v>
      </c>
      <c r="U105" s="320">
        <f t="shared" si="2"/>
        <v>64753.802678581109</v>
      </c>
      <c r="V105" s="49"/>
      <c r="W105" s="49"/>
      <c r="X105" s="115"/>
      <c r="Y105" s="115"/>
      <c r="Z105" s="116"/>
    </row>
    <row r="106" spans="1:26" s="50" customFormat="1">
      <c r="A106" s="134">
        <v>285</v>
      </c>
      <c r="B106" s="130" t="s">
        <v>112</v>
      </c>
      <c r="C106" s="425">
        <v>50617</v>
      </c>
      <c r="D106" s="429">
        <v>0</v>
      </c>
      <c r="E106" s="437">
        <v>0</v>
      </c>
      <c r="F106" s="164">
        <v>2</v>
      </c>
      <c r="G106" s="436">
        <v>3.9031244511231242E-5</v>
      </c>
      <c r="H106" s="278">
        <v>21301</v>
      </c>
      <c r="I106" s="15">
        <v>18903</v>
      </c>
      <c r="J106" s="343">
        <v>1.1268581706607417</v>
      </c>
      <c r="K106" s="444">
        <v>1.1270373266895535</v>
      </c>
      <c r="L106" s="451">
        <v>0.65130876199999999</v>
      </c>
      <c r="M106" s="14">
        <f>Lisäosat[[#This Row],[HYTE-kerroin (sis. Kulttuurihyte)]]*Lisäosat[[#This Row],[Asukasmäärä 31.12.2022]]</f>
        <v>32967.295606154003</v>
      </c>
      <c r="N106" s="444">
        <f>Lisäosat[[#This Row],[HYTE-kerroin (sis. Kulttuurihyte)]]/$N$7</f>
        <v>0.98171878770922105</v>
      </c>
      <c r="O106" s="456">
        <v>0</v>
      </c>
      <c r="P106" s="206">
        <v>0</v>
      </c>
      <c r="Q106" s="168">
        <v>0</v>
      </c>
      <c r="R106" s="168">
        <v>753023.67841859558</v>
      </c>
      <c r="S106" s="168">
        <v>966999.70121571503</v>
      </c>
      <c r="T106" s="168">
        <v>0</v>
      </c>
      <c r="U106" s="320">
        <f t="shared" si="2"/>
        <v>1720023.3796343105</v>
      </c>
      <c r="V106" s="49"/>
      <c r="W106" s="49"/>
      <c r="X106" s="115"/>
      <c r="Y106" s="115"/>
      <c r="Z106" s="116"/>
    </row>
    <row r="107" spans="1:26" s="50" customFormat="1">
      <c r="A107" s="134">
        <v>286</v>
      </c>
      <c r="B107" s="130" t="s">
        <v>113</v>
      </c>
      <c r="C107" s="425">
        <v>79429</v>
      </c>
      <c r="D107" s="429">
        <v>0</v>
      </c>
      <c r="E107" s="437">
        <v>0</v>
      </c>
      <c r="F107" s="164">
        <v>2</v>
      </c>
      <c r="G107" s="436">
        <v>2.4858925597235689E-5</v>
      </c>
      <c r="H107" s="278">
        <v>29549</v>
      </c>
      <c r="I107" s="15">
        <v>30675</v>
      </c>
      <c r="J107" s="343">
        <v>0.96329258353708236</v>
      </c>
      <c r="K107" s="444">
        <v>0.96344573473067852</v>
      </c>
      <c r="L107" s="451">
        <v>0.697924302</v>
      </c>
      <c r="M107" s="14">
        <f>Lisäosat[[#This Row],[HYTE-kerroin (sis. Kulttuurihyte)]]*Lisäosat[[#This Row],[Asukasmäärä 31.12.2022]]</f>
        <v>55435.429383558003</v>
      </c>
      <c r="N107" s="444">
        <f>Lisäosat[[#This Row],[HYTE-kerroin (sis. Kulttuurihyte)]]/$N$7</f>
        <v>1.0519824692182542</v>
      </c>
      <c r="O107" s="456">
        <v>0</v>
      </c>
      <c r="P107" s="206">
        <v>0</v>
      </c>
      <c r="Q107" s="168">
        <v>0</v>
      </c>
      <c r="R107" s="168">
        <v>1010137.0126837845</v>
      </c>
      <c r="S107" s="168">
        <v>1626037.0365550646</v>
      </c>
      <c r="T107" s="168">
        <v>0</v>
      </c>
      <c r="U107" s="320">
        <f t="shared" si="2"/>
        <v>2636174.049238849</v>
      </c>
      <c r="V107" s="49"/>
      <c r="W107" s="49"/>
      <c r="X107" s="115"/>
      <c r="Y107" s="115"/>
      <c r="Z107" s="116"/>
    </row>
    <row r="108" spans="1:26" s="50" customFormat="1">
      <c r="A108" s="134">
        <v>287</v>
      </c>
      <c r="B108" s="130" t="s">
        <v>114</v>
      </c>
      <c r="C108" s="425">
        <v>6242</v>
      </c>
      <c r="D108" s="429">
        <v>0.94283333333333341</v>
      </c>
      <c r="E108" s="437">
        <v>0</v>
      </c>
      <c r="F108" s="164">
        <v>0</v>
      </c>
      <c r="G108" s="436">
        <v>0</v>
      </c>
      <c r="H108" s="278">
        <v>2335</v>
      </c>
      <c r="I108" s="15">
        <v>2494</v>
      </c>
      <c r="J108" s="343">
        <v>0.93624699278267842</v>
      </c>
      <c r="K108" s="444">
        <v>0.93639584407344512</v>
      </c>
      <c r="L108" s="451">
        <v>0.489843005</v>
      </c>
      <c r="M108" s="14">
        <f>Lisäosat[[#This Row],[HYTE-kerroin (sis. Kulttuurihyte)]]*Lisäosat[[#This Row],[Asukasmäärä 31.12.2022]]</f>
        <v>3057.6000372100002</v>
      </c>
      <c r="N108" s="444">
        <f>Lisäosat[[#This Row],[HYTE-kerroin (sis. Kulttuurihyte)]]/$N$7</f>
        <v>0.73834118177645813</v>
      </c>
      <c r="O108" s="456">
        <v>0</v>
      </c>
      <c r="P108" s="206">
        <v>371236.2502533333</v>
      </c>
      <c r="Q108" s="168">
        <v>0</v>
      </c>
      <c r="R108" s="168">
        <v>77153.773734925067</v>
      </c>
      <c r="S108" s="168">
        <v>89685.801278382758</v>
      </c>
      <c r="T108" s="168">
        <v>0</v>
      </c>
      <c r="U108" s="320">
        <f t="shared" si="2"/>
        <v>538075.8252666411</v>
      </c>
      <c r="V108" s="49"/>
      <c r="W108" s="49"/>
      <c r="X108" s="115"/>
      <c r="Y108" s="115"/>
      <c r="Z108" s="116"/>
    </row>
    <row r="109" spans="1:26" s="50" customFormat="1">
      <c r="A109" s="134">
        <v>288</v>
      </c>
      <c r="B109" s="130" t="s">
        <v>115</v>
      </c>
      <c r="C109" s="425">
        <v>6405</v>
      </c>
      <c r="D109" s="429">
        <v>0</v>
      </c>
      <c r="E109" s="437">
        <v>0</v>
      </c>
      <c r="F109" s="164">
        <v>0</v>
      </c>
      <c r="G109" s="436">
        <v>0</v>
      </c>
      <c r="H109" s="278">
        <v>2334</v>
      </c>
      <c r="I109" s="15">
        <v>2779</v>
      </c>
      <c r="J109" s="343">
        <v>0.83987045699892049</v>
      </c>
      <c r="K109" s="444">
        <v>0.84000398565382128</v>
      </c>
      <c r="L109" s="451">
        <v>0.57173846900000003</v>
      </c>
      <c r="M109" s="14">
        <f>Lisäosat[[#This Row],[HYTE-kerroin (sis. Kulttuurihyte)]]*Lisäosat[[#This Row],[Asukasmäärä 31.12.2022]]</f>
        <v>3661.9848939450003</v>
      </c>
      <c r="N109" s="444">
        <f>Lisäosat[[#This Row],[HYTE-kerroin (sis. Kulttuurihyte)]]/$N$7</f>
        <v>0.86178235181397123</v>
      </c>
      <c r="O109" s="456">
        <v>0</v>
      </c>
      <c r="P109" s="206">
        <v>0</v>
      </c>
      <c r="Q109" s="168">
        <v>0</v>
      </c>
      <c r="R109" s="168">
        <v>71018.976971087977</v>
      </c>
      <c r="S109" s="168">
        <v>107413.67264715074</v>
      </c>
      <c r="T109" s="168">
        <v>0</v>
      </c>
      <c r="U109" s="320">
        <f t="shared" si="2"/>
        <v>178432.64961823873</v>
      </c>
      <c r="V109" s="49"/>
      <c r="W109" s="49"/>
      <c r="X109" s="115"/>
      <c r="Y109" s="115"/>
      <c r="Z109" s="116"/>
    </row>
    <row r="110" spans="1:26" s="50" customFormat="1">
      <c r="A110" s="134">
        <v>290</v>
      </c>
      <c r="B110" s="130" t="s">
        <v>116</v>
      </c>
      <c r="C110" s="425">
        <v>7755</v>
      </c>
      <c r="D110" s="429">
        <v>1.4461833333333334</v>
      </c>
      <c r="E110" s="437">
        <v>0</v>
      </c>
      <c r="F110" s="164">
        <v>0</v>
      </c>
      <c r="G110" s="436">
        <v>0</v>
      </c>
      <c r="H110" s="278">
        <v>2605</v>
      </c>
      <c r="I110" s="15">
        <v>2699</v>
      </c>
      <c r="J110" s="343">
        <v>0.96517228603186367</v>
      </c>
      <c r="K110" s="444">
        <v>0.9653257360741021</v>
      </c>
      <c r="L110" s="451">
        <v>0.71755771199999996</v>
      </c>
      <c r="M110" s="14">
        <f>Lisäosat[[#This Row],[HYTE-kerroin (sis. Kulttuurihyte)]]*Lisäosat[[#This Row],[Asukasmäärä 31.12.2022]]</f>
        <v>5564.6600565599992</v>
      </c>
      <c r="N110" s="444">
        <f>Lisäosat[[#This Row],[HYTE-kerroin (sis. Kulttuurihyte)]]/$N$7</f>
        <v>1.081575940991321</v>
      </c>
      <c r="O110" s="456">
        <v>0</v>
      </c>
      <c r="P110" s="206">
        <v>1061177.6585850001</v>
      </c>
      <c r="Q110" s="168">
        <v>0</v>
      </c>
      <c r="R110" s="168">
        <v>98816.534298961531</v>
      </c>
      <c r="S110" s="168">
        <v>163223.11287966452</v>
      </c>
      <c r="T110" s="168">
        <v>0</v>
      </c>
      <c r="U110" s="320">
        <f t="shared" si="2"/>
        <v>1323217.305763626</v>
      </c>
      <c r="V110" s="49"/>
      <c r="W110" s="49"/>
      <c r="X110" s="115"/>
      <c r="Y110" s="115"/>
      <c r="Z110" s="116"/>
    </row>
    <row r="111" spans="1:26" s="50" customFormat="1">
      <c r="A111" s="134">
        <v>291</v>
      </c>
      <c r="B111" s="130" t="s">
        <v>117</v>
      </c>
      <c r="C111" s="425">
        <v>2119</v>
      </c>
      <c r="D111" s="429">
        <v>1.3818166666666667</v>
      </c>
      <c r="E111" s="437">
        <v>0</v>
      </c>
      <c r="F111" s="164">
        <v>2</v>
      </c>
      <c r="G111" s="436">
        <v>9.2678405931417981E-4</v>
      </c>
      <c r="H111" s="278">
        <v>567</v>
      </c>
      <c r="I111" s="15">
        <v>677</v>
      </c>
      <c r="J111" s="343">
        <v>0.83751846381093054</v>
      </c>
      <c r="K111" s="444">
        <v>0.83765161852901271</v>
      </c>
      <c r="L111" s="451">
        <v>0.68665208</v>
      </c>
      <c r="M111" s="14">
        <f>Lisäosat[[#This Row],[HYTE-kerroin (sis. Kulttuurihyte)]]*Lisäosat[[#This Row],[Asukasmäärä 31.12.2022]]</f>
        <v>1455.0157575200001</v>
      </c>
      <c r="N111" s="444">
        <f>Lisäosat[[#This Row],[HYTE-kerroin (sis. Kulttuurihyte)]]/$N$7</f>
        <v>1.0349918301200669</v>
      </c>
      <c r="O111" s="456">
        <v>0</v>
      </c>
      <c r="P111" s="206">
        <v>277053.93766700005</v>
      </c>
      <c r="Q111" s="168">
        <v>0</v>
      </c>
      <c r="R111" s="168">
        <v>23429.785891551306</v>
      </c>
      <c r="S111" s="168">
        <v>42678.654008955251</v>
      </c>
      <c r="T111" s="168">
        <v>0</v>
      </c>
      <c r="U111" s="320">
        <f t="shared" si="2"/>
        <v>343162.37756750657</v>
      </c>
      <c r="V111" s="49"/>
      <c r="W111" s="49"/>
      <c r="X111" s="115"/>
      <c r="Y111" s="115"/>
      <c r="Z111" s="116"/>
    </row>
    <row r="112" spans="1:26" s="50" customFormat="1">
      <c r="A112" s="134">
        <v>297</v>
      </c>
      <c r="B112" s="130" t="s">
        <v>118</v>
      </c>
      <c r="C112" s="425">
        <v>122594</v>
      </c>
      <c r="D112" s="429">
        <v>0</v>
      </c>
      <c r="E112" s="437">
        <v>0</v>
      </c>
      <c r="F112" s="164">
        <v>0</v>
      </c>
      <c r="G112" s="436">
        <v>0</v>
      </c>
      <c r="H112" s="278">
        <v>52118</v>
      </c>
      <c r="I112" s="15">
        <v>50073</v>
      </c>
      <c r="J112" s="343">
        <v>1.0408403730553393</v>
      </c>
      <c r="K112" s="444">
        <v>1.0410058533550954</v>
      </c>
      <c r="L112" s="451">
        <v>0.71767567899999996</v>
      </c>
      <c r="M112" s="14">
        <f>Lisäosat[[#This Row],[HYTE-kerroin (sis. Kulttuurihyte)]]*Lisäosat[[#This Row],[Asukasmäärä 31.12.2022]]</f>
        <v>87982.732191325995</v>
      </c>
      <c r="N112" s="444">
        <f>Lisäosat[[#This Row],[HYTE-kerroin (sis. Kulttuurihyte)]]/$N$7</f>
        <v>1.0817537528479804</v>
      </c>
      <c r="O112" s="456">
        <v>0.91719853769839743</v>
      </c>
      <c r="P112" s="206">
        <v>0</v>
      </c>
      <c r="Q112" s="168">
        <v>0</v>
      </c>
      <c r="R112" s="168">
        <v>1684598.1449380324</v>
      </c>
      <c r="S112" s="168">
        <v>2580717.4709615177</v>
      </c>
      <c r="T112" s="168">
        <v>1160412.1473157646</v>
      </c>
      <c r="U112" s="320">
        <f t="shared" si="2"/>
        <v>5425727.7632153146</v>
      </c>
      <c r="V112" s="49"/>
      <c r="W112" s="49"/>
      <c r="X112" s="115"/>
      <c r="Y112" s="115"/>
      <c r="Z112" s="116"/>
    </row>
    <row r="113" spans="1:26" s="50" customFormat="1">
      <c r="A113" s="134">
        <v>300</v>
      </c>
      <c r="B113" s="130" t="s">
        <v>119</v>
      </c>
      <c r="C113" s="425">
        <v>3437</v>
      </c>
      <c r="D113" s="429">
        <v>0.40506666666666669</v>
      </c>
      <c r="E113" s="437">
        <v>0</v>
      </c>
      <c r="F113" s="164">
        <v>0</v>
      </c>
      <c r="G113" s="436">
        <v>0</v>
      </c>
      <c r="H113" s="278">
        <v>1397</v>
      </c>
      <c r="I113" s="15">
        <v>1380</v>
      </c>
      <c r="J113" s="343">
        <v>1.0123188405797101</v>
      </c>
      <c r="K113" s="444">
        <v>1.0124797863207906</v>
      </c>
      <c r="L113" s="451">
        <v>0.63088807999999996</v>
      </c>
      <c r="M113" s="14">
        <f>Lisäosat[[#This Row],[HYTE-kerroin (sis. Kulttuurihyte)]]*Lisäosat[[#This Row],[Asukasmäärä 31.12.2022]]</f>
        <v>2168.3623309599998</v>
      </c>
      <c r="N113" s="444">
        <f>Lisäosat[[#This Row],[HYTE-kerroin (sis. Kulttuurihyte)]]/$N$7</f>
        <v>0.95093865953210988</v>
      </c>
      <c r="O113" s="456">
        <v>0</v>
      </c>
      <c r="P113" s="206">
        <v>87820.86753066667</v>
      </c>
      <c r="Q113" s="168">
        <v>0</v>
      </c>
      <c r="R113" s="168">
        <v>45934.587937716155</v>
      </c>
      <c r="S113" s="168">
        <v>63602.600322918828</v>
      </c>
      <c r="T113" s="168">
        <v>0</v>
      </c>
      <c r="U113" s="320">
        <f t="shared" si="2"/>
        <v>197358.05579130165</v>
      </c>
      <c r="V113" s="49"/>
      <c r="W113" s="49"/>
      <c r="X113" s="115"/>
      <c r="Y113" s="115"/>
      <c r="Z113" s="116"/>
    </row>
    <row r="114" spans="1:26" s="50" customFormat="1">
      <c r="A114" s="134">
        <v>301</v>
      </c>
      <c r="B114" s="130" t="s">
        <v>120</v>
      </c>
      <c r="C114" s="425">
        <v>19890</v>
      </c>
      <c r="D114" s="429">
        <v>0</v>
      </c>
      <c r="E114" s="437">
        <v>0</v>
      </c>
      <c r="F114" s="164">
        <v>0</v>
      </c>
      <c r="G114" s="436">
        <v>0</v>
      </c>
      <c r="H114" s="278">
        <v>6907</v>
      </c>
      <c r="I114" s="15">
        <v>7659</v>
      </c>
      <c r="J114" s="343">
        <v>0.90181485833659747</v>
      </c>
      <c r="K114" s="444">
        <v>0.90195823535861286</v>
      </c>
      <c r="L114" s="451">
        <v>0.66251069100000004</v>
      </c>
      <c r="M114" s="14">
        <f>Lisäosat[[#This Row],[HYTE-kerroin (sis. Kulttuurihyte)]]*Lisäosat[[#This Row],[Asukasmäärä 31.12.2022]]</f>
        <v>13177.33764399</v>
      </c>
      <c r="N114" s="444">
        <f>Lisäosat[[#This Row],[HYTE-kerroin (sis. Kulttuurihyte)]]/$N$7</f>
        <v>0.99860347405078875</v>
      </c>
      <c r="O114" s="456">
        <v>0</v>
      </c>
      <c r="P114" s="206">
        <v>0</v>
      </c>
      <c r="Q114" s="168">
        <v>0</v>
      </c>
      <c r="R114" s="168">
        <v>236807.33077693309</v>
      </c>
      <c r="S114" s="168">
        <v>386518.86150401388</v>
      </c>
      <c r="T114" s="168">
        <v>0</v>
      </c>
      <c r="U114" s="320">
        <f t="shared" si="2"/>
        <v>623326.192280947</v>
      </c>
      <c r="V114" s="49"/>
      <c r="W114" s="49"/>
      <c r="X114" s="115"/>
      <c r="Y114" s="115"/>
      <c r="Z114" s="116"/>
    </row>
    <row r="115" spans="1:26" s="109" customFormat="1">
      <c r="A115" s="130">
        <v>304</v>
      </c>
      <c r="B115" s="130" t="s">
        <v>121</v>
      </c>
      <c r="C115" s="425">
        <v>950</v>
      </c>
      <c r="D115" s="429">
        <v>1.30155</v>
      </c>
      <c r="E115" s="437">
        <v>0</v>
      </c>
      <c r="F115" s="164">
        <v>0</v>
      </c>
      <c r="G115" s="436">
        <v>0</v>
      </c>
      <c r="H115" s="278">
        <v>285</v>
      </c>
      <c r="I115" s="15">
        <v>367</v>
      </c>
      <c r="J115" s="343">
        <v>0.77656675749318804</v>
      </c>
      <c r="K115" s="444">
        <v>0.77669022166996027</v>
      </c>
      <c r="L115" s="451">
        <v>0.38273906000000002</v>
      </c>
      <c r="M115" s="14">
        <f>Lisäosat[[#This Row],[HYTE-kerroin (sis. Kulttuurihyte)]]*Lisäosat[[#This Row],[Asukasmäärä 31.12.2022]]</f>
        <v>363.60210700000005</v>
      </c>
      <c r="N115" s="444">
        <f>Lisäosat[[#This Row],[HYTE-kerroin (sis. Kulttuurihyte)]]/$N$7</f>
        <v>0.57690322611100819</v>
      </c>
      <c r="O115" s="455">
        <v>4.7565034233206425E-2</v>
      </c>
      <c r="P115" s="206">
        <v>116995.02794999999</v>
      </c>
      <c r="Q115" s="168">
        <v>0</v>
      </c>
      <c r="R115" s="168">
        <v>9739.6953797413007</v>
      </c>
      <c r="S115" s="168">
        <v>10665.209941114208</v>
      </c>
      <c r="T115" s="168">
        <v>466.32759562235583</v>
      </c>
      <c r="U115" s="320">
        <f t="shared" si="2"/>
        <v>137866.26086647785</v>
      </c>
      <c r="V115" s="64"/>
      <c r="W115" s="64"/>
      <c r="X115" s="114"/>
      <c r="Y115" s="115"/>
      <c r="Z115" s="116"/>
    </row>
    <row r="116" spans="1:26" s="50" customFormat="1">
      <c r="A116" s="134">
        <v>305</v>
      </c>
      <c r="B116" s="130" t="s">
        <v>122</v>
      </c>
      <c r="C116" s="425">
        <v>15146</v>
      </c>
      <c r="D116" s="429">
        <v>0.90171666666666672</v>
      </c>
      <c r="E116" s="437">
        <v>0</v>
      </c>
      <c r="F116" s="164">
        <v>6</v>
      </c>
      <c r="G116" s="436">
        <v>3.956478733926805E-4</v>
      </c>
      <c r="H116" s="278">
        <v>5848</v>
      </c>
      <c r="I116" s="15">
        <v>5655</v>
      </c>
      <c r="J116" s="343">
        <v>1.0341290893015032</v>
      </c>
      <c r="K116" s="444">
        <v>1.0342935025930262</v>
      </c>
      <c r="L116" s="451">
        <v>0.57093638899999999</v>
      </c>
      <c r="M116" s="14">
        <f>Lisäosat[[#This Row],[HYTE-kerroin (sis. Kulttuurihyte)]]*Lisäosat[[#This Row],[Asukasmäärä 31.12.2022]]</f>
        <v>8647.4025477939995</v>
      </c>
      <c r="N116" s="444">
        <f>Lisäosat[[#This Row],[HYTE-kerroin (sis. Kulttuurihyte)]]/$N$7</f>
        <v>0.86057337528672806</v>
      </c>
      <c r="O116" s="456">
        <v>2.7065107118166381E-2</v>
      </c>
      <c r="P116" s="206">
        <v>861508.83195066673</v>
      </c>
      <c r="Q116" s="168">
        <v>0</v>
      </c>
      <c r="R116" s="168">
        <v>206783.40395161646</v>
      </c>
      <c r="S116" s="168">
        <v>253646.39489712557</v>
      </c>
      <c r="T116" s="168">
        <v>4230.4581200892399</v>
      </c>
      <c r="U116" s="320">
        <f t="shared" si="2"/>
        <v>1326169.088919498</v>
      </c>
      <c r="V116" s="49"/>
      <c r="W116" s="49"/>
      <c r="X116" s="115"/>
      <c r="Y116" s="115"/>
      <c r="Z116" s="116"/>
    </row>
    <row r="117" spans="1:26" s="50" customFormat="1">
      <c r="A117" s="134">
        <v>309</v>
      </c>
      <c r="B117" s="130" t="s">
        <v>123</v>
      </c>
      <c r="C117" s="425">
        <v>6457</v>
      </c>
      <c r="D117" s="429">
        <v>0.377</v>
      </c>
      <c r="E117" s="437">
        <v>0</v>
      </c>
      <c r="F117" s="164">
        <v>0</v>
      </c>
      <c r="G117" s="436">
        <v>0</v>
      </c>
      <c r="H117" s="278">
        <v>2162</v>
      </c>
      <c r="I117" s="15">
        <v>1962</v>
      </c>
      <c r="J117" s="343">
        <v>1.1019367991845057</v>
      </c>
      <c r="K117" s="444">
        <v>1.1021119930341698</v>
      </c>
      <c r="L117" s="451">
        <v>0.69634293400000002</v>
      </c>
      <c r="M117" s="14">
        <f>Lisäosat[[#This Row],[HYTE-kerroin (sis. Kulttuurihyte)]]*Lisäosat[[#This Row],[Asukasmäärä 31.12.2022]]</f>
        <v>4496.2863248379999</v>
      </c>
      <c r="N117" s="444">
        <f>Lisäosat[[#This Row],[HYTE-kerroin (sis. Kulttuurihyte)]]/$N$7</f>
        <v>1.0495988705835377</v>
      </c>
      <c r="O117" s="456">
        <v>0</v>
      </c>
      <c r="P117" s="206">
        <v>153554.95012000002</v>
      </c>
      <c r="Q117" s="168">
        <v>0</v>
      </c>
      <c r="R117" s="168">
        <v>93935.650235085574</v>
      </c>
      <c r="S117" s="168">
        <v>131885.47779718481</v>
      </c>
      <c r="T117" s="168">
        <v>0</v>
      </c>
      <c r="U117" s="320">
        <f t="shared" si="2"/>
        <v>379376.07815227041</v>
      </c>
      <c r="V117" s="49"/>
      <c r="W117" s="49"/>
      <c r="X117" s="115"/>
      <c r="Y117" s="115"/>
      <c r="Z117" s="116"/>
    </row>
    <row r="118" spans="1:26" s="50" customFormat="1">
      <c r="A118" s="134">
        <v>312</v>
      </c>
      <c r="B118" s="130" t="s">
        <v>124</v>
      </c>
      <c r="C118" s="425">
        <v>1196</v>
      </c>
      <c r="D118" s="429">
        <v>1.3499166666666667</v>
      </c>
      <c r="E118" s="437">
        <v>0</v>
      </c>
      <c r="F118" s="164">
        <v>0</v>
      </c>
      <c r="G118" s="436">
        <v>0</v>
      </c>
      <c r="H118" s="278">
        <v>430</v>
      </c>
      <c r="I118" s="15">
        <v>420</v>
      </c>
      <c r="J118" s="343">
        <v>1.0238095238095237</v>
      </c>
      <c r="K118" s="444">
        <v>1.0239722964221922</v>
      </c>
      <c r="L118" s="451">
        <v>0.62869786400000005</v>
      </c>
      <c r="M118" s="14">
        <f>Lisäosat[[#This Row],[HYTE-kerroin (sis. Kulttuurihyte)]]*Lisäosat[[#This Row],[Asukasmäärä 31.12.2022]]</f>
        <v>751.9226453440001</v>
      </c>
      <c r="N118" s="444">
        <f>Lisäosat[[#This Row],[HYTE-kerroin (sis. Kulttuurihyte)]]/$N$7</f>
        <v>0.94763734328735583</v>
      </c>
      <c r="O118" s="456">
        <v>0</v>
      </c>
      <c r="P118" s="206">
        <v>152764.02154000002</v>
      </c>
      <c r="Q118" s="168">
        <v>0</v>
      </c>
      <c r="R118" s="168">
        <v>16165.655438076432</v>
      </c>
      <c r="S118" s="168">
        <v>22055.463149644846</v>
      </c>
      <c r="T118" s="168">
        <v>0</v>
      </c>
      <c r="U118" s="320">
        <f t="shared" si="2"/>
        <v>190985.1401277213</v>
      </c>
      <c r="V118" s="49"/>
      <c r="W118" s="49"/>
      <c r="X118" s="115"/>
      <c r="Y118" s="115"/>
      <c r="Z118" s="116"/>
    </row>
    <row r="119" spans="1:26" s="50" customFormat="1">
      <c r="A119" s="134">
        <v>316</v>
      </c>
      <c r="B119" s="130" t="s">
        <v>125</v>
      </c>
      <c r="C119" s="425">
        <v>4198</v>
      </c>
      <c r="D119" s="429">
        <v>0</v>
      </c>
      <c r="E119" s="437">
        <v>0</v>
      </c>
      <c r="F119" s="164">
        <v>0</v>
      </c>
      <c r="G119" s="436">
        <v>0</v>
      </c>
      <c r="H119" s="278">
        <v>1391</v>
      </c>
      <c r="I119" s="15">
        <v>1658</v>
      </c>
      <c r="J119" s="343">
        <v>0.83896260554885405</v>
      </c>
      <c r="K119" s="444">
        <v>0.83909598986699196</v>
      </c>
      <c r="L119" s="451">
        <v>0.65357679599999996</v>
      </c>
      <c r="M119" s="14">
        <f>Lisäosat[[#This Row],[HYTE-kerroin (sis. Kulttuurihyte)]]*Lisäosat[[#This Row],[Asukasmäärä 31.12.2022]]</f>
        <v>2743.7153896079999</v>
      </c>
      <c r="N119" s="444">
        <f>Lisäosat[[#This Row],[HYTE-kerroin (sis. Kulttuurihyte)]]/$N$7</f>
        <v>0.98513739915569698</v>
      </c>
      <c r="O119" s="456">
        <v>0</v>
      </c>
      <c r="P119" s="206">
        <v>0</v>
      </c>
      <c r="Q119" s="168">
        <v>0</v>
      </c>
      <c r="R119" s="168">
        <v>46497.329544093547</v>
      </c>
      <c r="S119" s="168">
        <v>80478.90836021828</v>
      </c>
      <c r="T119" s="168">
        <v>0</v>
      </c>
      <c r="U119" s="320">
        <f t="shared" si="2"/>
        <v>126976.23790431183</v>
      </c>
      <c r="V119" s="49"/>
      <c r="W119" s="49"/>
      <c r="X119" s="115"/>
      <c r="Y119" s="115"/>
      <c r="Z119" s="116"/>
    </row>
    <row r="120" spans="1:26" s="50" customFormat="1">
      <c r="A120" s="134">
        <v>317</v>
      </c>
      <c r="B120" s="130" t="s">
        <v>126</v>
      </c>
      <c r="C120" s="425">
        <v>2474</v>
      </c>
      <c r="D120" s="429">
        <v>1.2173500000000002</v>
      </c>
      <c r="E120" s="437">
        <v>0</v>
      </c>
      <c r="F120" s="164">
        <v>0</v>
      </c>
      <c r="G120" s="436">
        <v>0</v>
      </c>
      <c r="H120" s="278">
        <v>963</v>
      </c>
      <c r="I120" s="15">
        <v>888</v>
      </c>
      <c r="J120" s="343">
        <v>1.0844594594594594</v>
      </c>
      <c r="K120" s="444">
        <v>1.0846318746357635</v>
      </c>
      <c r="L120" s="451">
        <v>0.64813778399999999</v>
      </c>
      <c r="M120" s="14">
        <f>Lisäosat[[#This Row],[HYTE-kerroin (sis. Kulttuurihyte)]]*Lisäosat[[#This Row],[Asukasmäärä 31.12.2022]]</f>
        <v>1603.492877616</v>
      </c>
      <c r="N120" s="444">
        <f>Lisäosat[[#This Row],[HYTE-kerroin (sis. Kulttuurihyte)]]/$N$7</f>
        <v>0.97693916725938501</v>
      </c>
      <c r="O120" s="456">
        <v>0</v>
      </c>
      <c r="P120" s="206">
        <v>284969.31541799998</v>
      </c>
      <c r="Q120" s="168">
        <v>0</v>
      </c>
      <c r="R120" s="168">
        <v>35420.606203605195</v>
      </c>
      <c r="S120" s="168">
        <v>47033.798346102529</v>
      </c>
      <c r="T120" s="168">
        <v>0</v>
      </c>
      <c r="U120" s="320">
        <f t="shared" si="2"/>
        <v>367423.7199677077</v>
      </c>
      <c r="V120" s="49"/>
      <c r="W120" s="49"/>
      <c r="X120" s="115"/>
      <c r="Y120" s="115"/>
      <c r="Z120" s="116"/>
    </row>
    <row r="121" spans="1:26" s="50" customFormat="1">
      <c r="A121" s="134">
        <v>320</v>
      </c>
      <c r="B121" s="130" t="s">
        <v>127</v>
      </c>
      <c r="C121" s="425">
        <v>6996</v>
      </c>
      <c r="D121" s="429">
        <v>1.4655333333333334</v>
      </c>
      <c r="E121" s="437">
        <v>0</v>
      </c>
      <c r="F121" s="164">
        <v>3</v>
      </c>
      <c r="G121" s="436">
        <v>1.4074595355383532E-4</v>
      </c>
      <c r="H121" s="278">
        <v>2169</v>
      </c>
      <c r="I121" s="15">
        <v>2231</v>
      </c>
      <c r="J121" s="343">
        <v>0.97220977140295828</v>
      </c>
      <c r="K121" s="444">
        <v>0.97236434031531249</v>
      </c>
      <c r="L121" s="451">
        <v>0.56030578900000005</v>
      </c>
      <c r="M121" s="14">
        <f>Lisäosat[[#This Row],[HYTE-kerroin (sis. Kulttuurihyte)]]*Lisäosat[[#This Row],[Asukasmäärä 31.12.2022]]</f>
        <v>3919.8992998440003</v>
      </c>
      <c r="N121" s="444">
        <f>Lisäosat[[#This Row],[HYTE-kerroin (sis. Kulttuurihyte)]]/$N$7</f>
        <v>0.84454985410366501</v>
      </c>
      <c r="O121" s="456">
        <v>0</v>
      </c>
      <c r="P121" s="206">
        <v>970126.67294399987</v>
      </c>
      <c r="Q121" s="168">
        <v>0</v>
      </c>
      <c r="R121" s="168">
        <v>89795.124207966219</v>
      </c>
      <c r="S121" s="168">
        <v>114978.84136535782</v>
      </c>
      <c r="T121" s="168">
        <v>0</v>
      </c>
      <c r="U121" s="320">
        <f t="shared" si="2"/>
        <v>1174900.6385173239</v>
      </c>
      <c r="V121" s="49"/>
      <c r="W121" s="49"/>
      <c r="X121" s="115"/>
      <c r="Y121" s="115"/>
      <c r="Z121" s="116"/>
    </row>
    <row r="122" spans="1:26" s="50" customFormat="1">
      <c r="A122" s="134">
        <v>322</v>
      </c>
      <c r="B122" s="130" t="s">
        <v>128</v>
      </c>
      <c r="C122" s="425">
        <v>6549</v>
      </c>
      <c r="D122" s="429">
        <v>1.2882500000000001</v>
      </c>
      <c r="E122" s="437">
        <v>0</v>
      </c>
      <c r="F122" s="164">
        <v>0</v>
      </c>
      <c r="G122" s="436">
        <v>0</v>
      </c>
      <c r="H122" s="278">
        <v>2106</v>
      </c>
      <c r="I122" s="15">
        <v>2445</v>
      </c>
      <c r="J122" s="343">
        <v>0.86134969325153377</v>
      </c>
      <c r="K122" s="444">
        <v>0.86148663683013038</v>
      </c>
      <c r="L122" s="451">
        <v>0.55838958400000005</v>
      </c>
      <c r="M122" s="14">
        <f>Lisäosat[[#This Row],[HYTE-kerroin (sis. Kulttuurihyte)]]*Lisäosat[[#This Row],[Asukasmäärä 31.12.2022]]</f>
        <v>3656.8933856160002</v>
      </c>
      <c r="N122" s="444">
        <f>Lisäosat[[#This Row],[HYTE-kerroin (sis. Kulttuurihyte)]]/$N$7</f>
        <v>0.84166155509809693</v>
      </c>
      <c r="O122" s="456">
        <v>0</v>
      </c>
      <c r="P122" s="206">
        <v>798285.21403499995</v>
      </c>
      <c r="Q122" s="168">
        <v>0</v>
      </c>
      <c r="R122" s="168">
        <v>74472.762996726917</v>
      </c>
      <c r="S122" s="168">
        <v>107264.32806360652</v>
      </c>
      <c r="T122" s="168">
        <v>0</v>
      </c>
      <c r="U122" s="320">
        <f t="shared" si="2"/>
        <v>980022.30509533337</v>
      </c>
      <c r="V122" s="49"/>
      <c r="W122" s="49"/>
      <c r="X122" s="115"/>
      <c r="Y122" s="115"/>
      <c r="Z122" s="116"/>
    </row>
    <row r="123" spans="1:26" s="50" customFormat="1">
      <c r="A123" s="134">
        <v>398</v>
      </c>
      <c r="B123" s="130" t="s">
        <v>129</v>
      </c>
      <c r="C123" s="425">
        <v>120175</v>
      </c>
      <c r="D123" s="429">
        <v>0</v>
      </c>
      <c r="E123" s="437">
        <v>0</v>
      </c>
      <c r="F123" s="164">
        <v>21</v>
      </c>
      <c r="G123" s="436">
        <v>1.749606338573821E-4</v>
      </c>
      <c r="H123" s="278">
        <v>48780</v>
      </c>
      <c r="I123" s="15">
        <v>45828</v>
      </c>
      <c r="J123" s="343">
        <v>1.0644147682639435</v>
      </c>
      <c r="K123" s="444">
        <v>1.0645839965908579</v>
      </c>
      <c r="L123" s="451">
        <v>0.72702192399999999</v>
      </c>
      <c r="M123" s="14">
        <f>Lisäosat[[#This Row],[HYTE-kerroin (sis. Kulttuurihyte)]]*Lisäosat[[#This Row],[Asukasmäärä 31.12.2022]]</f>
        <v>87369.859716699997</v>
      </c>
      <c r="N123" s="444">
        <f>Lisäosat[[#This Row],[HYTE-kerroin (sis. Kulttuurihyte)]]/$N$7</f>
        <v>1.0958413635886346</v>
      </c>
      <c r="O123" s="456">
        <v>9.7836185383815E-2</v>
      </c>
      <c r="P123" s="206">
        <v>0</v>
      </c>
      <c r="Q123" s="168">
        <v>0</v>
      </c>
      <c r="R123" s="168">
        <v>1688760.2396320438</v>
      </c>
      <c r="S123" s="168">
        <v>2562740.640015881</v>
      </c>
      <c r="T123" s="168">
        <v>121337.02413011968</v>
      </c>
      <c r="U123" s="320">
        <f t="shared" si="2"/>
        <v>4372837.9037780445</v>
      </c>
      <c r="V123" s="49"/>
      <c r="W123" s="49"/>
      <c r="X123" s="115"/>
      <c r="Y123" s="115"/>
      <c r="Z123" s="116"/>
    </row>
    <row r="124" spans="1:26" s="109" customFormat="1">
      <c r="A124" s="130">
        <v>399</v>
      </c>
      <c r="B124" s="130" t="s">
        <v>130</v>
      </c>
      <c r="C124" s="425">
        <v>7817</v>
      </c>
      <c r="D124" s="429">
        <v>0</v>
      </c>
      <c r="E124" s="437">
        <v>0</v>
      </c>
      <c r="F124" s="164">
        <v>0</v>
      </c>
      <c r="G124" s="436">
        <v>0</v>
      </c>
      <c r="H124" s="278">
        <v>1705</v>
      </c>
      <c r="I124" s="15">
        <v>3183</v>
      </c>
      <c r="J124" s="343">
        <v>0.53565818410304744</v>
      </c>
      <c r="K124" s="444">
        <v>0.5357433468995404</v>
      </c>
      <c r="L124" s="451">
        <v>0.62074909899999997</v>
      </c>
      <c r="M124" s="14">
        <f>Lisäosat[[#This Row],[HYTE-kerroin (sis. Kulttuurihyte)]]*Lisäosat[[#This Row],[Asukasmäärä 31.12.2022]]</f>
        <v>4852.3957068829995</v>
      </c>
      <c r="N124" s="444">
        <f>Lisäosat[[#This Row],[HYTE-kerroin (sis. Kulttuurihyte)]]/$N$7</f>
        <v>0.93565615649106104</v>
      </c>
      <c r="O124" s="455">
        <v>0</v>
      </c>
      <c r="P124" s="206">
        <v>0</v>
      </c>
      <c r="Q124" s="168">
        <v>0</v>
      </c>
      <c r="R124" s="168">
        <v>55280.355803820938</v>
      </c>
      <c r="S124" s="168">
        <v>142330.91045115556</v>
      </c>
      <c r="T124" s="168">
        <v>0</v>
      </c>
      <c r="U124" s="320">
        <f t="shared" si="2"/>
        <v>197611.26625497651</v>
      </c>
      <c r="V124" s="64"/>
      <c r="W124" s="64"/>
      <c r="X124" s="114"/>
      <c r="Y124" s="115"/>
      <c r="Z124" s="116"/>
    </row>
    <row r="125" spans="1:26" s="50" customFormat="1">
      <c r="A125" s="134">
        <v>400</v>
      </c>
      <c r="B125" s="130" t="s">
        <v>131</v>
      </c>
      <c r="C125" s="425">
        <v>8366</v>
      </c>
      <c r="D125" s="429">
        <v>0</v>
      </c>
      <c r="E125" s="437">
        <v>0</v>
      </c>
      <c r="F125" s="164">
        <v>0</v>
      </c>
      <c r="G125" s="436">
        <v>0</v>
      </c>
      <c r="H125" s="278">
        <v>3447</v>
      </c>
      <c r="I125" s="15">
        <v>3573</v>
      </c>
      <c r="J125" s="343">
        <v>0.96473551637279598</v>
      </c>
      <c r="K125" s="444">
        <v>0.96488889697424796</v>
      </c>
      <c r="L125" s="451">
        <v>0.389187177</v>
      </c>
      <c r="M125" s="14">
        <f>Lisäosat[[#This Row],[HYTE-kerroin (sis. Kulttuurihyte)]]*Lisäosat[[#This Row],[Asukasmäärä 31.12.2022]]</f>
        <v>3255.9399227819999</v>
      </c>
      <c r="N125" s="444">
        <f>Lisäosat[[#This Row],[HYTE-kerroin (sis. Kulttuurihyte)]]/$N$7</f>
        <v>0.58662248366376812</v>
      </c>
      <c r="O125" s="456">
        <v>0</v>
      </c>
      <c r="P125" s="206">
        <v>0</v>
      </c>
      <c r="Q125" s="168">
        <v>0</v>
      </c>
      <c r="R125" s="168">
        <v>106553.83875954256</v>
      </c>
      <c r="S125" s="168">
        <v>95503.524769522905</v>
      </c>
      <c r="T125" s="168">
        <v>0</v>
      </c>
      <c r="U125" s="320">
        <f t="shared" si="2"/>
        <v>202057.36352906545</v>
      </c>
      <c r="V125" s="49"/>
      <c r="W125" s="49"/>
      <c r="X125" s="115"/>
      <c r="Y125" s="115"/>
      <c r="Z125" s="116"/>
    </row>
    <row r="126" spans="1:26" s="50" customFormat="1">
      <c r="A126" s="134">
        <v>402</v>
      </c>
      <c r="B126" s="130" t="s">
        <v>132</v>
      </c>
      <c r="C126" s="425">
        <v>9099</v>
      </c>
      <c r="D126" s="429">
        <v>0.42025000000000001</v>
      </c>
      <c r="E126" s="437">
        <v>0</v>
      </c>
      <c r="F126" s="164">
        <v>0</v>
      </c>
      <c r="G126" s="436">
        <v>0</v>
      </c>
      <c r="H126" s="278">
        <v>2846</v>
      </c>
      <c r="I126" s="15">
        <v>3509</v>
      </c>
      <c r="J126" s="343">
        <v>0.81105728127671706</v>
      </c>
      <c r="K126" s="444">
        <v>0.81118622900539816</v>
      </c>
      <c r="L126" s="451">
        <v>0.661648668</v>
      </c>
      <c r="M126" s="14">
        <f>Lisäosat[[#This Row],[HYTE-kerroin (sis. Kulttuurihyte)]]*Lisäosat[[#This Row],[Asukasmäärä 31.12.2022]]</f>
        <v>6020.3412301319995</v>
      </c>
      <c r="N126" s="444">
        <f>Lisäosat[[#This Row],[HYTE-kerroin (sis. Kulttuurihyte)]]/$N$7</f>
        <v>0.99730414533925904</v>
      </c>
      <c r="O126" s="456">
        <v>0</v>
      </c>
      <c r="P126" s="206">
        <v>241208.75762999998</v>
      </c>
      <c r="Q126" s="168">
        <v>0</v>
      </c>
      <c r="R126" s="168">
        <v>97428.982169905546</v>
      </c>
      <c r="S126" s="168">
        <v>176589.19434287975</v>
      </c>
      <c r="T126" s="168">
        <v>0</v>
      </c>
      <c r="U126" s="320">
        <f t="shared" si="2"/>
        <v>515226.93414278526</v>
      </c>
      <c r="V126" s="49"/>
      <c r="W126" s="49"/>
      <c r="X126" s="115"/>
      <c r="Y126" s="115"/>
      <c r="Z126" s="116"/>
    </row>
    <row r="127" spans="1:26" s="50" customFormat="1">
      <c r="A127" s="134">
        <v>403</v>
      </c>
      <c r="B127" s="130" t="s">
        <v>133</v>
      </c>
      <c r="C127" s="425">
        <v>2820</v>
      </c>
      <c r="D127" s="429">
        <v>0.9875166666666666</v>
      </c>
      <c r="E127" s="437">
        <v>0</v>
      </c>
      <c r="F127" s="164">
        <v>0</v>
      </c>
      <c r="G127" s="436">
        <v>0</v>
      </c>
      <c r="H127" s="278">
        <v>885</v>
      </c>
      <c r="I127" s="15">
        <v>988</v>
      </c>
      <c r="J127" s="343">
        <v>0.89574898785425106</v>
      </c>
      <c r="K127" s="444">
        <v>0.89589140048048421</v>
      </c>
      <c r="L127" s="451">
        <v>0.69546994799999995</v>
      </c>
      <c r="M127" s="14">
        <f>Lisäosat[[#This Row],[HYTE-kerroin (sis. Kulttuurihyte)]]*Lisäosat[[#This Row],[Asukasmäärä 31.12.2022]]</f>
        <v>1961.2252533599999</v>
      </c>
      <c r="N127" s="444">
        <f>Lisäosat[[#This Row],[HYTE-kerroin (sis. Kulttuurihyte)]]/$N$7</f>
        <v>1.0482830173237481</v>
      </c>
      <c r="O127" s="456">
        <v>0</v>
      </c>
      <c r="P127" s="206">
        <v>175664.99476</v>
      </c>
      <c r="Q127" s="168">
        <v>0</v>
      </c>
      <c r="R127" s="168">
        <v>33348.661491485545</v>
      </c>
      <c r="S127" s="168">
        <v>57526.83679827879</v>
      </c>
      <c r="T127" s="168">
        <v>0</v>
      </c>
      <c r="U127" s="320">
        <f t="shared" si="2"/>
        <v>266540.49304976431</v>
      </c>
      <c r="V127" s="49"/>
      <c r="W127" s="49"/>
      <c r="X127" s="115"/>
      <c r="Y127" s="115"/>
      <c r="Z127" s="116"/>
    </row>
    <row r="128" spans="1:26" s="50" customFormat="1">
      <c r="A128" s="134">
        <v>405</v>
      </c>
      <c r="B128" s="130" t="s">
        <v>134</v>
      </c>
      <c r="C128" s="425">
        <v>72650</v>
      </c>
      <c r="D128" s="429">
        <v>0</v>
      </c>
      <c r="E128" s="437">
        <v>0</v>
      </c>
      <c r="F128" s="164">
        <v>2</v>
      </c>
      <c r="G128" s="436">
        <v>2.7535314040256629E-5</v>
      </c>
      <c r="H128" s="278">
        <v>30927</v>
      </c>
      <c r="I128" s="15">
        <v>28619</v>
      </c>
      <c r="J128" s="343">
        <v>1.0806457248680945</v>
      </c>
      <c r="K128" s="444">
        <v>1.0808175337094026</v>
      </c>
      <c r="L128" s="451">
        <v>0.77651612400000003</v>
      </c>
      <c r="M128" s="14">
        <f>Lisäosat[[#This Row],[HYTE-kerroin (sis. Kulttuurihyte)]]*Lisäosat[[#This Row],[Asukasmäärä 31.12.2022]]</f>
        <v>56413.896408600005</v>
      </c>
      <c r="N128" s="444">
        <f>Lisäosat[[#This Row],[HYTE-kerroin (sis. Kulttuurihyte)]]/$N$7</f>
        <v>1.1704440541365588</v>
      </c>
      <c r="O128" s="456">
        <v>7.3477020329041727E-3</v>
      </c>
      <c r="P128" s="206">
        <v>0</v>
      </c>
      <c r="Q128" s="168">
        <v>0</v>
      </c>
      <c r="R128" s="168">
        <v>1036482.3984766428</v>
      </c>
      <c r="S128" s="168">
        <v>1654737.5199725889</v>
      </c>
      <c r="T128" s="168">
        <v>5508.9249037658383</v>
      </c>
      <c r="U128" s="320">
        <f t="shared" si="2"/>
        <v>2696728.8433529972</v>
      </c>
      <c r="V128" s="49"/>
      <c r="W128" s="49"/>
      <c r="X128" s="115"/>
      <c r="Y128" s="115"/>
      <c r="Z128" s="116"/>
    </row>
    <row r="129" spans="1:26" s="50" customFormat="1">
      <c r="A129" s="134">
        <v>407</v>
      </c>
      <c r="B129" s="130" t="s">
        <v>135</v>
      </c>
      <c r="C129" s="425">
        <v>2518</v>
      </c>
      <c r="D129" s="429">
        <v>0.19713333333333333</v>
      </c>
      <c r="E129" s="437">
        <v>0</v>
      </c>
      <c r="F129" s="164">
        <v>0</v>
      </c>
      <c r="G129" s="436">
        <v>0</v>
      </c>
      <c r="H129" s="278">
        <v>787</v>
      </c>
      <c r="I129" s="15">
        <v>1005</v>
      </c>
      <c r="J129" s="343">
        <v>0.78308457711442792</v>
      </c>
      <c r="K129" s="444">
        <v>0.78320907754111191</v>
      </c>
      <c r="L129" s="451">
        <v>0.63532377900000003</v>
      </c>
      <c r="M129" s="14">
        <f>Lisäosat[[#This Row],[HYTE-kerroin (sis. Kulttuurihyte)]]*Lisäosat[[#This Row],[Asukasmäärä 31.12.2022]]</f>
        <v>1599.7452755220002</v>
      </c>
      <c r="N129" s="444">
        <f>Lisäosat[[#This Row],[HYTE-kerroin (sis. Kulttuurihyte)]]/$N$7</f>
        <v>0.95762459606327399</v>
      </c>
      <c r="O129" s="456">
        <v>0</v>
      </c>
      <c r="P129" s="206">
        <v>31311.759738666664</v>
      </c>
      <c r="Q129" s="168">
        <v>0</v>
      </c>
      <c r="R129" s="168">
        <v>26031.990035680461</v>
      </c>
      <c r="S129" s="168">
        <v>46923.873341987324</v>
      </c>
      <c r="T129" s="168">
        <v>0</v>
      </c>
      <c r="U129" s="320">
        <f t="shared" si="2"/>
        <v>104267.62311633445</v>
      </c>
      <c r="V129" s="49"/>
      <c r="W129" s="49"/>
      <c r="X129" s="115"/>
      <c r="Y129" s="115"/>
      <c r="Z129" s="116"/>
    </row>
    <row r="130" spans="1:26" s="50" customFormat="1">
      <c r="A130" s="134">
        <v>408</v>
      </c>
      <c r="B130" s="130" t="s">
        <v>136</v>
      </c>
      <c r="C130" s="425">
        <v>14099</v>
      </c>
      <c r="D130" s="429">
        <v>0</v>
      </c>
      <c r="E130" s="437">
        <v>0</v>
      </c>
      <c r="F130" s="164">
        <v>0</v>
      </c>
      <c r="G130" s="436">
        <v>0</v>
      </c>
      <c r="H130" s="278">
        <v>4455</v>
      </c>
      <c r="I130" s="15">
        <v>5656</v>
      </c>
      <c r="J130" s="343">
        <v>0.78765912305516261</v>
      </c>
      <c r="K130" s="444">
        <v>0.78778435077611098</v>
      </c>
      <c r="L130" s="451">
        <v>0.68518088799999999</v>
      </c>
      <c r="M130" s="14">
        <f>Lisäosat[[#This Row],[HYTE-kerroin (sis. Kulttuurihyte)]]*Lisäosat[[#This Row],[Asukasmäärä 31.12.2022]]</f>
        <v>9660.3653399119994</v>
      </c>
      <c r="N130" s="444">
        <f>Lisäosat[[#This Row],[HYTE-kerroin (sis. Kulttuurihyte)]]/$N$7</f>
        <v>1.0327742999546619</v>
      </c>
      <c r="O130" s="456">
        <v>0</v>
      </c>
      <c r="P130" s="206">
        <v>0</v>
      </c>
      <c r="Q130" s="168">
        <v>0</v>
      </c>
      <c r="R130" s="168">
        <v>146612.02461301952</v>
      </c>
      <c r="S130" s="168">
        <v>283358.71127948276</v>
      </c>
      <c r="T130" s="168">
        <v>0</v>
      </c>
      <c r="U130" s="320">
        <f t="shared" si="2"/>
        <v>429970.73589250224</v>
      </c>
      <c r="V130" s="49"/>
      <c r="W130" s="49"/>
      <c r="X130" s="115"/>
      <c r="Y130" s="115"/>
      <c r="Z130" s="116"/>
    </row>
    <row r="131" spans="1:26" s="50" customFormat="1">
      <c r="A131" s="134">
        <v>410</v>
      </c>
      <c r="B131" s="130" t="s">
        <v>137</v>
      </c>
      <c r="C131" s="425">
        <v>18775</v>
      </c>
      <c r="D131" s="429">
        <v>0</v>
      </c>
      <c r="E131" s="437">
        <v>0</v>
      </c>
      <c r="F131" s="164">
        <v>2</v>
      </c>
      <c r="G131" s="436">
        <v>1.0645092612305727E-4</v>
      </c>
      <c r="H131" s="278">
        <v>5150</v>
      </c>
      <c r="I131" s="15">
        <v>7372</v>
      </c>
      <c r="J131" s="343">
        <v>0.69858925664677152</v>
      </c>
      <c r="K131" s="444">
        <v>0.69870032339878163</v>
      </c>
      <c r="L131" s="451">
        <v>0.59124982000000004</v>
      </c>
      <c r="M131" s="14">
        <f>Lisäosat[[#This Row],[HYTE-kerroin (sis. Kulttuurihyte)]]*Lisäosat[[#This Row],[Asukasmäärä 31.12.2022]]</f>
        <v>11100.7153705</v>
      </c>
      <c r="N131" s="444">
        <f>Lisäosat[[#This Row],[HYTE-kerroin (sis. Kulttuurihyte)]]/$N$7</f>
        <v>0.89119184385192596</v>
      </c>
      <c r="O131" s="456">
        <v>0</v>
      </c>
      <c r="P131" s="206">
        <v>0</v>
      </c>
      <c r="Q131" s="168">
        <v>0</v>
      </c>
      <c r="R131" s="168">
        <v>173158.90114792003</v>
      </c>
      <c r="S131" s="168">
        <v>325607.18885750545</v>
      </c>
      <c r="T131" s="168">
        <v>0</v>
      </c>
      <c r="U131" s="320">
        <f t="shared" si="2"/>
        <v>498766.0900054255</v>
      </c>
      <c r="V131" s="49"/>
      <c r="W131" s="49"/>
      <c r="X131" s="115"/>
      <c r="Y131" s="115"/>
      <c r="Z131" s="116"/>
    </row>
    <row r="132" spans="1:26" s="50" customFormat="1">
      <c r="A132" s="134">
        <v>416</v>
      </c>
      <c r="B132" s="130" t="s">
        <v>138</v>
      </c>
      <c r="C132" s="425">
        <v>2886</v>
      </c>
      <c r="D132" s="429">
        <v>0</v>
      </c>
      <c r="E132" s="437">
        <v>0</v>
      </c>
      <c r="F132" s="164">
        <v>0</v>
      </c>
      <c r="G132" s="436">
        <v>0</v>
      </c>
      <c r="H132" s="278">
        <v>509</v>
      </c>
      <c r="I132" s="15">
        <v>1190</v>
      </c>
      <c r="J132" s="343">
        <v>0.42773109243697477</v>
      </c>
      <c r="K132" s="444">
        <v>0.42779909620702811</v>
      </c>
      <c r="L132" s="451">
        <v>0.57547636000000002</v>
      </c>
      <c r="M132" s="14">
        <f>Lisäosat[[#This Row],[HYTE-kerroin (sis. Kulttuurihyte)]]*Lisäosat[[#This Row],[Asukasmäärä 31.12.2022]]</f>
        <v>1660.82477496</v>
      </c>
      <c r="N132" s="444">
        <f>Lisäosat[[#This Row],[HYTE-kerroin (sis. Kulttuurihyte)]]/$N$7</f>
        <v>0.86741648117811643</v>
      </c>
      <c r="O132" s="456">
        <v>0</v>
      </c>
      <c r="P132" s="206">
        <v>0</v>
      </c>
      <c r="Q132" s="168">
        <v>0</v>
      </c>
      <c r="R132" s="168">
        <v>16297.092129825976</v>
      </c>
      <c r="S132" s="168">
        <v>48715.462752673659</v>
      </c>
      <c r="T132" s="168">
        <v>0</v>
      </c>
      <c r="U132" s="320">
        <f t="shared" si="2"/>
        <v>65012.554882499637</v>
      </c>
      <c r="V132" s="49"/>
      <c r="W132" s="49"/>
      <c r="X132" s="115"/>
      <c r="Y132" s="115"/>
      <c r="Z132" s="116"/>
    </row>
    <row r="133" spans="1:26" s="50" customFormat="1">
      <c r="A133" s="134">
        <v>418</v>
      </c>
      <c r="B133" s="130" t="s">
        <v>139</v>
      </c>
      <c r="C133" s="425">
        <v>24580</v>
      </c>
      <c r="D133" s="429">
        <v>0</v>
      </c>
      <c r="E133" s="437">
        <v>0</v>
      </c>
      <c r="F133" s="164">
        <v>0</v>
      </c>
      <c r="G133" s="436">
        <v>0</v>
      </c>
      <c r="H133" s="278">
        <v>7529</v>
      </c>
      <c r="I133" s="15">
        <v>10471</v>
      </c>
      <c r="J133" s="343">
        <v>0.71903352115366248</v>
      </c>
      <c r="K133" s="444">
        <v>0.71914783828210549</v>
      </c>
      <c r="L133" s="451">
        <v>0.76460257700000001</v>
      </c>
      <c r="M133" s="14">
        <f>Lisäosat[[#This Row],[HYTE-kerroin (sis. Kulttuurihyte)]]*Lisäosat[[#This Row],[Asukasmäärä 31.12.2022]]</f>
        <v>18793.931342659998</v>
      </c>
      <c r="N133" s="444">
        <f>Lisäosat[[#This Row],[HYTE-kerroin (sis. Kulttuurihyte)]]/$N$7</f>
        <v>1.1524867447918448</v>
      </c>
      <c r="O133" s="456">
        <v>1.4760927863158562</v>
      </c>
      <c r="P133" s="206">
        <v>0</v>
      </c>
      <c r="Q133" s="168">
        <v>0</v>
      </c>
      <c r="R133" s="168">
        <v>233331.83101765881</v>
      </c>
      <c r="S133" s="168">
        <v>551265.29667869979</v>
      </c>
      <c r="T133" s="168">
        <v>374433.96229648351</v>
      </c>
      <c r="U133" s="320">
        <f t="shared" si="2"/>
        <v>1159031.0899928422</v>
      </c>
      <c r="V133" s="49"/>
      <c r="W133" s="49"/>
      <c r="X133" s="115"/>
      <c r="Y133" s="115"/>
      <c r="Z133" s="116"/>
    </row>
    <row r="134" spans="1:26" s="50" customFormat="1">
      <c r="A134" s="134">
        <v>420</v>
      </c>
      <c r="B134" s="130" t="s">
        <v>140</v>
      </c>
      <c r="C134" s="425">
        <v>9177</v>
      </c>
      <c r="D134" s="429">
        <v>0</v>
      </c>
      <c r="E134" s="437">
        <v>0</v>
      </c>
      <c r="F134" s="164">
        <v>0</v>
      </c>
      <c r="G134" s="436">
        <v>0</v>
      </c>
      <c r="H134" s="278">
        <v>2591</v>
      </c>
      <c r="I134" s="15">
        <v>3379</v>
      </c>
      <c r="J134" s="343">
        <v>0.76679490973660847</v>
      </c>
      <c r="K134" s="444">
        <v>0.76691682031463704</v>
      </c>
      <c r="L134" s="451">
        <v>0.634811656</v>
      </c>
      <c r="M134" s="14">
        <f>Lisäosat[[#This Row],[HYTE-kerroin (sis. Kulttuurihyte)]]*Lisäosat[[#This Row],[Asukasmäärä 31.12.2022]]</f>
        <v>5825.6665671119999</v>
      </c>
      <c r="N134" s="444">
        <f>Lisäosat[[#This Row],[HYTE-kerroin (sis. Kulttuurihyte)]]/$N$7</f>
        <v>0.95685267220772174</v>
      </c>
      <c r="O134" s="456">
        <v>0</v>
      </c>
      <c r="P134" s="206">
        <v>0</v>
      </c>
      <c r="Q134" s="168">
        <v>0</v>
      </c>
      <c r="R134" s="168">
        <v>92901.542712362003</v>
      </c>
      <c r="S134" s="168">
        <v>170878.97949166613</v>
      </c>
      <c r="T134" s="168">
        <v>0</v>
      </c>
      <c r="U134" s="320">
        <f t="shared" si="2"/>
        <v>263780.52220402815</v>
      </c>
      <c r="V134" s="49"/>
      <c r="W134" s="49"/>
      <c r="X134" s="115"/>
      <c r="Y134" s="115"/>
      <c r="Z134" s="116"/>
    </row>
    <row r="135" spans="1:26" s="50" customFormat="1">
      <c r="A135" s="134">
        <v>421</v>
      </c>
      <c r="B135" s="130" t="s">
        <v>141</v>
      </c>
      <c r="C135" s="425">
        <v>695</v>
      </c>
      <c r="D135" s="429">
        <v>1.5782666666666665</v>
      </c>
      <c r="E135" s="437">
        <v>0</v>
      </c>
      <c r="F135" s="164">
        <v>0</v>
      </c>
      <c r="G135" s="436">
        <v>0</v>
      </c>
      <c r="H135" s="278">
        <v>248</v>
      </c>
      <c r="I135" s="15">
        <v>251</v>
      </c>
      <c r="J135" s="343">
        <v>0.98804780876494025</v>
      </c>
      <c r="K135" s="444">
        <v>0.98820489572255688</v>
      </c>
      <c r="L135" s="451">
        <v>0.489279454</v>
      </c>
      <c r="M135" s="14">
        <f>Lisäosat[[#This Row],[HYTE-kerroin (sis. Kulttuurihyte)]]*Lisäosat[[#This Row],[Asukasmäärä 31.12.2022]]</f>
        <v>340.04922053000001</v>
      </c>
      <c r="N135" s="444">
        <f>Lisäosat[[#This Row],[HYTE-kerroin (sis. Kulttuurihyte)]]/$N$7</f>
        <v>0.73749174041037935</v>
      </c>
      <c r="O135" s="456">
        <v>0</v>
      </c>
      <c r="P135" s="206">
        <v>207576.47287999996</v>
      </c>
      <c r="Q135" s="168">
        <v>0</v>
      </c>
      <c r="R135" s="168">
        <v>9065.7917133587362</v>
      </c>
      <c r="S135" s="168">
        <v>9974.354541528257</v>
      </c>
      <c r="T135" s="168">
        <v>0</v>
      </c>
      <c r="U135" s="320">
        <f t="shared" si="2"/>
        <v>226616.61913488695</v>
      </c>
      <c r="V135" s="49"/>
      <c r="W135" s="49"/>
      <c r="X135" s="115"/>
      <c r="Y135" s="115"/>
      <c r="Z135" s="116"/>
    </row>
    <row r="136" spans="1:26" s="50" customFormat="1">
      <c r="A136" s="134">
        <v>422</v>
      </c>
      <c r="B136" s="130" t="s">
        <v>142</v>
      </c>
      <c r="C136" s="425">
        <v>10372</v>
      </c>
      <c r="D136" s="429">
        <v>1.20475</v>
      </c>
      <c r="E136" s="437">
        <v>0</v>
      </c>
      <c r="F136" s="164">
        <v>0</v>
      </c>
      <c r="G136" s="436">
        <v>0</v>
      </c>
      <c r="H136" s="278">
        <v>3406</v>
      </c>
      <c r="I136" s="15">
        <v>3336</v>
      </c>
      <c r="J136" s="343">
        <v>1.0209832134292567</v>
      </c>
      <c r="K136" s="444">
        <v>1.0211455366947428</v>
      </c>
      <c r="L136" s="451">
        <v>0.56053993800000002</v>
      </c>
      <c r="M136" s="14">
        <f>Lisäosat[[#This Row],[HYTE-kerroin (sis. Kulttuurihyte)]]*Lisäosat[[#This Row],[Asukasmäärä 31.12.2022]]</f>
        <v>5813.920236936</v>
      </c>
      <c r="N136" s="444">
        <f>Lisäosat[[#This Row],[HYTE-kerroin (sis. Kulttuurihyte)]]/$N$7</f>
        <v>0.84490278728349422</v>
      </c>
      <c r="O136" s="456">
        <v>0</v>
      </c>
      <c r="P136" s="206">
        <v>1182340.0115399999</v>
      </c>
      <c r="Q136" s="168">
        <v>0</v>
      </c>
      <c r="R136" s="168">
        <v>139805.44388709191</v>
      </c>
      <c r="S136" s="168">
        <v>170534.43507084766</v>
      </c>
      <c r="T136" s="168">
        <v>0</v>
      </c>
      <c r="U136" s="320">
        <f t="shared" si="2"/>
        <v>1492679.8904979394</v>
      </c>
      <c r="V136" s="49"/>
      <c r="W136" s="49"/>
      <c r="X136" s="115"/>
      <c r="Y136" s="115"/>
      <c r="Z136" s="116"/>
    </row>
    <row r="137" spans="1:26" s="50" customFormat="1">
      <c r="A137" s="134">
        <v>423</v>
      </c>
      <c r="B137" s="130" t="s">
        <v>143</v>
      </c>
      <c r="C137" s="425">
        <v>20497</v>
      </c>
      <c r="D137" s="429">
        <v>0</v>
      </c>
      <c r="E137" s="437">
        <v>0</v>
      </c>
      <c r="F137" s="164">
        <v>2</v>
      </c>
      <c r="G137" s="436">
        <v>4.928293332019122E-5</v>
      </c>
      <c r="H137" s="278">
        <v>6397</v>
      </c>
      <c r="I137" s="15">
        <v>9043</v>
      </c>
      <c r="J137" s="343">
        <v>0.70739798739356408</v>
      </c>
      <c r="K137" s="444">
        <v>0.70751045462103823</v>
      </c>
      <c r="L137" s="451">
        <v>0.64867576199999999</v>
      </c>
      <c r="M137" s="14">
        <f>Lisäosat[[#This Row],[HYTE-kerroin (sis. Kulttuurihyte)]]*Lisäosat[[#This Row],[Asukasmäärä 31.12.2022]]</f>
        <v>13295.907093714</v>
      </c>
      <c r="N137" s="444">
        <f>Lisäosat[[#This Row],[HYTE-kerroin (sis. Kulttuurihyte)]]/$N$7</f>
        <v>0.97775006239973661</v>
      </c>
      <c r="O137" s="456">
        <v>0.83173411669103336</v>
      </c>
      <c r="P137" s="206">
        <v>0</v>
      </c>
      <c r="Q137" s="168">
        <v>0</v>
      </c>
      <c r="R137" s="168">
        <v>191424.31160644995</v>
      </c>
      <c r="S137" s="168">
        <v>389996.75134448404</v>
      </c>
      <c r="T137" s="168">
        <v>175935.91923890225</v>
      </c>
      <c r="U137" s="320">
        <f t="shared" ref="U137:U200" si="3">SUM(P137:T137)</f>
        <v>757356.98218983633</v>
      </c>
      <c r="V137" s="49"/>
      <c r="W137" s="49"/>
      <c r="X137" s="115"/>
      <c r="Y137" s="115"/>
      <c r="Z137" s="116"/>
    </row>
    <row r="138" spans="1:26" s="50" customFormat="1">
      <c r="A138" s="134">
        <v>425</v>
      </c>
      <c r="B138" s="130" t="s">
        <v>144</v>
      </c>
      <c r="C138" s="425">
        <v>10258</v>
      </c>
      <c r="D138" s="429">
        <v>0</v>
      </c>
      <c r="E138" s="437">
        <v>0</v>
      </c>
      <c r="F138" s="164">
        <v>5</v>
      </c>
      <c r="G138" s="436">
        <v>2.9359953024075161E-4</v>
      </c>
      <c r="H138" s="278">
        <v>2591</v>
      </c>
      <c r="I138" s="15">
        <v>4041</v>
      </c>
      <c r="J138" s="343">
        <v>0.64117792625587722</v>
      </c>
      <c r="K138" s="444">
        <v>0.64127986534104386</v>
      </c>
      <c r="L138" s="451">
        <v>0.69626359800000004</v>
      </c>
      <c r="M138" s="14">
        <f>Lisäosat[[#This Row],[HYTE-kerroin (sis. Kulttuurihyte)]]*Lisäosat[[#This Row],[Asukasmäärä 31.12.2022]]</f>
        <v>7142.2719882840001</v>
      </c>
      <c r="N138" s="444">
        <f>Lisäosat[[#This Row],[HYTE-kerroin (sis. Kulttuurihyte)]]/$N$7</f>
        <v>1.0494792872978738</v>
      </c>
      <c r="O138" s="456">
        <v>0.21910221102506844</v>
      </c>
      <c r="P138" s="206">
        <v>0</v>
      </c>
      <c r="Q138" s="168">
        <v>0</v>
      </c>
      <c r="R138" s="168">
        <v>86832.884934423244</v>
      </c>
      <c r="S138" s="168">
        <v>209497.76897631693</v>
      </c>
      <c r="T138" s="168">
        <v>23194.720960773971</v>
      </c>
      <c r="U138" s="320">
        <f t="shared" si="3"/>
        <v>319525.37487151416</v>
      </c>
      <c r="V138" s="49"/>
      <c r="W138" s="49"/>
      <c r="X138" s="115"/>
      <c r="Y138" s="115"/>
      <c r="Z138" s="116"/>
    </row>
    <row r="139" spans="1:26" s="50" customFormat="1">
      <c r="A139" s="134">
        <v>426</v>
      </c>
      <c r="B139" s="130" t="s">
        <v>145</v>
      </c>
      <c r="C139" s="425">
        <v>11962</v>
      </c>
      <c r="D139" s="429">
        <v>0</v>
      </c>
      <c r="E139" s="437">
        <v>0</v>
      </c>
      <c r="F139" s="164">
        <v>0</v>
      </c>
      <c r="G139" s="436">
        <v>8.3479422322397531E-5</v>
      </c>
      <c r="H139" s="278">
        <v>3212</v>
      </c>
      <c r="I139" s="15">
        <v>4779</v>
      </c>
      <c r="J139" s="343">
        <v>0.67210713538397149</v>
      </c>
      <c r="K139" s="444">
        <v>0.67221399181759067</v>
      </c>
      <c r="L139" s="451">
        <v>0.677512475</v>
      </c>
      <c r="M139" s="14">
        <f>Lisäosat[[#This Row],[HYTE-kerroin (sis. Kulttuurihyte)]]*Lisäosat[[#This Row],[Asukasmäärä 31.12.2022]]</f>
        <v>8104.4042259500002</v>
      </c>
      <c r="N139" s="444">
        <f>Lisäosat[[#This Row],[HYTE-kerroin (sis. Kulttuurihyte)]]/$N$7</f>
        <v>1.0212156881974725</v>
      </c>
      <c r="O139" s="456">
        <v>0</v>
      </c>
      <c r="P139" s="206">
        <v>0</v>
      </c>
      <c r="Q139" s="168">
        <v>0</v>
      </c>
      <c r="R139" s="168">
        <v>106141.51376561065</v>
      </c>
      <c r="S139" s="168">
        <v>237719.11893076551</v>
      </c>
      <c r="T139" s="168">
        <v>0</v>
      </c>
      <c r="U139" s="320">
        <f t="shared" si="3"/>
        <v>343860.63269637618</v>
      </c>
      <c r="V139" s="49"/>
      <c r="W139" s="49"/>
      <c r="X139" s="115"/>
      <c r="Y139" s="115"/>
      <c r="Z139" s="116"/>
    </row>
    <row r="140" spans="1:26" s="50" customFormat="1">
      <c r="A140" s="134">
        <v>430</v>
      </c>
      <c r="B140" s="130" t="s">
        <v>146</v>
      </c>
      <c r="C140" s="425">
        <v>15392</v>
      </c>
      <c r="D140" s="429">
        <v>0</v>
      </c>
      <c r="E140" s="437">
        <v>0</v>
      </c>
      <c r="F140" s="164">
        <v>0</v>
      </c>
      <c r="G140" s="436">
        <v>0</v>
      </c>
      <c r="H140" s="278">
        <v>5949</v>
      </c>
      <c r="I140" s="15">
        <v>5851</v>
      </c>
      <c r="J140" s="343">
        <v>1.0167492736284396</v>
      </c>
      <c r="K140" s="444">
        <v>1.0169109237516789</v>
      </c>
      <c r="L140" s="451">
        <v>0.57803886900000001</v>
      </c>
      <c r="M140" s="14">
        <f>Lisäosat[[#This Row],[HYTE-kerroin (sis. Kulttuurihyte)]]*Lisäosat[[#This Row],[Asukasmäärä 31.12.2022]]</f>
        <v>8897.1742716480003</v>
      </c>
      <c r="N140" s="444">
        <f>Lisäosat[[#This Row],[HYTE-kerroin (sis. Kulttuurihyte)]]/$N$7</f>
        <v>0.87127895528524957</v>
      </c>
      <c r="O140" s="456">
        <v>0</v>
      </c>
      <c r="P140" s="206">
        <v>0</v>
      </c>
      <c r="Q140" s="168">
        <v>0</v>
      </c>
      <c r="R140" s="168">
        <v>206610.2667866931</v>
      </c>
      <c r="S140" s="168">
        <v>260972.72172794593</v>
      </c>
      <c r="T140" s="168">
        <v>0</v>
      </c>
      <c r="U140" s="320">
        <f t="shared" si="3"/>
        <v>467582.98851463903</v>
      </c>
      <c r="V140" s="49"/>
      <c r="W140" s="49"/>
      <c r="X140" s="115"/>
      <c r="Y140" s="115"/>
      <c r="Z140" s="116"/>
    </row>
    <row r="141" spans="1:26" s="50" customFormat="1">
      <c r="A141" s="134">
        <v>433</v>
      </c>
      <c r="B141" s="130" t="s">
        <v>147</v>
      </c>
      <c r="C141" s="425">
        <v>7749</v>
      </c>
      <c r="D141" s="429">
        <v>0</v>
      </c>
      <c r="E141" s="437">
        <v>0</v>
      </c>
      <c r="F141" s="164">
        <v>0</v>
      </c>
      <c r="G141" s="436">
        <v>0</v>
      </c>
      <c r="H141" s="278">
        <v>1993</v>
      </c>
      <c r="I141" s="15">
        <v>3343</v>
      </c>
      <c r="J141" s="343">
        <v>0.59617110379898297</v>
      </c>
      <c r="K141" s="444">
        <v>0.59626588737532815</v>
      </c>
      <c r="L141" s="451">
        <v>0.44858368300000001</v>
      </c>
      <c r="M141" s="14">
        <f>Lisäosat[[#This Row],[HYTE-kerroin (sis. Kulttuurihyte)]]*Lisäosat[[#This Row],[Asukasmäärä 31.12.2022]]</f>
        <v>3476.074959567</v>
      </c>
      <c r="N141" s="444">
        <f>Lisäosat[[#This Row],[HYTE-kerroin (sis. Kulttuurihyte)]]/$N$7</f>
        <v>0.67615093662888193</v>
      </c>
      <c r="O141" s="456">
        <v>0</v>
      </c>
      <c r="P141" s="206">
        <v>0</v>
      </c>
      <c r="Q141" s="168">
        <v>0</v>
      </c>
      <c r="R141" s="168">
        <v>60990.129568782715</v>
      </c>
      <c r="S141" s="168">
        <v>101960.54561045804</v>
      </c>
      <c r="T141" s="168">
        <v>0</v>
      </c>
      <c r="U141" s="320">
        <f t="shared" si="3"/>
        <v>162950.67517924076</v>
      </c>
      <c r="V141" s="49"/>
      <c r="W141" s="49"/>
      <c r="X141" s="115"/>
      <c r="Y141" s="115"/>
      <c r="Z141" s="116"/>
    </row>
    <row r="142" spans="1:26" s="50" customFormat="1">
      <c r="A142" s="134">
        <v>434</v>
      </c>
      <c r="B142" s="130" t="s">
        <v>148</v>
      </c>
      <c r="C142" s="425">
        <v>14568</v>
      </c>
      <c r="D142" s="429">
        <v>0</v>
      </c>
      <c r="E142" s="437">
        <v>0</v>
      </c>
      <c r="F142" s="164">
        <v>0</v>
      </c>
      <c r="G142" s="436">
        <v>0</v>
      </c>
      <c r="H142" s="278">
        <v>4648</v>
      </c>
      <c r="I142" s="15">
        <v>5645</v>
      </c>
      <c r="J142" s="343">
        <v>0.82338352524357838</v>
      </c>
      <c r="K142" s="444">
        <v>0.82351443268731217</v>
      </c>
      <c r="L142" s="451">
        <v>0.60817822399999999</v>
      </c>
      <c r="M142" s="14">
        <f>Lisäosat[[#This Row],[HYTE-kerroin (sis. Kulttuurihyte)]]*Lisäosat[[#This Row],[Asukasmäärä 31.12.2022]]</f>
        <v>8859.9403672320004</v>
      </c>
      <c r="N142" s="444">
        <f>Lisäosat[[#This Row],[HYTE-kerroin (sis. Kulttuurihyte)]]/$N$7</f>
        <v>0.91670805555111978</v>
      </c>
      <c r="O142" s="456">
        <v>0</v>
      </c>
      <c r="P142" s="206">
        <v>0</v>
      </c>
      <c r="Q142" s="168">
        <v>0</v>
      </c>
      <c r="R142" s="168">
        <v>158359.84897113167</v>
      </c>
      <c r="S142" s="168">
        <v>259880.57347060918</v>
      </c>
      <c r="T142" s="168">
        <v>0</v>
      </c>
      <c r="U142" s="320">
        <f t="shared" si="3"/>
        <v>418240.42244174087</v>
      </c>
      <c r="V142" s="49"/>
      <c r="W142" s="49"/>
      <c r="X142" s="115"/>
      <c r="Y142" s="115"/>
      <c r="Z142" s="116"/>
    </row>
    <row r="143" spans="1:26" s="50" customFormat="1">
      <c r="A143" s="134">
        <v>435</v>
      </c>
      <c r="B143" s="130" t="s">
        <v>149</v>
      </c>
      <c r="C143" s="425">
        <v>692</v>
      </c>
      <c r="D143" s="429">
        <v>1.5087833333333334</v>
      </c>
      <c r="E143" s="437">
        <v>0</v>
      </c>
      <c r="F143" s="164">
        <v>0</v>
      </c>
      <c r="G143" s="436">
        <v>0</v>
      </c>
      <c r="H143" s="278">
        <v>156</v>
      </c>
      <c r="I143" s="15">
        <v>249</v>
      </c>
      <c r="J143" s="343">
        <v>0.62650602409638556</v>
      </c>
      <c r="K143" s="444">
        <v>0.62660563053686413</v>
      </c>
      <c r="L143" s="451">
        <v>0.385227714</v>
      </c>
      <c r="M143" s="14">
        <f>Lisäosat[[#This Row],[HYTE-kerroin (sis. Kulttuurihyte)]]*Lisäosat[[#This Row],[Asukasmäärä 31.12.2022]]</f>
        <v>266.577578088</v>
      </c>
      <c r="N143" s="444">
        <f>Lisäosat[[#This Row],[HYTE-kerroin (sis. Kulttuurihyte)]]/$N$7</f>
        <v>0.58065437845295642</v>
      </c>
      <c r="O143" s="456">
        <v>0.10395709151368449</v>
      </c>
      <c r="P143" s="206">
        <v>197581.33333599998</v>
      </c>
      <c r="Q143" s="168">
        <v>0</v>
      </c>
      <c r="R143" s="168">
        <v>5723.6664715759316</v>
      </c>
      <c r="S143" s="168">
        <v>7819.2776696486162</v>
      </c>
      <c r="T143" s="168">
        <v>742.40333161948695</v>
      </c>
      <c r="U143" s="320">
        <f t="shared" si="3"/>
        <v>211866.68080884402</v>
      </c>
      <c r="V143" s="49"/>
      <c r="W143" s="49"/>
      <c r="X143" s="115"/>
      <c r="Y143" s="115"/>
      <c r="Z143" s="116"/>
    </row>
    <row r="144" spans="1:26" s="50" customFormat="1">
      <c r="A144" s="134">
        <v>436</v>
      </c>
      <c r="B144" s="130" t="s">
        <v>150</v>
      </c>
      <c r="C144" s="425">
        <v>1988</v>
      </c>
      <c r="D144" s="429">
        <v>6.2333333333333331E-2</v>
      </c>
      <c r="E144" s="437">
        <v>0</v>
      </c>
      <c r="F144" s="164">
        <v>0</v>
      </c>
      <c r="G144" s="436">
        <v>0</v>
      </c>
      <c r="H144" s="278">
        <v>446</v>
      </c>
      <c r="I144" s="15">
        <v>741</v>
      </c>
      <c r="J144" s="343">
        <v>0.60188933873144401</v>
      </c>
      <c r="K144" s="444">
        <v>0.60198503143396753</v>
      </c>
      <c r="L144" s="451">
        <v>0.46322932500000003</v>
      </c>
      <c r="M144" s="14">
        <f>Lisäosat[[#This Row],[HYTE-kerroin (sis. Kulttuurihyte)]]*Lisäosat[[#This Row],[Asukasmäärä 31.12.2022]]</f>
        <v>920.89989810000009</v>
      </c>
      <c r="N144" s="444">
        <f>Lisäosat[[#This Row],[HYTE-kerroin (sis. Kulttuurihyte)]]/$N$7</f>
        <v>0.69822633734253492</v>
      </c>
      <c r="O144" s="456">
        <v>0</v>
      </c>
      <c r="P144" s="206">
        <v>7816.7894933333328</v>
      </c>
      <c r="Q144" s="168">
        <v>0</v>
      </c>
      <c r="R144" s="168">
        <v>15797.050400877601</v>
      </c>
      <c r="S144" s="168">
        <v>27011.919235075231</v>
      </c>
      <c r="T144" s="168">
        <v>0</v>
      </c>
      <c r="U144" s="320">
        <f t="shared" si="3"/>
        <v>50625.759129286162</v>
      </c>
      <c r="V144" s="49"/>
      <c r="W144" s="49"/>
      <c r="X144" s="115"/>
      <c r="Y144" s="115"/>
      <c r="Z144" s="116"/>
    </row>
    <row r="145" spans="1:26" s="50" customFormat="1">
      <c r="A145" s="134">
        <v>440</v>
      </c>
      <c r="B145" s="130" t="s">
        <v>151</v>
      </c>
      <c r="C145" s="425">
        <v>5732</v>
      </c>
      <c r="D145" s="429">
        <v>0</v>
      </c>
      <c r="E145" s="437">
        <v>0</v>
      </c>
      <c r="F145" s="164">
        <v>0</v>
      </c>
      <c r="G145" s="436">
        <v>0</v>
      </c>
      <c r="H145" s="278">
        <v>1136</v>
      </c>
      <c r="I145" s="15">
        <v>2343</v>
      </c>
      <c r="J145" s="343">
        <v>0.48484848484848486</v>
      </c>
      <c r="K145" s="444">
        <v>0.48492556955300442</v>
      </c>
      <c r="L145" s="451">
        <v>0.70892645499999996</v>
      </c>
      <c r="M145" s="14">
        <f>Lisäosat[[#This Row],[HYTE-kerroin (sis. Kulttuurihyte)]]*Lisäosat[[#This Row],[Asukasmäärä 31.12.2022]]</f>
        <v>4063.5664400599999</v>
      </c>
      <c r="N145" s="444">
        <f>Lisäosat[[#This Row],[HYTE-kerroin (sis. Kulttuurihyte)]]/$N$7</f>
        <v>1.0685660328604569</v>
      </c>
      <c r="O145" s="456">
        <v>1.9022120064059456</v>
      </c>
      <c r="P145" s="206">
        <v>0</v>
      </c>
      <c r="Q145" s="168">
        <v>0</v>
      </c>
      <c r="R145" s="168">
        <v>36690.63241374724</v>
      </c>
      <c r="S145" s="168">
        <v>119192.89893693046</v>
      </c>
      <c r="T145" s="168">
        <v>112523.90555781884</v>
      </c>
      <c r="U145" s="320">
        <f t="shared" si="3"/>
        <v>268407.43690849654</v>
      </c>
      <c r="V145" s="49"/>
      <c r="W145" s="49"/>
      <c r="X145" s="115"/>
      <c r="Y145" s="115"/>
      <c r="Z145" s="116"/>
    </row>
    <row r="146" spans="1:26" s="50" customFormat="1">
      <c r="A146" s="134">
        <v>441</v>
      </c>
      <c r="B146" s="130" t="s">
        <v>152</v>
      </c>
      <c r="C146" s="425">
        <v>4421</v>
      </c>
      <c r="D146" s="429">
        <v>0.6498666666666667</v>
      </c>
      <c r="E146" s="437">
        <v>0</v>
      </c>
      <c r="F146" s="164">
        <v>0</v>
      </c>
      <c r="G146" s="436">
        <v>0</v>
      </c>
      <c r="H146" s="278">
        <v>1258</v>
      </c>
      <c r="I146" s="15">
        <v>1670</v>
      </c>
      <c r="J146" s="343">
        <v>0.75329341317365273</v>
      </c>
      <c r="K146" s="444">
        <v>0.75341317718650547</v>
      </c>
      <c r="L146" s="451">
        <v>0.58501732900000003</v>
      </c>
      <c r="M146" s="14">
        <f>Lisäosat[[#This Row],[HYTE-kerroin (sis. Kulttuurihyte)]]*Lisäosat[[#This Row],[Asukasmäärä 31.12.2022]]</f>
        <v>2586.3616115090003</v>
      </c>
      <c r="N146" s="444">
        <f>Lisäosat[[#This Row],[HYTE-kerroin (sis. Kulttuurihyte)]]/$N$7</f>
        <v>0.88179759973007477</v>
      </c>
      <c r="O146" s="456">
        <v>0</v>
      </c>
      <c r="P146" s="206">
        <v>181232.65844266667</v>
      </c>
      <c r="Q146" s="168">
        <v>0</v>
      </c>
      <c r="R146" s="168">
        <v>43967.083463708339</v>
      </c>
      <c r="S146" s="168">
        <v>75863.393086393626</v>
      </c>
      <c r="T146" s="168">
        <v>0</v>
      </c>
      <c r="U146" s="320">
        <f t="shared" si="3"/>
        <v>301063.13499276864</v>
      </c>
      <c r="V146" s="49"/>
      <c r="W146" s="49"/>
      <c r="X146" s="115"/>
      <c r="Y146" s="115"/>
      <c r="Z146" s="116"/>
    </row>
    <row r="147" spans="1:26" s="50" customFormat="1">
      <c r="A147" s="134">
        <v>444</v>
      </c>
      <c r="B147" s="130" t="s">
        <v>153</v>
      </c>
      <c r="C147" s="425">
        <v>45811</v>
      </c>
      <c r="D147" s="429">
        <v>0</v>
      </c>
      <c r="E147" s="437">
        <v>0</v>
      </c>
      <c r="F147" s="164">
        <v>2</v>
      </c>
      <c r="G147" s="436">
        <v>4.3489605984169782E-5</v>
      </c>
      <c r="H147" s="278">
        <v>15328</v>
      </c>
      <c r="I147" s="15">
        <v>18948</v>
      </c>
      <c r="J147" s="343">
        <v>0.80895081275068614</v>
      </c>
      <c r="K147" s="444">
        <v>0.80907942557782786</v>
      </c>
      <c r="L147" s="451">
        <v>0.64726740500000002</v>
      </c>
      <c r="M147" s="14">
        <f>Lisäosat[[#This Row],[HYTE-kerroin (sis. Kulttuurihyte)]]*Lisäosat[[#This Row],[Asukasmäärä 31.12.2022]]</f>
        <v>29651.967090455</v>
      </c>
      <c r="N147" s="444">
        <f>Lisäosat[[#This Row],[HYTE-kerroin (sis. Kulttuurihyte)]]/$N$7</f>
        <v>0.97562724353506147</v>
      </c>
      <c r="O147" s="456">
        <v>0</v>
      </c>
      <c r="P147" s="206">
        <v>0</v>
      </c>
      <c r="Q147" s="168">
        <v>0</v>
      </c>
      <c r="R147" s="168">
        <v>489254.5358599255</v>
      </c>
      <c r="S147" s="168">
        <v>869754.18485875835</v>
      </c>
      <c r="T147" s="168">
        <v>0</v>
      </c>
      <c r="U147" s="320">
        <f t="shared" si="3"/>
        <v>1359008.7207186839</v>
      </c>
      <c r="V147" s="49"/>
      <c r="W147" s="49"/>
      <c r="X147" s="115"/>
      <c r="Y147" s="115"/>
      <c r="Z147" s="116"/>
    </row>
    <row r="148" spans="1:26" s="50" customFormat="1">
      <c r="A148" s="134">
        <v>445</v>
      </c>
      <c r="B148" s="130" t="s">
        <v>154</v>
      </c>
      <c r="C148" s="425">
        <v>14991</v>
      </c>
      <c r="D148" s="429">
        <v>0</v>
      </c>
      <c r="E148" s="437">
        <v>0</v>
      </c>
      <c r="F148" s="164">
        <v>0</v>
      </c>
      <c r="G148" s="436">
        <v>0</v>
      </c>
      <c r="H148" s="278">
        <v>5026</v>
      </c>
      <c r="I148" s="15">
        <v>6186</v>
      </c>
      <c r="J148" s="343">
        <v>0.81247979308115104</v>
      </c>
      <c r="K148" s="444">
        <v>0.81260896697100526</v>
      </c>
      <c r="L148" s="451">
        <v>0.57809166999999995</v>
      </c>
      <c r="M148" s="14">
        <f>Lisäosat[[#This Row],[HYTE-kerroin (sis. Kulttuurihyte)]]*Lisäosat[[#This Row],[Asukasmäärä 31.12.2022]]</f>
        <v>8666.1722249699997</v>
      </c>
      <c r="N148" s="444">
        <f>Lisäosat[[#This Row],[HYTE-kerroin (sis. Kulttuurihyte)]]/$N$7</f>
        <v>0.87135854232097532</v>
      </c>
      <c r="O148" s="456">
        <v>0</v>
      </c>
      <c r="P148" s="206">
        <v>0</v>
      </c>
      <c r="Q148" s="168">
        <v>0</v>
      </c>
      <c r="R148" s="168">
        <v>160800.03751498286</v>
      </c>
      <c r="S148" s="168">
        <v>254196.9487683906</v>
      </c>
      <c r="T148" s="168">
        <v>0</v>
      </c>
      <c r="U148" s="320">
        <f t="shared" si="3"/>
        <v>414996.98628337344</v>
      </c>
      <c r="V148" s="49"/>
      <c r="W148" s="49"/>
      <c r="X148" s="115"/>
      <c r="Y148" s="115"/>
      <c r="Z148" s="116"/>
    </row>
    <row r="149" spans="1:26" s="50" customFormat="1">
      <c r="A149" s="134">
        <v>475</v>
      </c>
      <c r="B149" s="130" t="s">
        <v>155</v>
      </c>
      <c r="C149" s="425">
        <v>5479</v>
      </c>
      <c r="D149" s="429">
        <v>8.0533333333333332E-2</v>
      </c>
      <c r="E149" s="437">
        <v>0</v>
      </c>
      <c r="F149" s="164">
        <v>0</v>
      </c>
      <c r="G149" s="436">
        <v>0</v>
      </c>
      <c r="H149" s="278">
        <v>1882</v>
      </c>
      <c r="I149" s="15">
        <v>2401</v>
      </c>
      <c r="J149" s="343">
        <v>0.78384006663890049</v>
      </c>
      <c r="K149" s="444">
        <v>0.7839646871787509</v>
      </c>
      <c r="L149" s="451">
        <v>0.54570906799999996</v>
      </c>
      <c r="M149" s="14">
        <f>Lisäosat[[#This Row],[HYTE-kerroin (sis. Kulttuurihyte)]]*Lisäosat[[#This Row],[Asukasmäärä 31.12.2022]]</f>
        <v>2989.9399835719996</v>
      </c>
      <c r="N149" s="444">
        <f>Lisäosat[[#This Row],[HYTE-kerroin (sis. Kulttuurihyte)]]/$N$7</f>
        <v>0.82254819209523977</v>
      </c>
      <c r="O149" s="456">
        <v>2.5424650997659299E-2</v>
      </c>
      <c r="P149" s="206">
        <v>27833.553770666666</v>
      </c>
      <c r="Q149" s="168">
        <v>0</v>
      </c>
      <c r="R149" s="168">
        <v>56698.521277891363</v>
      </c>
      <c r="S149" s="168">
        <v>87701.190455771881</v>
      </c>
      <c r="T149" s="168">
        <v>1437.5931602629291</v>
      </c>
      <c r="U149" s="320">
        <f t="shared" si="3"/>
        <v>173670.85866459287</v>
      </c>
      <c r="V149" s="49"/>
      <c r="W149" s="49"/>
      <c r="X149" s="115"/>
      <c r="Y149" s="115"/>
      <c r="Z149" s="116"/>
    </row>
    <row r="150" spans="1:26" s="50" customFormat="1">
      <c r="A150" s="134">
        <v>480</v>
      </c>
      <c r="B150" s="130" t="s">
        <v>156</v>
      </c>
      <c r="C150" s="425">
        <v>1978</v>
      </c>
      <c r="D150" s="429">
        <v>0</v>
      </c>
      <c r="E150" s="437">
        <v>0</v>
      </c>
      <c r="F150" s="164">
        <v>0</v>
      </c>
      <c r="G150" s="436">
        <v>0</v>
      </c>
      <c r="H150" s="278">
        <v>477</v>
      </c>
      <c r="I150" s="15">
        <v>809</v>
      </c>
      <c r="J150" s="343">
        <v>0.58961681087762674</v>
      </c>
      <c r="K150" s="444">
        <v>0.58971055240527215</v>
      </c>
      <c r="L150" s="451">
        <v>0.40339818700000002</v>
      </c>
      <c r="M150" s="14">
        <f>Lisäosat[[#This Row],[HYTE-kerroin (sis. Kulttuurihyte)]]*Lisäosat[[#This Row],[Asukasmäärä 31.12.2022]]</f>
        <v>797.92161388600005</v>
      </c>
      <c r="N150" s="444">
        <f>Lisäosat[[#This Row],[HYTE-kerroin (sis. Kulttuurihyte)]]/$N$7</f>
        <v>0.60804276283594305</v>
      </c>
      <c r="O150" s="456">
        <v>0</v>
      </c>
      <c r="P150" s="206">
        <v>0</v>
      </c>
      <c r="Q150" s="168">
        <v>0</v>
      </c>
      <c r="R150" s="168">
        <v>15397.106639080694</v>
      </c>
      <c r="S150" s="168">
        <v>23404.709061949579</v>
      </c>
      <c r="T150" s="168">
        <v>0</v>
      </c>
      <c r="U150" s="320">
        <f t="shared" si="3"/>
        <v>38801.815701030275</v>
      </c>
      <c r="V150" s="49"/>
      <c r="W150" s="49"/>
      <c r="X150" s="115"/>
      <c r="Y150" s="115"/>
      <c r="Z150" s="116"/>
    </row>
    <row r="151" spans="1:26" s="50" customFormat="1">
      <c r="A151" s="134">
        <v>481</v>
      </c>
      <c r="B151" s="130" t="s">
        <v>157</v>
      </c>
      <c r="C151" s="425">
        <v>9642</v>
      </c>
      <c r="D151" s="429">
        <v>0</v>
      </c>
      <c r="E151" s="437">
        <v>0</v>
      </c>
      <c r="F151" s="164">
        <v>0</v>
      </c>
      <c r="G151" s="436">
        <v>0</v>
      </c>
      <c r="H151" s="278">
        <v>2323</v>
      </c>
      <c r="I151" s="15">
        <v>4291</v>
      </c>
      <c r="J151" s="343">
        <v>0.54136564903285944</v>
      </c>
      <c r="K151" s="444">
        <v>0.54145171924323821</v>
      </c>
      <c r="L151" s="451">
        <v>0.70471894400000001</v>
      </c>
      <c r="M151" s="14">
        <f>Lisäosat[[#This Row],[HYTE-kerroin (sis. Kulttuurihyte)]]*Lisäosat[[#This Row],[Asukasmäärä 31.12.2022]]</f>
        <v>6794.9000580480006</v>
      </c>
      <c r="N151" s="444">
        <f>Lisäosat[[#This Row],[HYTE-kerroin (sis. Kulttuurihyte)]]/$N$7</f>
        <v>1.0622240444838396</v>
      </c>
      <c r="O151" s="456">
        <v>0.37651730798886618</v>
      </c>
      <c r="P151" s="206">
        <v>0</v>
      </c>
      <c r="Q151" s="168">
        <v>0</v>
      </c>
      <c r="R151" s="168">
        <v>68912.942695651596</v>
      </c>
      <c r="S151" s="168">
        <v>199308.62405033052</v>
      </c>
      <c r="T151" s="168">
        <v>37465.520399047644</v>
      </c>
      <c r="U151" s="320">
        <f t="shared" si="3"/>
        <v>305687.08714502974</v>
      </c>
      <c r="V151" s="49"/>
      <c r="W151" s="49"/>
      <c r="X151" s="115"/>
      <c r="Y151" s="115"/>
      <c r="Z151" s="116"/>
    </row>
    <row r="152" spans="1:26" s="50" customFormat="1">
      <c r="A152" s="134">
        <v>483</v>
      </c>
      <c r="B152" s="130" t="s">
        <v>158</v>
      </c>
      <c r="C152" s="425">
        <v>1067</v>
      </c>
      <c r="D152" s="429">
        <v>0.44555</v>
      </c>
      <c r="E152" s="437">
        <v>0</v>
      </c>
      <c r="F152" s="164">
        <v>0</v>
      </c>
      <c r="G152" s="436">
        <v>0</v>
      </c>
      <c r="H152" s="278">
        <v>241</v>
      </c>
      <c r="I152" s="15">
        <v>349</v>
      </c>
      <c r="J152" s="343">
        <v>0.69054441260744981</v>
      </c>
      <c r="K152" s="444">
        <v>0.69065420033220704</v>
      </c>
      <c r="L152" s="451">
        <v>0.34660775999999999</v>
      </c>
      <c r="M152" s="14">
        <f>Lisäosat[[#This Row],[HYTE-kerroin (sis. Kulttuurihyte)]]*Lisäosat[[#This Row],[Asukasmäärä 31.12.2022]]</f>
        <v>369.83047991999996</v>
      </c>
      <c r="N152" s="444">
        <f>Lisäosat[[#This Row],[HYTE-kerroin (sis. Kulttuurihyte)]]/$N$7</f>
        <v>0.52244245711192905</v>
      </c>
      <c r="O152" s="456">
        <v>0</v>
      </c>
      <c r="P152" s="206">
        <v>29988.348698000002</v>
      </c>
      <c r="Q152" s="168">
        <v>0</v>
      </c>
      <c r="R152" s="168">
        <v>9727.4500191589359</v>
      </c>
      <c r="S152" s="168">
        <v>10847.901139829815</v>
      </c>
      <c r="T152" s="168">
        <v>0</v>
      </c>
      <c r="U152" s="320">
        <f t="shared" si="3"/>
        <v>50563.699856988751</v>
      </c>
      <c r="V152" s="49"/>
      <c r="W152" s="49"/>
      <c r="X152" s="115"/>
      <c r="Y152" s="115"/>
      <c r="Z152" s="116"/>
    </row>
    <row r="153" spans="1:26" s="50" customFormat="1">
      <c r="A153" s="134">
        <v>484</v>
      </c>
      <c r="B153" s="130" t="s">
        <v>159</v>
      </c>
      <c r="C153" s="425">
        <v>2967</v>
      </c>
      <c r="D153" s="429">
        <v>0.84028333333333327</v>
      </c>
      <c r="E153" s="437">
        <v>0</v>
      </c>
      <c r="F153" s="164">
        <v>0</v>
      </c>
      <c r="G153" s="436">
        <v>0</v>
      </c>
      <c r="H153" s="278">
        <v>911</v>
      </c>
      <c r="I153" s="15">
        <v>1041</v>
      </c>
      <c r="J153" s="343">
        <v>0.87512007684918347</v>
      </c>
      <c r="K153" s="444">
        <v>0.87525920974255356</v>
      </c>
      <c r="L153" s="451">
        <v>0.55650495</v>
      </c>
      <c r="M153" s="14">
        <f>Lisäosat[[#This Row],[HYTE-kerroin (sis. Kulttuurihyte)]]*Lisäosat[[#This Row],[Asukasmäärä 31.12.2022]]</f>
        <v>1651.15018665</v>
      </c>
      <c r="N153" s="444">
        <f>Lisäosat[[#This Row],[HYTE-kerroin (sis. Kulttuurihyte)]]/$N$7</f>
        <v>0.83882084311370075</v>
      </c>
      <c r="O153" s="456">
        <v>0</v>
      </c>
      <c r="P153" s="206">
        <v>157266.05060199997</v>
      </c>
      <c r="Q153" s="168">
        <v>0</v>
      </c>
      <c r="R153" s="168">
        <v>34279.001794041265</v>
      </c>
      <c r="S153" s="168">
        <v>48431.686851947095</v>
      </c>
      <c r="T153" s="168">
        <v>0</v>
      </c>
      <c r="U153" s="320">
        <f t="shared" si="3"/>
        <v>239976.73924798833</v>
      </c>
      <c r="V153" s="49"/>
      <c r="W153" s="49"/>
      <c r="X153" s="115"/>
      <c r="Y153" s="115"/>
      <c r="Z153" s="116"/>
    </row>
    <row r="154" spans="1:26" s="50" customFormat="1">
      <c r="A154" s="134">
        <v>489</v>
      </c>
      <c r="B154" s="130" t="s">
        <v>160</v>
      </c>
      <c r="C154" s="425">
        <v>1791</v>
      </c>
      <c r="D154" s="429">
        <v>1.1574333333333333</v>
      </c>
      <c r="E154" s="437">
        <v>0</v>
      </c>
      <c r="F154" s="164">
        <v>0</v>
      </c>
      <c r="G154" s="436">
        <v>0</v>
      </c>
      <c r="H154" s="278">
        <v>433</v>
      </c>
      <c r="I154" s="15">
        <v>648</v>
      </c>
      <c r="J154" s="343">
        <v>0.66820987654320985</v>
      </c>
      <c r="K154" s="444">
        <v>0.66831611336254626</v>
      </c>
      <c r="L154" s="451">
        <v>0.53967069999999995</v>
      </c>
      <c r="M154" s="14">
        <f>Lisäosat[[#This Row],[HYTE-kerroin (sis. Kulttuurihyte)]]*Lisäosat[[#This Row],[Asukasmäärä 31.12.2022]]</f>
        <v>966.55022369999995</v>
      </c>
      <c r="N154" s="444">
        <f>Lisäosat[[#This Row],[HYTE-kerroin (sis. Kulttuurihyte)]]/$N$7</f>
        <v>0.81344654989638643</v>
      </c>
      <c r="O154" s="456">
        <v>0</v>
      </c>
      <c r="P154" s="206">
        <v>196143.768522</v>
      </c>
      <c r="Q154" s="168">
        <v>0</v>
      </c>
      <c r="R154" s="168">
        <v>15799.794899226628</v>
      </c>
      <c r="S154" s="168">
        <v>28350.938721021772</v>
      </c>
      <c r="T154" s="168">
        <v>0</v>
      </c>
      <c r="U154" s="320">
        <f t="shared" si="3"/>
        <v>240294.50214224841</v>
      </c>
      <c r="V154" s="49"/>
      <c r="W154" s="49"/>
      <c r="X154" s="115"/>
      <c r="Y154" s="115"/>
      <c r="Z154" s="116"/>
    </row>
    <row r="155" spans="1:26" s="50" customFormat="1">
      <c r="A155" s="134">
        <v>491</v>
      </c>
      <c r="B155" s="130" t="s">
        <v>161</v>
      </c>
      <c r="C155" s="425">
        <v>51980</v>
      </c>
      <c r="D155" s="429">
        <v>0</v>
      </c>
      <c r="E155" s="437">
        <v>0</v>
      </c>
      <c r="F155" s="164">
        <v>0</v>
      </c>
      <c r="G155" s="436">
        <v>0</v>
      </c>
      <c r="H155" s="278">
        <v>21348</v>
      </c>
      <c r="I155" s="15">
        <v>20572</v>
      </c>
      <c r="J155" s="343">
        <v>1.037721174411822</v>
      </c>
      <c r="K155" s="444">
        <v>1.0378861587989099</v>
      </c>
      <c r="L155" s="451">
        <v>0.66475918499999997</v>
      </c>
      <c r="M155" s="14">
        <f>Lisäosat[[#This Row],[HYTE-kerroin (sis. Kulttuurihyte)]]*Lisäosat[[#This Row],[Asukasmäärä 31.12.2022]]</f>
        <v>34554.182436299998</v>
      </c>
      <c r="N155" s="444">
        <f>Lisäosat[[#This Row],[HYTE-kerroin (sis. Kulttuurihyte)]]/$N$7</f>
        <v>1.001992632822541</v>
      </c>
      <c r="O155" s="456">
        <v>0</v>
      </c>
      <c r="P155" s="206">
        <v>0</v>
      </c>
      <c r="Q155" s="168">
        <v>0</v>
      </c>
      <c r="R155" s="168">
        <v>712131.05745364877</v>
      </c>
      <c r="S155" s="168">
        <v>1013546.4094730912</v>
      </c>
      <c r="T155" s="168">
        <v>0</v>
      </c>
      <c r="U155" s="320">
        <f t="shared" si="3"/>
        <v>1725677.46692674</v>
      </c>
      <c r="V155" s="49"/>
      <c r="W155" s="49"/>
      <c r="X155" s="115"/>
      <c r="Y155" s="115"/>
      <c r="Z155" s="116"/>
    </row>
    <row r="156" spans="1:26" s="50" customFormat="1">
      <c r="A156" s="134">
        <v>494</v>
      </c>
      <c r="B156" s="130" t="s">
        <v>162</v>
      </c>
      <c r="C156" s="425">
        <v>8882</v>
      </c>
      <c r="D156" s="429">
        <v>0.19033333333333333</v>
      </c>
      <c r="E156" s="437">
        <v>0</v>
      </c>
      <c r="F156" s="164">
        <v>0</v>
      </c>
      <c r="G156" s="436">
        <v>1.1224604332697273E-4</v>
      </c>
      <c r="H156" s="278">
        <v>2501</v>
      </c>
      <c r="I156" s="15">
        <v>3349</v>
      </c>
      <c r="J156" s="343">
        <v>0.74679008659301283</v>
      </c>
      <c r="K156" s="444">
        <v>0.74690881666016185</v>
      </c>
      <c r="L156" s="451">
        <v>0.36496694800000001</v>
      </c>
      <c r="M156" s="14">
        <f>Lisäosat[[#This Row],[HYTE-kerroin (sis. Kulttuurihyte)]]*Lisäosat[[#This Row],[Asukasmäärä 31.12.2022]]</f>
        <v>3241.6364321360002</v>
      </c>
      <c r="N156" s="444">
        <f>Lisäosat[[#This Row],[HYTE-kerroin (sis. Kulttuurihyte)]]/$N$7</f>
        <v>0.55011529193045672</v>
      </c>
      <c r="O156" s="456">
        <v>0</v>
      </c>
      <c r="P156" s="206">
        <v>106639.30525333332</v>
      </c>
      <c r="Q156" s="168">
        <v>0</v>
      </c>
      <c r="R156" s="168">
        <v>87569.382246397363</v>
      </c>
      <c r="S156" s="168">
        <v>95083.973486146133</v>
      </c>
      <c r="T156" s="168">
        <v>0</v>
      </c>
      <c r="U156" s="320">
        <f t="shared" si="3"/>
        <v>289292.66098587681</v>
      </c>
      <c r="V156" s="49"/>
      <c r="W156" s="49"/>
      <c r="X156" s="115"/>
      <c r="Y156" s="115"/>
      <c r="Z156" s="116"/>
    </row>
    <row r="157" spans="1:26" s="50" customFormat="1">
      <c r="A157" s="134">
        <v>495</v>
      </c>
      <c r="B157" s="130" t="s">
        <v>163</v>
      </c>
      <c r="C157" s="425">
        <v>1477</v>
      </c>
      <c r="D157" s="429">
        <v>0.85261666666666658</v>
      </c>
      <c r="E157" s="437">
        <v>0</v>
      </c>
      <c r="F157" s="164">
        <v>0</v>
      </c>
      <c r="G157" s="436">
        <v>0</v>
      </c>
      <c r="H157" s="278">
        <v>531</v>
      </c>
      <c r="I157" s="15">
        <v>505</v>
      </c>
      <c r="J157" s="343">
        <v>1.0514851485148515</v>
      </c>
      <c r="K157" s="444">
        <v>1.0516523211976854</v>
      </c>
      <c r="L157" s="451">
        <v>0.52987932999999998</v>
      </c>
      <c r="M157" s="14">
        <f>Lisäosat[[#This Row],[HYTE-kerroin (sis. Kulttuurihyte)]]*Lisäosat[[#This Row],[Asukasmäärä 31.12.2022]]</f>
        <v>782.63177040999994</v>
      </c>
      <c r="N157" s="444">
        <f>Lisäosat[[#This Row],[HYTE-kerroin (sis. Kulttuurihyte)]]/$N$7</f>
        <v>0.79868800149778152</v>
      </c>
      <c r="O157" s="456">
        <v>0</v>
      </c>
      <c r="P157" s="206">
        <v>79437.578635333324</v>
      </c>
      <c r="Q157" s="168">
        <v>0</v>
      </c>
      <c r="R157" s="168">
        <v>20503.434314998551</v>
      </c>
      <c r="S157" s="168">
        <v>22956.225988009868</v>
      </c>
      <c r="T157" s="168">
        <v>0</v>
      </c>
      <c r="U157" s="320">
        <f t="shared" si="3"/>
        <v>122897.23893834175</v>
      </c>
      <c r="V157" s="49"/>
      <c r="W157" s="49"/>
      <c r="X157" s="115"/>
      <c r="Y157" s="115"/>
      <c r="Z157" s="116"/>
    </row>
    <row r="158" spans="1:26" s="50" customFormat="1">
      <c r="A158" s="134">
        <v>498</v>
      </c>
      <c r="B158" s="130" t="s">
        <v>164</v>
      </c>
      <c r="C158" s="425">
        <v>2281</v>
      </c>
      <c r="D158" s="429">
        <v>1.8335333333333335</v>
      </c>
      <c r="E158" s="437">
        <v>0</v>
      </c>
      <c r="F158" s="164">
        <v>8</v>
      </c>
      <c r="G158" s="436">
        <v>3.8776389487289961E-3</v>
      </c>
      <c r="H158" s="278">
        <v>929</v>
      </c>
      <c r="I158" s="15">
        <v>892</v>
      </c>
      <c r="J158" s="343">
        <v>1.0414798206278026</v>
      </c>
      <c r="K158" s="444">
        <v>1.0416454025915398</v>
      </c>
      <c r="L158" s="451">
        <v>0.73886588099999995</v>
      </c>
      <c r="M158" s="14">
        <f>Lisäosat[[#This Row],[HYTE-kerroin (sis. Kulttuurihyte)]]*Lisäosat[[#This Row],[Asukasmäärä 31.12.2022]]</f>
        <v>1685.3530745609999</v>
      </c>
      <c r="N158" s="444">
        <f>Lisäosat[[#This Row],[HYTE-kerroin (sis. Kulttuurihyte)]]/$N$7</f>
        <v>1.1136937798098063</v>
      </c>
      <c r="O158" s="456">
        <v>0</v>
      </c>
      <c r="P158" s="206">
        <v>791456.471288</v>
      </c>
      <c r="Q158" s="168">
        <v>0</v>
      </c>
      <c r="R158" s="168">
        <v>31363.109755709189</v>
      </c>
      <c r="S158" s="168">
        <v>49434.929058580441</v>
      </c>
      <c r="T158" s="168">
        <v>0</v>
      </c>
      <c r="U158" s="320">
        <f t="shared" si="3"/>
        <v>872254.51010228961</v>
      </c>
      <c r="V158" s="49"/>
      <c r="W158" s="49"/>
      <c r="X158" s="115"/>
      <c r="Y158" s="115"/>
      <c r="Z158" s="116"/>
    </row>
    <row r="159" spans="1:26" s="50" customFormat="1">
      <c r="A159" s="134">
        <v>499</v>
      </c>
      <c r="B159" s="130" t="s">
        <v>165</v>
      </c>
      <c r="C159" s="425">
        <v>19662</v>
      </c>
      <c r="D159" s="429">
        <v>0</v>
      </c>
      <c r="E159" s="437">
        <v>0</v>
      </c>
      <c r="F159" s="164">
        <v>0</v>
      </c>
      <c r="G159" s="436">
        <v>0</v>
      </c>
      <c r="H159" s="278">
        <v>5016</v>
      </c>
      <c r="I159" s="15">
        <v>8570</v>
      </c>
      <c r="J159" s="343">
        <v>0.58529754959159863</v>
      </c>
      <c r="K159" s="444">
        <v>0.58539060441197288</v>
      </c>
      <c r="L159" s="451">
        <v>0.71188115699999999</v>
      </c>
      <c r="M159" s="14">
        <f>Lisäosat[[#This Row],[HYTE-kerroin (sis. Kulttuurihyte)]]*Lisäosat[[#This Row],[Asukasmäärä 31.12.2022]]</f>
        <v>13997.007308934</v>
      </c>
      <c r="N159" s="444">
        <f>Lisäosat[[#This Row],[HYTE-kerroin (sis. Kulttuurihyte)]]/$N$7</f>
        <v>1.0730196601332957</v>
      </c>
      <c r="O159" s="456">
        <v>0.36578071260457978</v>
      </c>
      <c r="P159" s="206">
        <v>0</v>
      </c>
      <c r="Q159" s="168">
        <v>0</v>
      </c>
      <c r="R159" s="168">
        <v>151931.34084411638</v>
      </c>
      <c r="S159" s="168">
        <v>410561.48636974517</v>
      </c>
      <c r="T159" s="168">
        <v>74221.237431106478</v>
      </c>
      <c r="U159" s="320">
        <f t="shared" si="3"/>
        <v>636714.06464496802</v>
      </c>
      <c r="V159" s="49"/>
      <c r="W159" s="49"/>
      <c r="X159" s="115"/>
      <c r="Y159" s="115"/>
      <c r="Z159" s="116"/>
    </row>
    <row r="160" spans="1:26" s="50" customFormat="1">
      <c r="A160" s="134">
        <v>500</v>
      </c>
      <c r="B160" s="130" t="s">
        <v>166</v>
      </c>
      <c r="C160" s="425">
        <v>10486</v>
      </c>
      <c r="D160" s="429">
        <v>0</v>
      </c>
      <c r="E160" s="437">
        <v>0</v>
      </c>
      <c r="F160" s="164">
        <v>0</v>
      </c>
      <c r="G160" s="436">
        <v>0</v>
      </c>
      <c r="H160" s="278">
        <v>2709</v>
      </c>
      <c r="I160" s="15">
        <v>4372</v>
      </c>
      <c r="J160" s="343">
        <v>0.6196248856358646</v>
      </c>
      <c r="K160" s="444">
        <v>0.61972339806338539</v>
      </c>
      <c r="L160" s="451">
        <v>0.64608788699999997</v>
      </c>
      <c r="M160" s="14">
        <f>Lisäosat[[#This Row],[HYTE-kerroin (sis. Kulttuurihyte)]]*Lisäosat[[#This Row],[Asukasmäärä 31.12.2022]]</f>
        <v>6774.8775830819995</v>
      </c>
      <c r="N160" s="444">
        <f>Lisäosat[[#This Row],[HYTE-kerroin (sis. Kulttuurihyte)]]/$N$7</f>
        <v>0.97384935407832296</v>
      </c>
      <c r="O160" s="456">
        <v>1.0458386475557486</v>
      </c>
      <c r="P160" s="206">
        <v>0</v>
      </c>
      <c r="Q160" s="168">
        <v>0</v>
      </c>
      <c r="R160" s="168">
        <v>85779.138087623098</v>
      </c>
      <c r="S160" s="168">
        <v>198721.32300079864</v>
      </c>
      <c r="T160" s="168">
        <v>113175.97308134208</v>
      </c>
      <c r="U160" s="320">
        <f t="shared" si="3"/>
        <v>397676.43416976382</v>
      </c>
      <c r="V160" s="49"/>
      <c r="W160" s="49"/>
      <c r="X160" s="115"/>
      <c r="Y160" s="115"/>
      <c r="Z160" s="116"/>
    </row>
    <row r="161" spans="1:26" s="50" customFormat="1">
      <c r="A161" s="134">
        <v>503</v>
      </c>
      <c r="B161" s="130" t="s">
        <v>167</v>
      </c>
      <c r="C161" s="425">
        <v>7539</v>
      </c>
      <c r="D161" s="429">
        <v>0</v>
      </c>
      <c r="E161" s="437">
        <v>0</v>
      </c>
      <c r="F161" s="164">
        <v>0</v>
      </c>
      <c r="G161" s="436">
        <v>0</v>
      </c>
      <c r="H161" s="278">
        <v>1870</v>
      </c>
      <c r="I161" s="15">
        <v>3183</v>
      </c>
      <c r="J161" s="343">
        <v>0.58749607288721328</v>
      </c>
      <c r="K161" s="444">
        <v>0.58758947724465715</v>
      </c>
      <c r="L161" s="451">
        <v>0.57290277499999998</v>
      </c>
      <c r="M161" s="14">
        <f>Lisäosat[[#This Row],[HYTE-kerroin (sis. Kulttuurihyte)]]*Lisäosat[[#This Row],[Asukasmäärä 31.12.2022]]</f>
        <v>4319.114020725</v>
      </c>
      <c r="N161" s="444">
        <f>Lisäosat[[#This Row],[HYTE-kerroin (sis. Kulttuurihyte)]]/$N$7</f>
        <v>0.86353731219763419</v>
      </c>
      <c r="O161" s="456">
        <v>0</v>
      </c>
      <c r="P161" s="206">
        <v>0</v>
      </c>
      <c r="Q161" s="168">
        <v>0</v>
      </c>
      <c r="R161" s="168">
        <v>58473.849310106605</v>
      </c>
      <c r="S161" s="168">
        <v>126688.643722964</v>
      </c>
      <c r="T161" s="168">
        <v>0</v>
      </c>
      <c r="U161" s="320">
        <f t="shared" si="3"/>
        <v>185162.49303307061</v>
      </c>
      <c r="V161" s="49"/>
      <c r="W161" s="49"/>
      <c r="X161" s="115"/>
      <c r="Y161" s="115"/>
      <c r="Z161" s="116"/>
    </row>
    <row r="162" spans="1:26" s="50" customFormat="1">
      <c r="A162" s="134">
        <v>504</v>
      </c>
      <c r="B162" s="130" t="s">
        <v>168</v>
      </c>
      <c r="C162" s="425">
        <v>1764</v>
      </c>
      <c r="D162" s="429">
        <v>0</v>
      </c>
      <c r="E162" s="437">
        <v>0</v>
      </c>
      <c r="F162" s="164">
        <v>0</v>
      </c>
      <c r="G162" s="436">
        <v>0</v>
      </c>
      <c r="H162" s="278">
        <v>489</v>
      </c>
      <c r="I162" s="15">
        <v>720</v>
      </c>
      <c r="J162" s="343">
        <v>0.6791666666666667</v>
      </c>
      <c r="K162" s="444">
        <v>0.67927464547541949</v>
      </c>
      <c r="L162" s="451">
        <v>0.59500895499999995</v>
      </c>
      <c r="M162" s="14">
        <f>Lisäosat[[#This Row],[HYTE-kerroin (sis. Kulttuurihyte)]]*Lisäosat[[#This Row],[Asukasmäärä 31.12.2022]]</f>
        <v>1049.5957966199999</v>
      </c>
      <c r="N162" s="444">
        <f>Lisäosat[[#This Row],[HYTE-kerroin (sis. Kulttuurihyte)]]/$N$7</f>
        <v>0.89685799433284819</v>
      </c>
      <c r="O162" s="456">
        <v>0</v>
      </c>
      <c r="P162" s="206">
        <v>0</v>
      </c>
      <c r="Q162" s="168">
        <v>0</v>
      </c>
      <c r="R162" s="168">
        <v>15816.774264966049</v>
      </c>
      <c r="S162" s="168">
        <v>30786.838988981188</v>
      </c>
      <c r="T162" s="168">
        <v>0</v>
      </c>
      <c r="U162" s="320">
        <f t="shared" si="3"/>
        <v>46603.613253947238</v>
      </c>
      <c r="V162" s="49"/>
      <c r="W162" s="49"/>
      <c r="X162" s="115"/>
      <c r="Y162" s="115"/>
      <c r="Z162" s="116"/>
    </row>
    <row r="163" spans="1:26" s="50" customFormat="1">
      <c r="A163" s="134">
        <v>505</v>
      </c>
      <c r="B163" s="130" t="s">
        <v>169</v>
      </c>
      <c r="C163" s="425">
        <v>20912</v>
      </c>
      <c r="D163" s="429">
        <v>0</v>
      </c>
      <c r="E163" s="437">
        <v>0</v>
      </c>
      <c r="F163" s="164">
        <v>6</v>
      </c>
      <c r="G163" s="436">
        <v>2.8794932091951819E-4</v>
      </c>
      <c r="H163" s="278">
        <v>6134</v>
      </c>
      <c r="I163" s="15">
        <v>9270</v>
      </c>
      <c r="J163" s="343">
        <v>0.6617044228694714</v>
      </c>
      <c r="K163" s="444">
        <v>0.6618096254049235</v>
      </c>
      <c r="L163" s="451">
        <v>0.59117700699999998</v>
      </c>
      <c r="M163" s="14">
        <f>Lisäosat[[#This Row],[HYTE-kerroin (sis. Kulttuurihyte)]]*Lisäosat[[#This Row],[Asukasmäärä 31.12.2022]]</f>
        <v>12362.693570383999</v>
      </c>
      <c r="N163" s="444">
        <f>Lisäosat[[#This Row],[HYTE-kerroin (sis. Kulttuurihyte)]]/$N$7</f>
        <v>0.89108209269508587</v>
      </c>
      <c r="O163" s="456">
        <v>0.30632591780237473</v>
      </c>
      <c r="P163" s="206">
        <v>0</v>
      </c>
      <c r="Q163" s="168">
        <v>0</v>
      </c>
      <c r="R163" s="168">
        <v>182684.87010137443</v>
      </c>
      <c r="S163" s="168">
        <v>362623.64773867535</v>
      </c>
      <c r="T163" s="168">
        <v>66108.759960619253</v>
      </c>
      <c r="U163" s="320">
        <f t="shared" si="3"/>
        <v>611417.27780066908</v>
      </c>
      <c r="V163" s="49"/>
      <c r="W163" s="49"/>
      <c r="X163" s="115"/>
      <c r="Y163" s="115"/>
      <c r="Z163" s="116"/>
    </row>
    <row r="164" spans="1:26" s="50" customFormat="1">
      <c r="A164" s="134">
        <v>507</v>
      </c>
      <c r="B164" s="130" t="s">
        <v>170</v>
      </c>
      <c r="C164" s="425">
        <v>5564</v>
      </c>
      <c r="D164" s="429">
        <v>0.68535000000000001</v>
      </c>
      <c r="E164" s="437">
        <v>0</v>
      </c>
      <c r="F164" s="164">
        <v>0</v>
      </c>
      <c r="G164" s="436">
        <v>0</v>
      </c>
      <c r="H164" s="278">
        <v>1849</v>
      </c>
      <c r="I164" s="15">
        <v>1929</v>
      </c>
      <c r="J164" s="343">
        <v>0.95852773457750129</v>
      </c>
      <c r="K164" s="444">
        <v>0.95868012822108839</v>
      </c>
      <c r="L164" s="451">
        <v>0.75214243400000003</v>
      </c>
      <c r="M164" s="14">
        <f>Lisäosat[[#This Row],[HYTE-kerroin (sis. Kulttuurihyte)]]*Lisäosat[[#This Row],[Asukasmäärä 31.12.2022]]</f>
        <v>4184.9205027759999</v>
      </c>
      <c r="N164" s="444">
        <f>Lisäosat[[#This Row],[HYTE-kerroin (sis. Kulttuurihyte)]]/$N$7</f>
        <v>1.1337055503809463</v>
      </c>
      <c r="O164" s="456">
        <v>0</v>
      </c>
      <c r="P164" s="206">
        <v>240542.169192</v>
      </c>
      <c r="Q164" s="168">
        <v>0</v>
      </c>
      <c r="R164" s="168">
        <v>70410.070281172186</v>
      </c>
      <c r="S164" s="168">
        <v>122752.46729793913</v>
      </c>
      <c r="T164" s="168">
        <v>0</v>
      </c>
      <c r="U164" s="320">
        <f t="shared" si="3"/>
        <v>433704.70677111129</v>
      </c>
      <c r="V164" s="49"/>
      <c r="W164" s="49"/>
      <c r="X164" s="115"/>
      <c r="Y164" s="115"/>
      <c r="Z164" s="116"/>
    </row>
    <row r="165" spans="1:26" s="50" customFormat="1">
      <c r="A165" s="134">
        <v>508</v>
      </c>
      <c r="B165" s="130" t="s">
        <v>171</v>
      </c>
      <c r="C165" s="425">
        <v>9360</v>
      </c>
      <c r="D165" s="429">
        <v>0.56678333333333331</v>
      </c>
      <c r="E165" s="437">
        <v>0</v>
      </c>
      <c r="F165" s="164">
        <v>1</v>
      </c>
      <c r="G165" s="436">
        <v>1.0456969570218551E-4</v>
      </c>
      <c r="H165" s="278">
        <v>3584</v>
      </c>
      <c r="I165" s="15">
        <v>3329</v>
      </c>
      <c r="J165" s="343">
        <v>1.0765995794532892</v>
      </c>
      <c r="K165" s="444">
        <v>1.0767707450092545</v>
      </c>
      <c r="L165" s="451">
        <v>0.58001702300000002</v>
      </c>
      <c r="M165" s="14">
        <f>Lisäosat[[#This Row],[HYTE-kerroin (sis. Kulttuurihyte)]]*Lisäosat[[#This Row],[Asukasmäärä 31.12.2022]]</f>
        <v>5428.9593352800002</v>
      </c>
      <c r="N165" s="444">
        <f>Lisäosat[[#This Row],[HYTE-kerroin (sis. Kulttuurihyte)]]/$N$7</f>
        <v>0.87426063012226352</v>
      </c>
      <c r="O165" s="456">
        <v>0</v>
      </c>
      <c r="P165" s="206">
        <v>334645.20335999998</v>
      </c>
      <c r="Q165" s="168">
        <v>0</v>
      </c>
      <c r="R165" s="168">
        <v>133037.17908738341</v>
      </c>
      <c r="S165" s="168">
        <v>159242.72702999777</v>
      </c>
      <c r="T165" s="168">
        <v>0</v>
      </c>
      <c r="U165" s="320">
        <f t="shared" si="3"/>
        <v>626925.10947738111</v>
      </c>
      <c r="V165" s="49"/>
      <c r="W165" s="49"/>
      <c r="X165" s="115"/>
      <c r="Y165" s="115"/>
      <c r="Z165" s="116"/>
    </row>
    <row r="166" spans="1:26" s="50" customFormat="1">
      <c r="A166" s="134">
        <v>529</v>
      </c>
      <c r="B166" s="130" t="s">
        <v>172</v>
      </c>
      <c r="C166" s="425">
        <v>19850</v>
      </c>
      <c r="D166" s="429">
        <v>0</v>
      </c>
      <c r="E166" s="437">
        <v>0</v>
      </c>
      <c r="F166" s="164">
        <v>1</v>
      </c>
      <c r="G166" s="436">
        <v>5.1075131518463663E-5</v>
      </c>
      <c r="H166" s="278">
        <v>5494</v>
      </c>
      <c r="I166" s="15">
        <v>8044</v>
      </c>
      <c r="J166" s="343">
        <v>0.68299353555445053</v>
      </c>
      <c r="K166" s="444">
        <v>0.68310212278638438</v>
      </c>
      <c r="L166" s="451">
        <v>0.73593551899999998</v>
      </c>
      <c r="M166" s="14">
        <f>Lisäosat[[#This Row],[HYTE-kerroin (sis. Kulttuurihyte)]]*Lisäosat[[#This Row],[Asukasmäärä 31.12.2022]]</f>
        <v>14608.32005215</v>
      </c>
      <c r="N166" s="444">
        <f>Lisäosat[[#This Row],[HYTE-kerroin (sis. Kulttuurihyte)]]/$N$7</f>
        <v>1.1092768402597297</v>
      </c>
      <c r="O166" s="456">
        <v>0.91720670514640423</v>
      </c>
      <c r="P166" s="206">
        <v>0</v>
      </c>
      <c r="Q166" s="168">
        <v>0</v>
      </c>
      <c r="R166" s="168">
        <v>178986.41821248844</v>
      </c>
      <c r="S166" s="168">
        <v>428492.56713236868</v>
      </c>
      <c r="T166" s="168">
        <v>187891.6279626512</v>
      </c>
      <c r="U166" s="320">
        <f t="shared" si="3"/>
        <v>795370.61330750829</v>
      </c>
      <c r="V166" s="49"/>
      <c r="W166" s="49"/>
      <c r="X166" s="115"/>
      <c r="Y166" s="115"/>
      <c r="Z166" s="116"/>
    </row>
    <row r="167" spans="1:26" s="50" customFormat="1">
      <c r="A167" s="134">
        <v>531</v>
      </c>
      <c r="B167" s="130" t="s">
        <v>173</v>
      </c>
      <c r="C167" s="425">
        <v>5072</v>
      </c>
      <c r="D167" s="429">
        <v>0</v>
      </c>
      <c r="E167" s="437">
        <v>0</v>
      </c>
      <c r="F167" s="164">
        <v>0</v>
      </c>
      <c r="G167" s="436">
        <v>0</v>
      </c>
      <c r="H167" s="278">
        <v>1512</v>
      </c>
      <c r="I167" s="15">
        <v>2023</v>
      </c>
      <c r="J167" s="343">
        <v>0.74740484429065746</v>
      </c>
      <c r="K167" s="444">
        <v>0.74752367209641346</v>
      </c>
      <c r="L167" s="451">
        <v>0.56821413399999998</v>
      </c>
      <c r="M167" s="14">
        <f>Lisäosat[[#This Row],[HYTE-kerroin (sis. Kulttuurihyte)]]*Lisäosat[[#This Row],[Asukasmäärä 31.12.2022]]</f>
        <v>2881.9820876479998</v>
      </c>
      <c r="N167" s="444">
        <f>Lisäosat[[#This Row],[HYTE-kerroin (sis. Kulttuurihyte)]]/$N$7</f>
        <v>0.85647011576626819</v>
      </c>
      <c r="O167" s="456">
        <v>0</v>
      </c>
      <c r="P167" s="206">
        <v>0</v>
      </c>
      <c r="Q167" s="168">
        <v>0</v>
      </c>
      <c r="R167" s="168">
        <v>50047.008856323715</v>
      </c>
      <c r="S167" s="168">
        <v>84534.55967266034</v>
      </c>
      <c r="T167" s="168">
        <v>0</v>
      </c>
      <c r="U167" s="320">
        <f t="shared" si="3"/>
        <v>134581.56852898406</v>
      </c>
      <c r="V167" s="49"/>
      <c r="W167" s="49"/>
      <c r="X167" s="115"/>
      <c r="Y167" s="115"/>
      <c r="Z167" s="116"/>
    </row>
    <row r="168" spans="1:26" s="50" customFormat="1">
      <c r="A168" s="134">
        <v>535</v>
      </c>
      <c r="B168" s="130" t="s">
        <v>174</v>
      </c>
      <c r="C168" s="425">
        <v>10419</v>
      </c>
      <c r="D168" s="429">
        <v>8.7833333333333333E-2</v>
      </c>
      <c r="E168" s="437">
        <v>0</v>
      </c>
      <c r="F168" s="164">
        <v>0</v>
      </c>
      <c r="G168" s="436">
        <v>0</v>
      </c>
      <c r="H168" s="278">
        <v>3679</v>
      </c>
      <c r="I168" s="15">
        <v>3905</v>
      </c>
      <c r="J168" s="343">
        <v>0.94212548015364916</v>
      </c>
      <c r="K168" s="444">
        <v>0.94227526604868128</v>
      </c>
      <c r="L168" s="451">
        <v>0.67241116899999998</v>
      </c>
      <c r="M168" s="14">
        <f>Lisäosat[[#This Row],[HYTE-kerroin (sis. Kulttuurihyte)]]*Lisäosat[[#This Row],[Asukasmäärä 31.12.2022]]</f>
        <v>7005.8519698109994</v>
      </c>
      <c r="N168" s="444">
        <f>Lisäosat[[#This Row],[HYTE-kerroin (sis. Kulttuurihyte)]]/$N$7</f>
        <v>1.0135264811205167</v>
      </c>
      <c r="O168" s="456">
        <v>0</v>
      </c>
      <c r="P168" s="206">
        <v>57726.747339999994</v>
      </c>
      <c r="Q168" s="168">
        <v>0</v>
      </c>
      <c r="R168" s="168">
        <v>129591.87115988796</v>
      </c>
      <c r="S168" s="168">
        <v>205496.28463622415</v>
      </c>
      <c r="T168" s="168">
        <v>0</v>
      </c>
      <c r="U168" s="320">
        <f t="shared" si="3"/>
        <v>392814.90313611215</v>
      </c>
      <c r="V168" s="49"/>
      <c r="W168" s="49"/>
      <c r="X168" s="115"/>
      <c r="Y168" s="115"/>
      <c r="Z168" s="116"/>
    </row>
    <row r="169" spans="1:26" s="50" customFormat="1">
      <c r="A169" s="134">
        <v>536</v>
      </c>
      <c r="B169" s="130" t="s">
        <v>175</v>
      </c>
      <c r="C169" s="425">
        <v>35346</v>
      </c>
      <c r="D169" s="429">
        <v>0</v>
      </c>
      <c r="E169" s="437">
        <v>0</v>
      </c>
      <c r="F169" s="164">
        <v>4</v>
      </c>
      <c r="G169" s="436">
        <v>1.1466574934067194E-4</v>
      </c>
      <c r="H169" s="278">
        <v>10709</v>
      </c>
      <c r="I169" s="15">
        <v>14397</v>
      </c>
      <c r="J169" s="343">
        <v>0.74383552128915742</v>
      </c>
      <c r="K169" s="444">
        <v>0.74395378161823256</v>
      </c>
      <c r="L169" s="451">
        <v>0.70377846600000005</v>
      </c>
      <c r="M169" s="14">
        <f>Lisäosat[[#This Row],[HYTE-kerroin (sis. Kulttuurihyte)]]*Lisäosat[[#This Row],[Asukasmäärä 31.12.2022]]</f>
        <v>24875.753659236001</v>
      </c>
      <c r="N169" s="444">
        <f>Lisäosat[[#This Row],[HYTE-kerroin (sis. Kulttuurihyte)]]/$N$7</f>
        <v>1.0608064604194212</v>
      </c>
      <c r="O169" s="456">
        <v>1.3733371731186568</v>
      </c>
      <c r="P169" s="206">
        <v>0</v>
      </c>
      <c r="Q169" s="168">
        <v>0</v>
      </c>
      <c r="R169" s="168">
        <v>347104.43281903019</v>
      </c>
      <c r="S169" s="168">
        <v>729657.85981870536</v>
      </c>
      <c r="T169" s="168">
        <v>500953.18944125704</v>
      </c>
      <c r="U169" s="320">
        <f t="shared" si="3"/>
        <v>1577715.4820789928</v>
      </c>
      <c r="V169" s="49"/>
      <c r="W169" s="49"/>
      <c r="X169" s="115"/>
      <c r="Y169" s="115"/>
      <c r="Z169" s="116"/>
    </row>
    <row r="170" spans="1:26" s="50" customFormat="1">
      <c r="A170" s="134">
        <v>538</v>
      </c>
      <c r="B170" s="130" t="s">
        <v>176</v>
      </c>
      <c r="C170" s="425">
        <v>4644</v>
      </c>
      <c r="D170" s="429">
        <v>0</v>
      </c>
      <c r="E170" s="437">
        <v>0</v>
      </c>
      <c r="F170" s="164">
        <v>1</v>
      </c>
      <c r="G170" s="436">
        <v>2.1326508850501172E-4</v>
      </c>
      <c r="H170" s="278">
        <v>954</v>
      </c>
      <c r="I170" s="15">
        <v>2079</v>
      </c>
      <c r="J170" s="343">
        <v>0.45887445887445888</v>
      </c>
      <c r="K170" s="444">
        <v>0.45894741404123635</v>
      </c>
      <c r="L170" s="451">
        <v>0.63994530100000002</v>
      </c>
      <c r="M170" s="14">
        <f>Lisäosat[[#This Row],[HYTE-kerroin (sis. Kulttuurihyte)]]*Lisäosat[[#This Row],[Asukasmäärä 31.12.2022]]</f>
        <v>2971.9059778440001</v>
      </c>
      <c r="N170" s="444">
        <f>Lisäosat[[#This Row],[HYTE-kerroin (sis. Kulttuurihyte)]]/$N$7</f>
        <v>0.96459062391353578</v>
      </c>
      <c r="O170" s="456">
        <v>0</v>
      </c>
      <c r="P170" s="206">
        <v>0</v>
      </c>
      <c r="Q170" s="168">
        <v>0</v>
      </c>
      <c r="R170" s="168">
        <v>28133.843638659018</v>
      </c>
      <c r="S170" s="168">
        <v>87172.2153660638</v>
      </c>
      <c r="T170" s="168">
        <v>0</v>
      </c>
      <c r="U170" s="320">
        <f t="shared" si="3"/>
        <v>115306.05900472282</v>
      </c>
      <c r="V170" s="49"/>
      <c r="W170" s="49"/>
      <c r="X170" s="115"/>
      <c r="Y170" s="115"/>
      <c r="Z170" s="116"/>
    </row>
    <row r="171" spans="1:26" s="50" customFormat="1">
      <c r="A171" s="134">
        <v>541</v>
      </c>
      <c r="B171" s="130" t="s">
        <v>177</v>
      </c>
      <c r="C171" s="425">
        <v>9243</v>
      </c>
      <c r="D171" s="429">
        <v>1.181</v>
      </c>
      <c r="E171" s="437">
        <v>0</v>
      </c>
      <c r="F171" s="164">
        <v>0</v>
      </c>
      <c r="G171" s="436">
        <v>0</v>
      </c>
      <c r="H171" s="278">
        <v>3190</v>
      </c>
      <c r="I171" s="15">
        <v>3207</v>
      </c>
      <c r="J171" s="343">
        <v>0.99469909572809478</v>
      </c>
      <c r="K171" s="444">
        <v>0.99485724015522248</v>
      </c>
      <c r="L171" s="451">
        <v>0.59998854400000001</v>
      </c>
      <c r="M171" s="14">
        <f>Lisäosat[[#This Row],[HYTE-kerroin (sis. Kulttuurihyte)]]*Lisäosat[[#This Row],[Asukasmäärä 31.12.2022]]</f>
        <v>5545.6941121919999</v>
      </c>
      <c r="N171" s="444">
        <f>Lisäosat[[#This Row],[HYTE-kerroin (sis. Kulttuurihyte)]]/$N$7</f>
        <v>0.9043637371718648</v>
      </c>
      <c r="O171" s="456">
        <v>0</v>
      </c>
      <c r="P171" s="206">
        <v>1032870.31146</v>
      </c>
      <c r="Q171" s="168">
        <v>0</v>
      </c>
      <c r="R171" s="168">
        <v>121380.14421396233</v>
      </c>
      <c r="S171" s="168">
        <v>162666.80208134398</v>
      </c>
      <c r="T171" s="168">
        <v>0</v>
      </c>
      <c r="U171" s="320">
        <f t="shared" si="3"/>
        <v>1316917.2577553063</v>
      </c>
      <c r="V171" s="49"/>
      <c r="W171" s="49"/>
      <c r="X171" s="115"/>
      <c r="Y171" s="115"/>
      <c r="Z171" s="116"/>
    </row>
    <row r="172" spans="1:26" s="50" customFormat="1">
      <c r="A172" s="134">
        <v>543</v>
      </c>
      <c r="B172" s="130" t="s">
        <v>178</v>
      </c>
      <c r="C172" s="425">
        <v>44458</v>
      </c>
      <c r="D172" s="429">
        <v>0</v>
      </c>
      <c r="E172" s="437">
        <v>0</v>
      </c>
      <c r="F172" s="164">
        <v>1</v>
      </c>
      <c r="G172" s="436">
        <v>2.2661862351848074E-5</v>
      </c>
      <c r="H172" s="278">
        <v>11801</v>
      </c>
      <c r="I172" s="15">
        <v>19987</v>
      </c>
      <c r="J172" s="343">
        <v>0.5904337819582729</v>
      </c>
      <c r="K172" s="444">
        <v>0.59052765337386548</v>
      </c>
      <c r="L172" s="451">
        <v>0.635929627</v>
      </c>
      <c r="M172" s="14">
        <f>Lisäosat[[#This Row],[HYTE-kerroin (sis. Kulttuurihyte)]]*Lisäosat[[#This Row],[Asukasmäärä 31.12.2022]]</f>
        <v>28272.159357166001</v>
      </c>
      <c r="N172" s="444">
        <f>Lisäosat[[#This Row],[HYTE-kerroin (sis. Kulttuurihyte)]]/$N$7</f>
        <v>0.95853779176828746</v>
      </c>
      <c r="O172" s="456">
        <v>1.1237285078534425</v>
      </c>
      <c r="P172" s="206">
        <v>0</v>
      </c>
      <c r="Q172" s="168">
        <v>0</v>
      </c>
      <c r="R172" s="168">
        <v>346548.5550607781</v>
      </c>
      <c r="S172" s="168">
        <v>829281.53942961583</v>
      </c>
      <c r="T172" s="168">
        <v>515574.0110621709</v>
      </c>
      <c r="U172" s="320">
        <f t="shared" si="3"/>
        <v>1691404.1055525648</v>
      </c>
      <c r="V172" s="49"/>
      <c r="W172" s="49"/>
      <c r="X172" s="115"/>
      <c r="Y172" s="115"/>
      <c r="Z172" s="116"/>
    </row>
    <row r="173" spans="1:26" s="50" customFormat="1">
      <c r="A173" s="134">
        <v>545</v>
      </c>
      <c r="B173" s="130" t="s">
        <v>179</v>
      </c>
      <c r="C173" s="425">
        <v>9584</v>
      </c>
      <c r="D173" s="429">
        <v>0.75511666666666666</v>
      </c>
      <c r="E173" s="437">
        <v>0</v>
      </c>
      <c r="F173" s="164">
        <v>0</v>
      </c>
      <c r="G173" s="436">
        <v>0</v>
      </c>
      <c r="H173" s="278">
        <v>4547</v>
      </c>
      <c r="I173" s="15">
        <v>4271</v>
      </c>
      <c r="J173" s="343">
        <v>1.0646218684148911</v>
      </c>
      <c r="K173" s="444">
        <v>1.0647911296680794</v>
      </c>
      <c r="L173" s="451">
        <v>0.53540434199999998</v>
      </c>
      <c r="M173" s="14">
        <f>Lisäosat[[#This Row],[HYTE-kerroin (sis. Kulttuurihyte)]]*Lisäosat[[#This Row],[Asukasmäärä 31.12.2022]]</f>
        <v>5131.3152137279994</v>
      </c>
      <c r="N173" s="444">
        <f>Lisäosat[[#This Row],[HYTE-kerroin (sis. Kulttuurihyte)]]/$N$7</f>
        <v>0.80701586133811776</v>
      </c>
      <c r="O173" s="456">
        <v>0.36844946533275785</v>
      </c>
      <c r="P173" s="206">
        <v>456512.36545066664</v>
      </c>
      <c r="Q173" s="168">
        <v>0</v>
      </c>
      <c r="R173" s="168">
        <v>134705.44806495312</v>
      </c>
      <c r="S173" s="168">
        <v>150512.20269315559</v>
      </c>
      <c r="T173" s="168">
        <v>36442.187053731242</v>
      </c>
      <c r="U173" s="320">
        <f t="shared" si="3"/>
        <v>778172.20326250663</v>
      </c>
      <c r="V173" s="49"/>
      <c r="W173" s="49"/>
      <c r="X173" s="115"/>
      <c r="Y173" s="115"/>
      <c r="Z173" s="116"/>
    </row>
    <row r="174" spans="1:26" s="50" customFormat="1">
      <c r="A174" s="134">
        <v>560</v>
      </c>
      <c r="B174" s="130" t="s">
        <v>180</v>
      </c>
      <c r="C174" s="425">
        <v>15735</v>
      </c>
      <c r="D174" s="429">
        <v>0</v>
      </c>
      <c r="E174" s="437">
        <v>0</v>
      </c>
      <c r="F174" s="164">
        <v>4</v>
      </c>
      <c r="G174" s="436">
        <v>1.8977732793522267E-4</v>
      </c>
      <c r="H174" s="278">
        <v>4458</v>
      </c>
      <c r="I174" s="15">
        <v>6274</v>
      </c>
      <c r="J174" s="343">
        <v>0.71055148230793752</v>
      </c>
      <c r="K174" s="444">
        <v>0.71066445090074803</v>
      </c>
      <c r="L174" s="451">
        <v>0.56448305700000001</v>
      </c>
      <c r="M174" s="14">
        <f>Lisäosat[[#This Row],[HYTE-kerroin (sis. Kulttuurihyte)]]*Lisäosat[[#This Row],[Asukasmäärä 31.12.2022]]</f>
        <v>8882.1409018949998</v>
      </c>
      <c r="N174" s="444">
        <f>Lisäosat[[#This Row],[HYTE-kerroin (sis. Kulttuurihyte)]]/$N$7</f>
        <v>0.85084625715573459</v>
      </c>
      <c r="O174" s="456">
        <v>0</v>
      </c>
      <c r="P174" s="206">
        <v>0</v>
      </c>
      <c r="Q174" s="168">
        <v>0</v>
      </c>
      <c r="R174" s="168">
        <v>147606.42778098717</v>
      </c>
      <c r="S174" s="168">
        <v>260531.76156448311</v>
      </c>
      <c r="T174" s="168">
        <v>0</v>
      </c>
      <c r="U174" s="320">
        <f t="shared" si="3"/>
        <v>408138.18934547028</v>
      </c>
      <c r="V174" s="49"/>
      <c r="W174" s="49"/>
      <c r="X174" s="115"/>
      <c r="Y174" s="115"/>
      <c r="Z174" s="116"/>
    </row>
    <row r="175" spans="1:26" s="50" customFormat="1">
      <c r="A175" s="134">
        <v>561</v>
      </c>
      <c r="B175" s="130" t="s">
        <v>181</v>
      </c>
      <c r="C175" s="425">
        <v>1317</v>
      </c>
      <c r="D175" s="429">
        <v>0</v>
      </c>
      <c r="E175" s="437">
        <v>0</v>
      </c>
      <c r="F175" s="164">
        <v>0</v>
      </c>
      <c r="G175" s="436">
        <v>0</v>
      </c>
      <c r="H175" s="278">
        <v>451</v>
      </c>
      <c r="I175" s="15">
        <v>534</v>
      </c>
      <c r="J175" s="343">
        <v>0.84456928838951306</v>
      </c>
      <c r="K175" s="444">
        <v>0.84470356409847436</v>
      </c>
      <c r="L175" s="451">
        <v>0.531214242</v>
      </c>
      <c r="M175" s="14">
        <f>Lisäosat[[#This Row],[HYTE-kerroin (sis. Kulttuurihyte)]]*Lisäosat[[#This Row],[Asukasmäärä 31.12.2022]]</f>
        <v>699.60915671400005</v>
      </c>
      <c r="N175" s="444">
        <f>Lisäosat[[#This Row],[HYTE-kerroin (sis. Kulttuurihyte)]]/$N$7</f>
        <v>0.80070011659095841</v>
      </c>
      <c r="O175" s="456">
        <v>0</v>
      </c>
      <c r="P175" s="206">
        <v>0</v>
      </c>
      <c r="Q175" s="168">
        <v>0</v>
      </c>
      <c r="R175" s="168">
        <v>14684.664639713517</v>
      </c>
      <c r="S175" s="168">
        <v>20520.999162088687</v>
      </c>
      <c r="T175" s="168">
        <v>0</v>
      </c>
      <c r="U175" s="320">
        <f t="shared" si="3"/>
        <v>35205.663801802206</v>
      </c>
      <c r="V175" s="49"/>
      <c r="W175" s="49"/>
      <c r="X175" s="115"/>
      <c r="Y175" s="115"/>
      <c r="Z175" s="116"/>
    </row>
    <row r="176" spans="1:26" s="50" customFormat="1">
      <c r="A176" s="134">
        <v>562</v>
      </c>
      <c r="B176" s="130" t="s">
        <v>182</v>
      </c>
      <c r="C176" s="425">
        <v>8935</v>
      </c>
      <c r="D176" s="429">
        <v>0.28939999999999999</v>
      </c>
      <c r="E176" s="437">
        <v>0</v>
      </c>
      <c r="F176" s="164">
        <v>0</v>
      </c>
      <c r="G176" s="436">
        <v>1.1138338159946537E-4</v>
      </c>
      <c r="H176" s="278">
        <v>2448</v>
      </c>
      <c r="I176" s="15">
        <v>3391</v>
      </c>
      <c r="J176" s="343">
        <v>0.7219109407254497</v>
      </c>
      <c r="K176" s="444">
        <v>0.7220257153267825</v>
      </c>
      <c r="L176" s="451">
        <v>0.68140174600000003</v>
      </c>
      <c r="M176" s="14">
        <f>Lisäosat[[#This Row],[HYTE-kerroin (sis. Kulttuurihyte)]]*Lisäosat[[#This Row],[Asukasmäärä 31.12.2022]]</f>
        <v>6088.32460051</v>
      </c>
      <c r="N176" s="444">
        <f>Lisäosat[[#This Row],[HYTE-kerroin (sis. Kulttuurihyte)]]/$N$7</f>
        <v>1.0270779928891338</v>
      </c>
      <c r="O176" s="456">
        <v>0</v>
      </c>
      <c r="P176" s="206">
        <v>163111.57011999999</v>
      </c>
      <c r="Q176" s="168">
        <v>0</v>
      </c>
      <c r="R176" s="168">
        <v>85157.156917071377</v>
      </c>
      <c r="S176" s="168">
        <v>178583.28872139743</v>
      </c>
      <c r="T176" s="168">
        <v>0</v>
      </c>
      <c r="U176" s="320">
        <f t="shared" si="3"/>
        <v>426852.01575846877</v>
      </c>
      <c r="V176" s="49"/>
      <c r="W176" s="49"/>
      <c r="X176" s="115"/>
      <c r="Y176" s="115"/>
      <c r="Z176" s="116"/>
    </row>
    <row r="177" spans="1:26" s="50" customFormat="1">
      <c r="A177" s="134">
        <v>563</v>
      </c>
      <c r="B177" s="130" t="s">
        <v>183</v>
      </c>
      <c r="C177" s="425">
        <v>7025</v>
      </c>
      <c r="D177" s="429">
        <v>0.48</v>
      </c>
      <c r="E177" s="437">
        <v>0</v>
      </c>
      <c r="F177" s="164">
        <v>0</v>
      </c>
      <c r="G177" s="436">
        <v>0</v>
      </c>
      <c r="H177" s="278">
        <v>2792</v>
      </c>
      <c r="I177" s="15">
        <v>2563</v>
      </c>
      <c r="J177" s="343">
        <v>1.0893484198205228</v>
      </c>
      <c r="K177" s="444">
        <v>1.0895216122789606</v>
      </c>
      <c r="L177" s="451">
        <v>0.59998757599999997</v>
      </c>
      <c r="M177" s="14">
        <f>Lisäosat[[#This Row],[HYTE-kerroin (sis. Kulttuurihyte)]]*Lisäosat[[#This Row],[Asukasmäärä 31.12.2022]]</f>
        <v>4214.9127214</v>
      </c>
      <c r="N177" s="444">
        <f>Lisäosat[[#This Row],[HYTE-kerroin (sis. Kulttuurihyte)]]/$N$7</f>
        <v>0.90436227810384362</v>
      </c>
      <c r="O177" s="456">
        <v>0</v>
      </c>
      <c r="P177" s="206">
        <v>212705.75999999998</v>
      </c>
      <c r="Q177" s="168">
        <v>0</v>
      </c>
      <c r="R177" s="168">
        <v>101031.33910662802</v>
      </c>
      <c r="S177" s="168">
        <v>123632.2017716031</v>
      </c>
      <c r="T177" s="168">
        <v>0</v>
      </c>
      <c r="U177" s="320">
        <f t="shared" si="3"/>
        <v>437369.30087823106</v>
      </c>
      <c r="V177" s="49"/>
      <c r="W177" s="49"/>
      <c r="X177" s="115"/>
      <c r="Y177" s="115"/>
      <c r="Z177" s="116"/>
    </row>
    <row r="178" spans="1:26" s="50" customFormat="1">
      <c r="A178" s="134">
        <v>564</v>
      </c>
      <c r="B178" s="130" t="s">
        <v>184</v>
      </c>
      <c r="C178" s="425">
        <v>211848</v>
      </c>
      <c r="D178" s="429">
        <v>0</v>
      </c>
      <c r="E178" s="437">
        <v>0</v>
      </c>
      <c r="F178" s="164">
        <v>143</v>
      </c>
      <c r="G178" s="436">
        <v>6.9672776555587896E-4</v>
      </c>
      <c r="H178" s="278">
        <v>91589</v>
      </c>
      <c r="I178" s="15">
        <v>87409</v>
      </c>
      <c r="J178" s="343">
        <v>1.0478211625805123</v>
      </c>
      <c r="K178" s="444">
        <v>1.0479877527364703</v>
      </c>
      <c r="L178" s="451">
        <v>0.68512749399999995</v>
      </c>
      <c r="M178" s="14">
        <f>Lisäosat[[#This Row],[HYTE-kerroin (sis. Kulttuurihyte)]]*Lisäosat[[#This Row],[Asukasmäärä 31.12.2022]]</f>
        <v>145142.88934891199</v>
      </c>
      <c r="N178" s="444">
        <f>Lisäosat[[#This Row],[HYTE-kerroin (sis. Kulttuurihyte)]]/$N$7</f>
        <v>1.0326938190890429</v>
      </c>
      <c r="O178" s="456">
        <v>1.0211021841988781</v>
      </c>
      <c r="P178" s="206">
        <v>0</v>
      </c>
      <c r="Q178" s="168">
        <v>0</v>
      </c>
      <c r="R178" s="168">
        <v>2930586.2446306478</v>
      </c>
      <c r="S178" s="168">
        <v>4257344.3788268687</v>
      </c>
      <c r="T178" s="168">
        <v>2232406.4609474516</v>
      </c>
      <c r="U178" s="320">
        <f t="shared" si="3"/>
        <v>9420337.0844049677</v>
      </c>
      <c r="V178" s="49"/>
      <c r="W178" s="49"/>
      <c r="X178" s="115"/>
      <c r="Y178" s="115"/>
      <c r="Z178" s="116"/>
    </row>
    <row r="179" spans="1:26" s="50" customFormat="1">
      <c r="A179" s="134">
        <v>576</v>
      </c>
      <c r="B179" s="130" t="s">
        <v>185</v>
      </c>
      <c r="C179" s="425">
        <v>2750</v>
      </c>
      <c r="D179" s="429">
        <v>1.1095333333333333</v>
      </c>
      <c r="E179" s="437">
        <v>0</v>
      </c>
      <c r="F179" s="164">
        <v>0</v>
      </c>
      <c r="G179" s="436">
        <v>0</v>
      </c>
      <c r="H179" s="278">
        <v>714</v>
      </c>
      <c r="I179" s="15">
        <v>931</v>
      </c>
      <c r="J179" s="343">
        <v>0.76691729323308266</v>
      </c>
      <c r="K179" s="444">
        <v>0.76703922326852103</v>
      </c>
      <c r="L179" s="451">
        <v>0.53602823600000005</v>
      </c>
      <c r="M179" s="14">
        <f>Lisäosat[[#This Row],[HYTE-kerroin (sis. Kulttuurihyte)]]*Lisäosat[[#This Row],[Asukasmäärä 31.12.2022]]</f>
        <v>1474.0776490000001</v>
      </c>
      <c r="N179" s="444">
        <f>Lisäosat[[#This Row],[HYTE-kerroin (sis. Kulttuurihyte)]]/$N$7</f>
        <v>0.80795625780915303</v>
      </c>
      <c r="O179" s="456">
        <v>0</v>
      </c>
      <c r="P179" s="206">
        <v>288706.12099999993</v>
      </c>
      <c r="Q179" s="168">
        <v>0</v>
      </c>
      <c r="R179" s="168">
        <v>27843.52380464731</v>
      </c>
      <c r="S179" s="168">
        <v>43237.77913665682</v>
      </c>
      <c r="T179" s="168">
        <v>0</v>
      </c>
      <c r="U179" s="320">
        <f t="shared" si="3"/>
        <v>359787.42394130409</v>
      </c>
      <c r="V179" s="49"/>
      <c r="W179" s="49"/>
      <c r="X179" s="115"/>
      <c r="Y179" s="115"/>
      <c r="Z179" s="116"/>
    </row>
    <row r="180" spans="1:26" s="50" customFormat="1">
      <c r="A180" s="134">
        <v>577</v>
      </c>
      <c r="B180" s="130" t="s">
        <v>186</v>
      </c>
      <c r="C180" s="425">
        <v>11138</v>
      </c>
      <c r="D180" s="429">
        <v>0</v>
      </c>
      <c r="E180" s="437">
        <v>0</v>
      </c>
      <c r="F180" s="164">
        <v>1</v>
      </c>
      <c r="G180" s="436">
        <v>9.0571506204148176E-5</v>
      </c>
      <c r="H180" s="278">
        <v>3122</v>
      </c>
      <c r="I180" s="15">
        <v>4640</v>
      </c>
      <c r="J180" s="343">
        <v>0.6728448275862069</v>
      </c>
      <c r="K180" s="444">
        <v>0.67295180130344601</v>
      </c>
      <c r="L180" s="451">
        <v>0.69829682000000004</v>
      </c>
      <c r="M180" s="14">
        <f>Lisäosat[[#This Row],[HYTE-kerroin (sis. Kulttuurihyte)]]*Lisäosat[[#This Row],[Asukasmäärä 31.12.2022]]</f>
        <v>7777.6299811600002</v>
      </c>
      <c r="N180" s="444">
        <f>Lisäosat[[#This Row],[HYTE-kerroin (sis. Kulttuurihyte)]]/$N$7</f>
        <v>1.0525439662235101</v>
      </c>
      <c r="O180" s="456">
        <v>0.8772273732598368</v>
      </c>
      <c r="P180" s="206">
        <v>0</v>
      </c>
      <c r="Q180" s="168">
        <v>0</v>
      </c>
      <c r="R180" s="168">
        <v>98938.45055051471</v>
      </c>
      <c r="S180" s="168">
        <v>228134.14718021848</v>
      </c>
      <c r="T180" s="168">
        <v>100832.16354835841</v>
      </c>
      <c r="U180" s="320">
        <f t="shared" si="3"/>
        <v>427904.76127909165</v>
      </c>
      <c r="V180" s="49"/>
      <c r="W180" s="49"/>
      <c r="X180" s="115"/>
      <c r="Y180" s="115"/>
      <c r="Z180" s="116"/>
    </row>
    <row r="181" spans="1:26" s="50" customFormat="1">
      <c r="A181" s="134">
        <v>578</v>
      </c>
      <c r="B181" s="130" t="s">
        <v>187</v>
      </c>
      <c r="C181" s="425">
        <v>3100</v>
      </c>
      <c r="D181" s="429">
        <v>0.96758333333333335</v>
      </c>
      <c r="E181" s="437">
        <v>0</v>
      </c>
      <c r="F181" s="164">
        <v>0</v>
      </c>
      <c r="G181" s="436">
        <v>0</v>
      </c>
      <c r="H181" s="278">
        <v>944</v>
      </c>
      <c r="I181" s="15">
        <v>1088</v>
      </c>
      <c r="J181" s="343">
        <v>0.86764705882352944</v>
      </c>
      <c r="K181" s="444">
        <v>0.86778500360266508</v>
      </c>
      <c r="L181" s="451">
        <v>0.642647792</v>
      </c>
      <c r="M181" s="14">
        <f>Lisäosat[[#This Row],[HYTE-kerroin (sis. Kulttuurihyte)]]*Lisäosat[[#This Row],[Asukasmäärä 31.12.2022]]</f>
        <v>1992.2081552</v>
      </c>
      <c r="N181" s="444">
        <f>Lisäosat[[#This Row],[HYTE-kerroin (sis. Kulttuurihyte)]]/$N$7</f>
        <v>0.96866409312369672</v>
      </c>
      <c r="O181" s="456">
        <v>0</v>
      </c>
      <c r="P181" s="206">
        <v>189208.98566666665</v>
      </c>
      <c r="Q181" s="168">
        <v>0</v>
      </c>
      <c r="R181" s="168">
        <v>35509.762347421056</v>
      </c>
      <c r="S181" s="168">
        <v>58435.630081780138</v>
      </c>
      <c r="T181" s="168">
        <v>0</v>
      </c>
      <c r="U181" s="320">
        <f t="shared" si="3"/>
        <v>283154.37809586781</v>
      </c>
      <c r="V181" s="49"/>
      <c r="W181" s="49"/>
      <c r="X181" s="115"/>
      <c r="Y181" s="115"/>
      <c r="Z181" s="116"/>
    </row>
    <row r="182" spans="1:26" s="50" customFormat="1">
      <c r="A182" s="134">
        <v>580</v>
      </c>
      <c r="B182" s="130" t="s">
        <v>188</v>
      </c>
      <c r="C182" s="425">
        <v>4438</v>
      </c>
      <c r="D182" s="429">
        <v>1.3523166666666668</v>
      </c>
      <c r="E182" s="437">
        <v>0</v>
      </c>
      <c r="F182" s="164">
        <v>0</v>
      </c>
      <c r="G182" s="436">
        <v>0</v>
      </c>
      <c r="H182" s="278">
        <v>1292</v>
      </c>
      <c r="I182" s="15">
        <v>1536</v>
      </c>
      <c r="J182" s="343">
        <v>0.84114583333333337</v>
      </c>
      <c r="K182" s="444">
        <v>0.84127956475675036</v>
      </c>
      <c r="L182" s="451">
        <v>0.39647329100000001</v>
      </c>
      <c r="M182" s="14">
        <f>Lisäosat[[#This Row],[HYTE-kerroin (sis. Kulttuurihyte)]]*Lisäosat[[#This Row],[Asukasmäärä 31.12.2022]]</f>
        <v>1759.548465458</v>
      </c>
      <c r="N182" s="444">
        <f>Lisäosat[[#This Row],[HYTE-kerroin (sis. Kulttuurihyte)]]/$N$7</f>
        <v>0.59760485549802145</v>
      </c>
      <c r="O182" s="456">
        <v>0</v>
      </c>
      <c r="P182" s="206">
        <v>567869.628914</v>
      </c>
      <c r="Q182" s="168">
        <v>0</v>
      </c>
      <c r="R182" s="168">
        <v>49283.502950754046</v>
      </c>
      <c r="S182" s="168">
        <v>51611.234985706265</v>
      </c>
      <c r="T182" s="168">
        <v>0</v>
      </c>
      <c r="U182" s="320">
        <f t="shared" si="3"/>
        <v>668764.3668504603</v>
      </c>
      <c r="V182" s="49"/>
      <c r="W182" s="49"/>
      <c r="X182" s="115"/>
      <c r="Y182" s="115"/>
      <c r="Z182" s="116"/>
    </row>
    <row r="183" spans="1:26" s="50" customFormat="1">
      <c r="A183" s="134">
        <v>581</v>
      </c>
      <c r="B183" s="130" t="s">
        <v>189</v>
      </c>
      <c r="C183" s="425">
        <v>6240</v>
      </c>
      <c r="D183" s="429">
        <v>0.81511666666666671</v>
      </c>
      <c r="E183" s="437">
        <v>0</v>
      </c>
      <c r="F183" s="164">
        <v>0</v>
      </c>
      <c r="G183" s="436">
        <v>0</v>
      </c>
      <c r="H183" s="278">
        <v>2356</v>
      </c>
      <c r="I183" s="15">
        <v>2201</v>
      </c>
      <c r="J183" s="343">
        <v>1.0704225352112675</v>
      </c>
      <c r="K183" s="444">
        <v>1.0705927186962456</v>
      </c>
      <c r="L183" s="451">
        <v>0.53225072299999998</v>
      </c>
      <c r="M183" s="14">
        <f>Lisäosat[[#This Row],[HYTE-kerroin (sis. Kulttuurihyte)]]*Lisäosat[[#This Row],[Asukasmäärä 31.12.2022]]</f>
        <v>3321.2445115199998</v>
      </c>
      <c r="N183" s="444">
        <f>Lisäosat[[#This Row],[HYTE-kerroin (sis. Kulttuurihyte)]]/$N$7</f>
        <v>0.80226240613805277</v>
      </c>
      <c r="O183" s="456">
        <v>0</v>
      </c>
      <c r="P183" s="206">
        <v>320845.57024000003</v>
      </c>
      <c r="Q183" s="168">
        <v>0</v>
      </c>
      <c r="R183" s="168">
        <v>88182.581053572358</v>
      </c>
      <c r="S183" s="168">
        <v>97419.044882306218</v>
      </c>
      <c r="T183" s="168">
        <v>0</v>
      </c>
      <c r="U183" s="320">
        <f t="shared" si="3"/>
        <v>506447.19617587863</v>
      </c>
      <c r="V183" s="49"/>
      <c r="W183" s="49"/>
      <c r="X183" s="115"/>
      <c r="Y183" s="115"/>
      <c r="Z183" s="116"/>
    </row>
    <row r="184" spans="1:26" s="50" customFormat="1">
      <c r="A184" s="134">
        <v>583</v>
      </c>
      <c r="B184" s="130" t="s">
        <v>190</v>
      </c>
      <c r="C184" s="425">
        <v>947</v>
      </c>
      <c r="D184" s="429">
        <v>1.8659666666666666</v>
      </c>
      <c r="E184" s="437">
        <v>0</v>
      </c>
      <c r="F184" s="164">
        <v>0</v>
      </c>
      <c r="G184" s="436">
        <v>0</v>
      </c>
      <c r="H184" s="278">
        <v>386</v>
      </c>
      <c r="I184" s="15">
        <v>331</v>
      </c>
      <c r="J184" s="343">
        <v>1.1661631419939578</v>
      </c>
      <c r="K184" s="444">
        <v>1.1663485470102286</v>
      </c>
      <c r="L184" s="451">
        <v>0.460506042</v>
      </c>
      <c r="M184" s="14">
        <f>Lisäosat[[#This Row],[HYTE-kerroin (sis. Kulttuurihyte)]]*Lisäosat[[#This Row],[Asukasmäärä 31.12.2022]]</f>
        <v>436.099221774</v>
      </c>
      <c r="N184" s="444">
        <f>Lisäosat[[#This Row],[HYTE-kerroin (sis. Kulttuurihyte)]]/$N$7</f>
        <v>0.69412152831595353</v>
      </c>
      <c r="O184" s="456">
        <v>0.29510920296190363</v>
      </c>
      <c r="P184" s="206">
        <v>334400.40880400001</v>
      </c>
      <c r="Q184" s="168">
        <v>0</v>
      </c>
      <c r="R184" s="168">
        <v>14579.82337704666</v>
      </c>
      <c r="S184" s="168">
        <v>12791.701879153949</v>
      </c>
      <c r="T184" s="168">
        <v>2884.1140449148029</v>
      </c>
      <c r="U184" s="320">
        <f t="shared" si="3"/>
        <v>364656.04810511542</v>
      </c>
      <c r="V184" s="49"/>
      <c r="W184" s="49"/>
      <c r="X184" s="115"/>
      <c r="Y184" s="115"/>
      <c r="Z184" s="116"/>
    </row>
    <row r="185" spans="1:26" s="50" customFormat="1">
      <c r="A185" s="134">
        <v>584</v>
      </c>
      <c r="B185" s="130" t="s">
        <v>191</v>
      </c>
      <c r="C185" s="425">
        <v>2653</v>
      </c>
      <c r="D185" s="429">
        <v>1.371</v>
      </c>
      <c r="E185" s="437">
        <v>0</v>
      </c>
      <c r="F185" s="164">
        <v>0</v>
      </c>
      <c r="G185" s="436">
        <v>0</v>
      </c>
      <c r="H185" s="278">
        <v>873</v>
      </c>
      <c r="I185" s="15">
        <v>889</v>
      </c>
      <c r="J185" s="343">
        <v>0.98200224971878514</v>
      </c>
      <c r="K185" s="444">
        <v>0.98215837550987795</v>
      </c>
      <c r="L185" s="451">
        <v>0.49918986300000001</v>
      </c>
      <c r="M185" s="14">
        <f>Lisäosat[[#This Row],[HYTE-kerroin (sis. Kulttuurihyte)]]*Lisäosat[[#This Row],[Asukasmäärä 31.12.2022]]</f>
        <v>1324.3507065389999</v>
      </c>
      <c r="N185" s="444">
        <f>Lisäosat[[#This Row],[HYTE-kerroin (sis. Kulttuurihyte)]]/$N$7</f>
        <v>0.75242971649303891</v>
      </c>
      <c r="O185" s="456">
        <v>0</v>
      </c>
      <c r="P185" s="206">
        <v>344157.82506</v>
      </c>
      <c r="Q185" s="168">
        <v>0</v>
      </c>
      <c r="R185" s="168">
        <v>34394.793447005715</v>
      </c>
      <c r="S185" s="168">
        <v>38845.974896678388</v>
      </c>
      <c r="T185" s="168">
        <v>0</v>
      </c>
      <c r="U185" s="320">
        <f t="shared" si="3"/>
        <v>417398.59340368415</v>
      </c>
      <c r="V185" s="49"/>
      <c r="W185" s="49"/>
      <c r="X185" s="115"/>
      <c r="Y185" s="115"/>
      <c r="Z185" s="116"/>
    </row>
    <row r="186" spans="1:26" s="50" customFormat="1">
      <c r="A186" s="134">
        <v>588</v>
      </c>
      <c r="B186" s="130" t="s">
        <v>192</v>
      </c>
      <c r="C186" s="425">
        <v>1600</v>
      </c>
      <c r="D186" s="429">
        <v>1.2120333333333333</v>
      </c>
      <c r="E186" s="437">
        <v>0</v>
      </c>
      <c r="F186" s="164">
        <v>0</v>
      </c>
      <c r="G186" s="436">
        <v>0</v>
      </c>
      <c r="H186" s="278">
        <v>535</v>
      </c>
      <c r="I186" s="15">
        <v>560</v>
      </c>
      <c r="J186" s="343">
        <v>0.9553571428571429</v>
      </c>
      <c r="K186" s="444">
        <v>0.95550903241722029</v>
      </c>
      <c r="L186" s="451">
        <v>0.57693680800000002</v>
      </c>
      <c r="M186" s="14">
        <f>Lisäosat[[#This Row],[HYTE-kerroin (sis. Kulttuurihyte)]]*Lisäosat[[#This Row],[Asukasmäärä 31.12.2022]]</f>
        <v>923.09889280000004</v>
      </c>
      <c r="N186" s="444">
        <f>Lisäosat[[#This Row],[HYTE-kerroin (sis. Kulttuurihyte)]]/$N$7</f>
        <v>0.86961781689432827</v>
      </c>
      <c r="O186" s="456">
        <v>0</v>
      </c>
      <c r="P186" s="206">
        <v>183492.15039999998</v>
      </c>
      <c r="Q186" s="168">
        <v>0</v>
      </c>
      <c r="R186" s="168">
        <v>20180.350764651692</v>
      </c>
      <c r="S186" s="168">
        <v>27076.420346821807</v>
      </c>
      <c r="T186" s="168">
        <v>0</v>
      </c>
      <c r="U186" s="320">
        <f t="shared" si="3"/>
        <v>230748.92151147348</v>
      </c>
      <c r="V186" s="49"/>
      <c r="W186" s="49"/>
      <c r="X186" s="115"/>
      <c r="Y186" s="115"/>
      <c r="Z186" s="116"/>
    </row>
    <row r="187" spans="1:26" s="50" customFormat="1">
      <c r="A187" s="134">
        <v>592</v>
      </c>
      <c r="B187" s="130" t="s">
        <v>193</v>
      </c>
      <c r="C187" s="425">
        <v>3651</v>
      </c>
      <c r="D187" s="429">
        <v>0.49086666666666667</v>
      </c>
      <c r="E187" s="437">
        <v>0</v>
      </c>
      <c r="F187" s="164">
        <v>1</v>
      </c>
      <c r="G187" s="436">
        <v>2.7188689505165849E-4</v>
      </c>
      <c r="H187" s="278">
        <v>844</v>
      </c>
      <c r="I187" s="15">
        <v>1456</v>
      </c>
      <c r="J187" s="343">
        <v>0.57967032967032972</v>
      </c>
      <c r="K187" s="444">
        <v>0.57976248983474765</v>
      </c>
      <c r="L187" s="451">
        <v>0.51930812900000001</v>
      </c>
      <c r="M187" s="14">
        <f>Lisäosat[[#This Row],[HYTE-kerroin (sis. Kulttuurihyte)]]*Lisäosat[[#This Row],[Asukasmäärä 31.12.2022]]</f>
        <v>1895.9939789790001</v>
      </c>
      <c r="N187" s="444">
        <f>Lisäosat[[#This Row],[HYTE-kerroin (sis. Kulttuurihyte)]]/$N$7</f>
        <v>0.78275401252689392</v>
      </c>
      <c r="O187" s="456">
        <v>0</v>
      </c>
      <c r="P187" s="206">
        <v>113049.08693599999</v>
      </c>
      <c r="Q187" s="168">
        <v>0</v>
      </c>
      <c r="R187" s="168">
        <v>27940.60962510396</v>
      </c>
      <c r="S187" s="168">
        <v>55613.467148856522</v>
      </c>
      <c r="T187" s="168">
        <v>0</v>
      </c>
      <c r="U187" s="320">
        <f t="shared" si="3"/>
        <v>196603.16370996047</v>
      </c>
      <c r="V187" s="49"/>
      <c r="W187" s="49"/>
      <c r="X187" s="115"/>
      <c r="Y187" s="115"/>
      <c r="Z187" s="116"/>
    </row>
    <row r="188" spans="1:26" s="50" customFormat="1">
      <c r="A188" s="134">
        <v>593</v>
      </c>
      <c r="B188" s="130" t="s">
        <v>194</v>
      </c>
      <c r="C188" s="425">
        <v>17077</v>
      </c>
      <c r="D188" s="429">
        <v>0</v>
      </c>
      <c r="E188" s="437">
        <v>0</v>
      </c>
      <c r="F188" s="164">
        <v>0</v>
      </c>
      <c r="G188" s="436">
        <v>0</v>
      </c>
      <c r="H188" s="278">
        <v>6395</v>
      </c>
      <c r="I188" s="15">
        <v>6271</v>
      </c>
      <c r="J188" s="343">
        <v>1.0197735608355925</v>
      </c>
      <c r="K188" s="444">
        <v>1.0199356917817961</v>
      </c>
      <c r="L188" s="451">
        <v>0.68859664499999995</v>
      </c>
      <c r="M188" s="14">
        <f>Lisäosat[[#This Row],[HYTE-kerroin (sis. Kulttuurihyte)]]*Lisäosat[[#This Row],[Asukasmäärä 31.12.2022]]</f>
        <v>11759.164906664999</v>
      </c>
      <c r="N188" s="444">
        <f>Lisäosat[[#This Row],[HYTE-kerroin (sis. Kulttuurihyte)]]/$N$7</f>
        <v>1.0379228762011292</v>
      </c>
      <c r="O188" s="456">
        <v>0</v>
      </c>
      <c r="P188" s="206">
        <v>0</v>
      </c>
      <c r="Q188" s="168">
        <v>0</v>
      </c>
      <c r="R188" s="168">
        <v>229910.23187296203</v>
      </c>
      <c r="S188" s="168">
        <v>344920.89030101488</v>
      </c>
      <c r="T188" s="168">
        <v>0</v>
      </c>
      <c r="U188" s="320">
        <f t="shared" si="3"/>
        <v>574831.12217397685</v>
      </c>
      <c r="V188" s="49"/>
      <c r="W188" s="49"/>
      <c r="X188" s="115"/>
      <c r="Y188" s="115"/>
      <c r="Z188" s="116"/>
    </row>
    <row r="189" spans="1:26" s="50" customFormat="1">
      <c r="A189" s="134">
        <v>595</v>
      </c>
      <c r="B189" s="130" t="s">
        <v>195</v>
      </c>
      <c r="C189" s="425">
        <v>4140</v>
      </c>
      <c r="D189" s="429">
        <v>1.3087</v>
      </c>
      <c r="E189" s="437">
        <v>0</v>
      </c>
      <c r="F189" s="164">
        <v>0</v>
      </c>
      <c r="G189" s="436">
        <v>0</v>
      </c>
      <c r="H189" s="278">
        <v>1186</v>
      </c>
      <c r="I189" s="15">
        <v>1393</v>
      </c>
      <c r="J189" s="343">
        <v>0.85139985642498206</v>
      </c>
      <c r="K189" s="444">
        <v>0.85153521810685062</v>
      </c>
      <c r="L189" s="451">
        <v>0.61479471600000002</v>
      </c>
      <c r="M189" s="14">
        <f>Lisäosat[[#This Row],[HYTE-kerroin (sis. Kulttuurihyte)]]*Lisäosat[[#This Row],[Asukasmäärä 31.12.2022]]</f>
        <v>2545.2501242399999</v>
      </c>
      <c r="N189" s="444">
        <f>Lisäosat[[#This Row],[HYTE-kerroin (sis. Kulttuurihyte)]]/$N$7</f>
        <v>0.92668110502335732</v>
      </c>
      <c r="O189" s="456">
        <v>0</v>
      </c>
      <c r="P189" s="206">
        <v>512652.86315999995</v>
      </c>
      <c r="Q189" s="168">
        <v>0</v>
      </c>
      <c r="R189" s="168">
        <v>46534.696599103168</v>
      </c>
      <c r="S189" s="168">
        <v>74657.507217543767</v>
      </c>
      <c r="T189" s="168">
        <v>0</v>
      </c>
      <c r="U189" s="320">
        <f t="shared" si="3"/>
        <v>633845.06697664689</v>
      </c>
      <c r="V189" s="49"/>
      <c r="W189" s="49"/>
      <c r="X189" s="115"/>
      <c r="Y189" s="115"/>
      <c r="Z189" s="116"/>
    </row>
    <row r="190" spans="1:26" s="50" customFormat="1">
      <c r="A190" s="134">
        <v>598</v>
      </c>
      <c r="B190" s="130" t="s">
        <v>196</v>
      </c>
      <c r="C190" s="425">
        <v>19207</v>
      </c>
      <c r="D190" s="429">
        <v>0</v>
      </c>
      <c r="E190" s="437">
        <v>0</v>
      </c>
      <c r="F190" s="164">
        <v>2</v>
      </c>
      <c r="G190" s="436">
        <v>5.2364245693040791E-5</v>
      </c>
      <c r="H190" s="278">
        <v>10476</v>
      </c>
      <c r="I190" s="15">
        <v>7698</v>
      </c>
      <c r="J190" s="343">
        <v>1.3608729540140296</v>
      </c>
      <c r="K190" s="444">
        <v>1.3610893153987242</v>
      </c>
      <c r="L190" s="451">
        <v>0.44305096799999999</v>
      </c>
      <c r="M190" s="14">
        <f>Lisäosat[[#This Row],[HYTE-kerroin (sis. Kulttuurihyte)]]*Lisäosat[[#This Row],[Asukasmäärä 31.12.2022]]</f>
        <v>8509.6799423760003</v>
      </c>
      <c r="N190" s="444">
        <f>Lisäosat[[#This Row],[HYTE-kerroin (sis. Kulttuurihyte)]]/$N$7</f>
        <v>0.66781146604374542</v>
      </c>
      <c r="O190" s="456">
        <v>0</v>
      </c>
      <c r="P190" s="206">
        <v>0</v>
      </c>
      <c r="Q190" s="168">
        <v>0</v>
      </c>
      <c r="R190" s="168">
        <v>345080.2407473955</v>
      </c>
      <c r="S190" s="168">
        <v>249606.70295876119</v>
      </c>
      <c r="T190" s="168">
        <v>0</v>
      </c>
      <c r="U190" s="320">
        <f t="shared" si="3"/>
        <v>594686.94370615669</v>
      </c>
      <c r="V190" s="49"/>
      <c r="W190" s="49"/>
      <c r="X190" s="115"/>
      <c r="Y190" s="115"/>
      <c r="Z190" s="116"/>
    </row>
    <row r="191" spans="1:26" s="50" customFormat="1">
      <c r="A191" s="134">
        <v>599</v>
      </c>
      <c r="B191" s="130" t="s">
        <v>197</v>
      </c>
      <c r="C191" s="425">
        <v>11206</v>
      </c>
      <c r="D191" s="429">
        <v>0</v>
      </c>
      <c r="E191" s="437">
        <v>0</v>
      </c>
      <c r="F191" s="164">
        <v>0</v>
      </c>
      <c r="G191" s="436">
        <v>0</v>
      </c>
      <c r="H191" s="278">
        <v>4117</v>
      </c>
      <c r="I191" s="15">
        <v>4902</v>
      </c>
      <c r="J191" s="343">
        <v>0.83986128110975111</v>
      </c>
      <c r="K191" s="444">
        <v>0.83999480830580286</v>
      </c>
      <c r="L191" s="451">
        <v>0.60325348000000001</v>
      </c>
      <c r="M191" s="14">
        <f>Lisäosat[[#This Row],[HYTE-kerroin (sis. Kulttuurihyte)]]*Lisäosat[[#This Row],[Asukasmäärä 31.12.2022]]</f>
        <v>6760.0584968800003</v>
      </c>
      <c r="N191" s="444">
        <f>Lisäosat[[#This Row],[HYTE-kerroin (sis. Kulttuurihyte)]]/$N$7</f>
        <v>0.90928498067245223</v>
      </c>
      <c r="O191" s="456">
        <v>0.37523599984649048</v>
      </c>
      <c r="P191" s="206">
        <v>0</v>
      </c>
      <c r="Q191" s="168">
        <v>0</v>
      </c>
      <c r="R191" s="168">
        <v>124251.36004874772</v>
      </c>
      <c r="S191" s="168">
        <v>198286.64822186565</v>
      </c>
      <c r="T191" s="168">
        <v>43394.512419367253</v>
      </c>
      <c r="U191" s="320">
        <f t="shared" si="3"/>
        <v>365932.52068998065</v>
      </c>
      <c r="V191" s="49"/>
      <c r="W191" s="49"/>
      <c r="X191" s="115"/>
      <c r="Y191" s="115"/>
      <c r="Z191" s="116"/>
    </row>
    <row r="192" spans="1:26" s="50" customFormat="1">
      <c r="A192" s="134">
        <v>601</v>
      </c>
      <c r="B192" s="130" t="s">
        <v>198</v>
      </c>
      <c r="C192" s="425">
        <v>3786</v>
      </c>
      <c r="D192" s="429">
        <v>1.4822833333333334</v>
      </c>
      <c r="E192" s="437">
        <v>0</v>
      </c>
      <c r="F192" s="164">
        <v>0</v>
      </c>
      <c r="G192" s="436">
        <v>0</v>
      </c>
      <c r="H192" s="278">
        <v>1357</v>
      </c>
      <c r="I192" s="15">
        <v>1409</v>
      </c>
      <c r="J192" s="343">
        <v>0.96309439318665724</v>
      </c>
      <c r="K192" s="444">
        <v>0.9632475128705239</v>
      </c>
      <c r="L192" s="451">
        <v>0.59768608700000003</v>
      </c>
      <c r="M192" s="14">
        <f>Lisäosat[[#This Row],[HYTE-kerroin (sis. Kulttuurihyte)]]*Lisäosat[[#This Row],[Asukasmäärä 31.12.2022]]</f>
        <v>2262.8395253819999</v>
      </c>
      <c r="N192" s="444">
        <f>Lisäosat[[#This Row],[HYTE-kerroin (sis. Kulttuurihyte)]]/$N$7</f>
        <v>0.9008932398798406</v>
      </c>
      <c r="O192" s="456">
        <v>0</v>
      </c>
      <c r="P192" s="206">
        <v>531000.315114</v>
      </c>
      <c r="Q192" s="168">
        <v>0</v>
      </c>
      <c r="R192" s="168">
        <v>48138.487105207001</v>
      </c>
      <c r="S192" s="168">
        <v>66373.813948361596</v>
      </c>
      <c r="T192" s="168">
        <v>0</v>
      </c>
      <c r="U192" s="320">
        <f t="shared" si="3"/>
        <v>645512.6161675686</v>
      </c>
      <c r="V192" s="49"/>
      <c r="W192" s="49"/>
      <c r="X192" s="115"/>
      <c r="Y192" s="115"/>
      <c r="Z192" s="116"/>
    </row>
    <row r="193" spans="1:26" s="50" customFormat="1">
      <c r="A193" s="134">
        <v>604</v>
      </c>
      <c r="B193" s="130" t="s">
        <v>199</v>
      </c>
      <c r="C193" s="425">
        <v>20405</v>
      </c>
      <c r="D193" s="429">
        <v>0</v>
      </c>
      <c r="E193" s="437">
        <v>0</v>
      </c>
      <c r="F193" s="164">
        <v>1</v>
      </c>
      <c r="G193" s="436">
        <v>4.9490250420667129E-5</v>
      </c>
      <c r="H193" s="278">
        <v>8864</v>
      </c>
      <c r="I193" s="15">
        <v>8940</v>
      </c>
      <c r="J193" s="343">
        <v>0.99149888143176734</v>
      </c>
      <c r="K193" s="444">
        <v>0.99165651706577485</v>
      </c>
      <c r="L193" s="451">
        <v>0.76734308799999995</v>
      </c>
      <c r="M193" s="14">
        <f>Lisäosat[[#This Row],[HYTE-kerroin (sis. Kulttuurihyte)]]*Lisäosat[[#This Row],[Asukasmäärä 31.12.2022]]</f>
        <v>15657.635710639999</v>
      </c>
      <c r="N193" s="444">
        <f>Lisäosat[[#This Row],[HYTE-kerroin (sis. Kulttuurihyte)]]/$N$7</f>
        <v>1.1566175216116776</v>
      </c>
      <c r="O193" s="456">
        <v>1.3123973708838887</v>
      </c>
      <c r="P193" s="206">
        <v>0</v>
      </c>
      <c r="Q193" s="168">
        <v>0</v>
      </c>
      <c r="R193" s="168">
        <v>267098.71624559816</v>
      </c>
      <c r="S193" s="168">
        <v>459271.18908434303</v>
      </c>
      <c r="T193" s="168">
        <v>276364.11340178095</v>
      </c>
      <c r="U193" s="320">
        <f t="shared" si="3"/>
        <v>1002734.0187317221</v>
      </c>
      <c r="V193" s="49"/>
      <c r="W193" s="49"/>
      <c r="X193" s="115"/>
      <c r="Y193" s="115"/>
      <c r="Z193" s="116"/>
    </row>
    <row r="194" spans="1:26" s="50" customFormat="1">
      <c r="A194" s="134">
        <v>607</v>
      </c>
      <c r="B194" s="130" t="s">
        <v>200</v>
      </c>
      <c r="C194" s="425">
        <v>4084</v>
      </c>
      <c r="D194" s="429">
        <v>0.61786666666666668</v>
      </c>
      <c r="E194" s="437">
        <v>0</v>
      </c>
      <c r="F194" s="164">
        <v>0</v>
      </c>
      <c r="G194" s="436">
        <v>0</v>
      </c>
      <c r="H194" s="278">
        <v>1114</v>
      </c>
      <c r="I194" s="15">
        <v>1380</v>
      </c>
      <c r="J194" s="343">
        <v>0.80724637681159417</v>
      </c>
      <c r="K194" s="444">
        <v>0.80737471865523314</v>
      </c>
      <c r="L194" s="451">
        <v>0.60471246999999995</v>
      </c>
      <c r="M194" s="14">
        <f>Lisäosat[[#This Row],[HYTE-kerroin (sis. Kulttuurihyte)]]*Lisäosat[[#This Row],[Asukasmäärä 31.12.2022]]</f>
        <v>2469.64572748</v>
      </c>
      <c r="N194" s="444">
        <f>Lisäosat[[#This Row],[HYTE-kerroin (sis. Kulttuurihyte)]]/$N$7</f>
        <v>0.91148411874282242</v>
      </c>
      <c r="O194" s="456">
        <v>0</v>
      </c>
      <c r="P194" s="206">
        <v>159174.01979733331</v>
      </c>
      <c r="Q194" s="168">
        <v>0</v>
      </c>
      <c r="R194" s="168">
        <v>43524.602233041231</v>
      </c>
      <c r="S194" s="168">
        <v>72439.872202803075</v>
      </c>
      <c r="T194" s="168">
        <v>0</v>
      </c>
      <c r="U194" s="320">
        <f t="shared" si="3"/>
        <v>275138.49423317763</v>
      </c>
      <c r="V194" s="49"/>
      <c r="W194" s="49"/>
      <c r="X194" s="115"/>
      <c r="Y194" s="115"/>
      <c r="Z194" s="116"/>
    </row>
    <row r="195" spans="1:26" s="50" customFormat="1">
      <c r="A195" s="134">
        <v>608</v>
      </c>
      <c r="B195" s="130" t="s">
        <v>201</v>
      </c>
      <c r="C195" s="425">
        <v>1980</v>
      </c>
      <c r="D195" s="429">
        <v>0.1082</v>
      </c>
      <c r="E195" s="437">
        <v>0</v>
      </c>
      <c r="F195" s="164">
        <v>0</v>
      </c>
      <c r="G195" s="436">
        <v>0</v>
      </c>
      <c r="H195" s="278">
        <v>505</v>
      </c>
      <c r="I195" s="15">
        <v>705</v>
      </c>
      <c r="J195" s="343">
        <v>0.71631205673758869</v>
      </c>
      <c r="K195" s="444">
        <v>0.71642594118801584</v>
      </c>
      <c r="L195" s="451">
        <v>0.49997145799999998</v>
      </c>
      <c r="M195" s="14">
        <f>Lisäosat[[#This Row],[HYTE-kerroin (sis. Kulttuurihyte)]]*Lisäosat[[#This Row],[Asukasmäärä 31.12.2022]]</f>
        <v>989.94348683999999</v>
      </c>
      <c r="N195" s="444">
        <f>Lisäosat[[#This Row],[HYTE-kerroin (sis. Kulttuurihyte)]]/$N$7</f>
        <v>0.75360781594547577</v>
      </c>
      <c r="O195" s="456">
        <v>0</v>
      </c>
      <c r="P195" s="206">
        <v>13514.006880000001</v>
      </c>
      <c r="Q195" s="168">
        <v>0</v>
      </c>
      <c r="R195" s="168">
        <v>18724.508398889982</v>
      </c>
      <c r="S195" s="168">
        <v>29037.11203463194</v>
      </c>
      <c r="T195" s="168">
        <v>0</v>
      </c>
      <c r="U195" s="320">
        <f t="shared" si="3"/>
        <v>61275.627313521923</v>
      </c>
      <c r="V195" s="49"/>
      <c r="W195" s="49"/>
      <c r="X195" s="115"/>
      <c r="Y195" s="115"/>
      <c r="Z195" s="116"/>
    </row>
    <row r="196" spans="1:26" s="50" customFormat="1">
      <c r="A196" s="134">
        <v>609</v>
      </c>
      <c r="B196" s="130" t="s">
        <v>202</v>
      </c>
      <c r="C196" s="425">
        <v>83205</v>
      </c>
      <c r="D196" s="429">
        <v>0</v>
      </c>
      <c r="E196" s="437">
        <v>0</v>
      </c>
      <c r="F196" s="164">
        <v>1</v>
      </c>
      <c r="G196" s="436">
        <v>1.1978630123859035E-5</v>
      </c>
      <c r="H196" s="278">
        <v>33086</v>
      </c>
      <c r="I196" s="15">
        <v>32021</v>
      </c>
      <c r="J196" s="343">
        <v>1.0332594235033259</v>
      </c>
      <c r="K196" s="444">
        <v>1.0334236985291161</v>
      </c>
      <c r="L196" s="451">
        <v>0.69252117000000002</v>
      </c>
      <c r="M196" s="14">
        <f>Lisäosat[[#This Row],[HYTE-kerroin (sis. Kulttuurihyte)]]*Lisäosat[[#This Row],[Asukasmäärä 31.12.2022]]</f>
        <v>57621.223949849998</v>
      </c>
      <c r="N196" s="444">
        <f>Lisäosat[[#This Row],[HYTE-kerroin (sis. Kulttuurihyte)]]/$N$7</f>
        <v>1.0438383193060305</v>
      </c>
      <c r="O196" s="456">
        <v>0</v>
      </c>
      <c r="P196" s="206">
        <v>0</v>
      </c>
      <c r="Q196" s="168">
        <v>0</v>
      </c>
      <c r="R196" s="168">
        <v>1135015.4486367193</v>
      </c>
      <c r="S196" s="168">
        <v>1690150.9607839219</v>
      </c>
      <c r="T196" s="168">
        <v>0</v>
      </c>
      <c r="U196" s="320">
        <f t="shared" si="3"/>
        <v>2825166.4094206411</v>
      </c>
      <c r="V196" s="49"/>
      <c r="W196" s="49"/>
      <c r="X196" s="115"/>
      <c r="Y196" s="115"/>
      <c r="Z196" s="116"/>
    </row>
    <row r="197" spans="1:26" s="50" customFormat="1">
      <c r="A197" s="134">
        <v>611</v>
      </c>
      <c r="B197" s="130" t="s">
        <v>203</v>
      </c>
      <c r="C197" s="425">
        <v>5011</v>
      </c>
      <c r="D197" s="429">
        <v>0</v>
      </c>
      <c r="E197" s="437">
        <v>0</v>
      </c>
      <c r="F197" s="164">
        <v>0</v>
      </c>
      <c r="G197" s="436">
        <v>0</v>
      </c>
      <c r="H197" s="278">
        <v>1015</v>
      </c>
      <c r="I197" s="15">
        <v>2382</v>
      </c>
      <c r="J197" s="343">
        <v>0.42611251049538201</v>
      </c>
      <c r="K197" s="444">
        <v>0.42618025693161948</v>
      </c>
      <c r="L197" s="451">
        <v>0.593222362</v>
      </c>
      <c r="M197" s="14">
        <f>Lisäosat[[#This Row],[HYTE-kerroin (sis. Kulttuurihyte)]]*Lisäosat[[#This Row],[Asukasmäärä 31.12.2022]]</f>
        <v>2972.6372559820002</v>
      </c>
      <c r="N197" s="444">
        <f>Lisäosat[[#This Row],[HYTE-kerroin (sis. Kulttuurihyte)]]/$N$7</f>
        <v>0.89416505971194149</v>
      </c>
      <c r="O197" s="456">
        <v>0</v>
      </c>
      <c r="P197" s="206">
        <v>0</v>
      </c>
      <c r="Q197" s="168">
        <v>0</v>
      </c>
      <c r="R197" s="168">
        <v>28189.778330793357</v>
      </c>
      <c r="S197" s="168">
        <v>87193.665282653848</v>
      </c>
      <c r="T197" s="168">
        <v>0</v>
      </c>
      <c r="U197" s="320">
        <f t="shared" si="3"/>
        <v>115383.44361344721</v>
      </c>
      <c r="V197" s="49"/>
      <c r="W197" s="49"/>
      <c r="X197" s="115"/>
      <c r="Y197" s="115"/>
      <c r="Z197" s="116"/>
    </row>
    <row r="198" spans="1:26" s="50" customFormat="1">
      <c r="A198" s="134">
        <v>614</v>
      </c>
      <c r="B198" s="130" t="s">
        <v>204</v>
      </c>
      <c r="C198" s="425">
        <v>2999</v>
      </c>
      <c r="D198" s="429">
        <v>1.8032166666666667</v>
      </c>
      <c r="E198" s="437">
        <v>0</v>
      </c>
      <c r="F198" s="164">
        <v>1</v>
      </c>
      <c r="G198" s="436">
        <v>3.2615786040443573E-4</v>
      </c>
      <c r="H198" s="278">
        <v>891</v>
      </c>
      <c r="I198" s="15">
        <v>972</v>
      </c>
      <c r="J198" s="343">
        <v>0.91666666666666663</v>
      </c>
      <c r="K198" s="444">
        <v>0.91681240493614891</v>
      </c>
      <c r="L198" s="451">
        <v>0.57371635700000001</v>
      </c>
      <c r="M198" s="14">
        <f>Lisäosat[[#This Row],[HYTE-kerroin (sis. Kulttuurihyte)]]*Lisäosat[[#This Row],[Asukasmäärä 31.12.2022]]</f>
        <v>1720.5753546430001</v>
      </c>
      <c r="N198" s="444">
        <f>Lisäosat[[#This Row],[HYTE-kerroin (sis. Kulttuurihyte)]]/$N$7</f>
        <v>0.86476362570873977</v>
      </c>
      <c r="O198" s="456">
        <v>0</v>
      </c>
      <c r="P198" s="206">
        <v>1023380.9252780001</v>
      </c>
      <c r="Q198" s="168">
        <v>0</v>
      </c>
      <c r="R198" s="168">
        <v>36293.669311726335</v>
      </c>
      <c r="S198" s="168">
        <v>50468.072168719933</v>
      </c>
      <c r="T198" s="168">
        <v>0</v>
      </c>
      <c r="U198" s="320">
        <f t="shared" si="3"/>
        <v>1110142.6667584463</v>
      </c>
      <c r="V198" s="49"/>
      <c r="W198" s="49"/>
      <c r="X198" s="115"/>
      <c r="Y198" s="115"/>
      <c r="Z198" s="116"/>
    </row>
    <row r="199" spans="1:26" s="50" customFormat="1">
      <c r="A199" s="134">
        <v>615</v>
      </c>
      <c r="B199" s="130" t="s">
        <v>205</v>
      </c>
      <c r="C199" s="425">
        <v>7603</v>
      </c>
      <c r="D199" s="429">
        <v>1.5287166666666667</v>
      </c>
      <c r="E199" s="437">
        <v>0</v>
      </c>
      <c r="F199" s="164">
        <v>1</v>
      </c>
      <c r="G199" s="436">
        <v>1.2983640612827837E-4</v>
      </c>
      <c r="H199" s="278">
        <v>2394</v>
      </c>
      <c r="I199" s="15">
        <v>2428</v>
      </c>
      <c r="J199" s="343">
        <v>0.98599670510708404</v>
      </c>
      <c r="K199" s="444">
        <v>0.98615346596546682</v>
      </c>
      <c r="L199" s="451">
        <v>0.49284971799999999</v>
      </c>
      <c r="M199" s="14">
        <f>Lisäosat[[#This Row],[HYTE-kerroin (sis. Kulttuurihyte)]]*Lisäosat[[#This Row],[Asukasmäärä 31.12.2022]]</f>
        <v>3747.1364059540001</v>
      </c>
      <c r="N199" s="444">
        <f>Lisäosat[[#This Row],[HYTE-kerroin (sis. Kulttuurihyte)]]/$N$7</f>
        <v>0.74287320531669965</v>
      </c>
      <c r="O199" s="456">
        <v>0</v>
      </c>
      <c r="P199" s="206">
        <v>2199504.8822259996</v>
      </c>
      <c r="Q199" s="168">
        <v>0</v>
      </c>
      <c r="R199" s="168">
        <v>98969.967382907853</v>
      </c>
      <c r="S199" s="168">
        <v>109911.34451124501</v>
      </c>
      <c r="T199" s="168">
        <v>0</v>
      </c>
      <c r="U199" s="320">
        <f t="shared" si="3"/>
        <v>2408386.1941201524</v>
      </c>
      <c r="V199" s="49"/>
      <c r="W199" s="49"/>
      <c r="X199" s="115"/>
      <c r="Y199" s="115"/>
      <c r="Z199" s="116"/>
    </row>
    <row r="200" spans="1:26" s="50" customFormat="1">
      <c r="A200" s="134">
        <v>616</v>
      </c>
      <c r="B200" s="130" t="s">
        <v>206</v>
      </c>
      <c r="C200" s="425">
        <v>1807</v>
      </c>
      <c r="D200" s="429">
        <v>0</v>
      </c>
      <c r="E200" s="437">
        <v>0</v>
      </c>
      <c r="F200" s="164">
        <v>0</v>
      </c>
      <c r="G200" s="436">
        <v>0</v>
      </c>
      <c r="H200" s="278">
        <v>489</v>
      </c>
      <c r="I200" s="15">
        <v>784</v>
      </c>
      <c r="J200" s="343">
        <v>0.62372448979591832</v>
      </c>
      <c r="K200" s="444">
        <v>0.6238236540080383</v>
      </c>
      <c r="L200" s="451">
        <v>0.58943592499999997</v>
      </c>
      <c r="M200" s="14">
        <f>Lisäosat[[#This Row],[HYTE-kerroin (sis. Kulttuurihyte)]]*Lisäosat[[#This Row],[Asukasmäärä 31.12.2022]]</f>
        <v>1065.1107164749999</v>
      </c>
      <c r="N200" s="444">
        <f>Lisäosat[[#This Row],[HYTE-kerroin (sis. Kulttuurihyte)]]/$N$7</f>
        <v>0.88845775688069628</v>
      </c>
      <c r="O200" s="456">
        <v>0</v>
      </c>
      <c r="P200" s="206">
        <v>0</v>
      </c>
      <c r="Q200" s="168">
        <v>0</v>
      </c>
      <c r="R200" s="168">
        <v>14879.691324861331</v>
      </c>
      <c r="S200" s="168">
        <v>31241.924023659321</v>
      </c>
      <c r="T200" s="168">
        <v>0</v>
      </c>
      <c r="U200" s="320">
        <f t="shared" si="3"/>
        <v>46121.615348520652</v>
      </c>
      <c r="V200" s="49"/>
      <c r="W200" s="49"/>
      <c r="X200" s="115"/>
      <c r="Y200" s="115"/>
      <c r="Z200" s="116"/>
    </row>
    <row r="201" spans="1:26" s="50" customFormat="1">
      <c r="A201" s="134">
        <v>619</v>
      </c>
      <c r="B201" s="130" t="s">
        <v>207</v>
      </c>
      <c r="C201" s="425">
        <v>2675</v>
      </c>
      <c r="D201" s="429">
        <v>0.47946666666666665</v>
      </c>
      <c r="E201" s="437">
        <v>0</v>
      </c>
      <c r="F201" s="164">
        <v>0</v>
      </c>
      <c r="G201" s="436">
        <v>0</v>
      </c>
      <c r="H201" s="278">
        <v>818</v>
      </c>
      <c r="I201" s="15">
        <v>979</v>
      </c>
      <c r="J201" s="343">
        <v>0.83554647599591425</v>
      </c>
      <c r="K201" s="444">
        <v>0.83567931719316924</v>
      </c>
      <c r="L201" s="451">
        <v>0.62621557800000005</v>
      </c>
      <c r="M201" s="14">
        <f>Lisäosat[[#This Row],[HYTE-kerroin (sis. Kulttuurihyte)]]*Lisäosat[[#This Row],[Asukasmäärä 31.12.2022]]</f>
        <v>1675.1266711500002</v>
      </c>
      <c r="N201" s="444">
        <f>Lisäosat[[#This Row],[HYTE-kerroin (sis. Kulttuurihyte)]]/$N$7</f>
        <v>0.9438957894424721</v>
      </c>
      <c r="O201" s="456">
        <v>0</v>
      </c>
      <c r="P201" s="206">
        <v>80904.72586666666</v>
      </c>
      <c r="Q201" s="168">
        <v>0</v>
      </c>
      <c r="R201" s="168">
        <v>29507.836690090804</v>
      </c>
      <c r="S201" s="168">
        <v>49134.967267322609</v>
      </c>
      <c r="T201" s="168">
        <v>0</v>
      </c>
      <c r="U201" s="320">
        <f t="shared" ref="U201:U264" si="4">SUM(P201:T201)</f>
        <v>159547.52982408006</v>
      </c>
      <c r="V201" s="49"/>
      <c r="W201" s="49"/>
      <c r="X201" s="115"/>
      <c r="Y201" s="115"/>
      <c r="Z201" s="116"/>
    </row>
    <row r="202" spans="1:26" s="50" customFormat="1">
      <c r="A202" s="134">
        <v>620</v>
      </c>
      <c r="B202" s="130" t="s">
        <v>208</v>
      </c>
      <c r="C202" s="425">
        <v>2380</v>
      </c>
      <c r="D202" s="429">
        <v>1.79895</v>
      </c>
      <c r="E202" s="437">
        <v>0</v>
      </c>
      <c r="F202" s="164">
        <v>1</v>
      </c>
      <c r="G202" s="436">
        <v>0</v>
      </c>
      <c r="H202" s="278">
        <v>685</v>
      </c>
      <c r="I202" s="15">
        <v>768</v>
      </c>
      <c r="J202" s="343">
        <v>0.89192708333333337</v>
      </c>
      <c r="K202" s="444">
        <v>0.89206888832565634</v>
      </c>
      <c r="L202" s="451">
        <v>0.42580648199999999</v>
      </c>
      <c r="M202" s="14">
        <f>Lisäosat[[#This Row],[HYTE-kerroin (sis. Kulttuurihyte)]]*Lisäosat[[#This Row],[Asukasmäärä 31.12.2022]]</f>
        <v>1013.4194271599999</v>
      </c>
      <c r="N202" s="444">
        <f>Lisäosat[[#This Row],[HYTE-kerroin (sis. Kulttuurihyte)]]/$N$7</f>
        <v>0.64181882341660901</v>
      </c>
      <c r="O202" s="456">
        <v>0</v>
      </c>
      <c r="P202" s="206">
        <v>810231.24924000003</v>
      </c>
      <c r="Q202" s="168">
        <v>0</v>
      </c>
      <c r="R202" s="168">
        <v>28025.236195638816</v>
      </c>
      <c r="S202" s="168">
        <v>29725.710442775566</v>
      </c>
      <c r="T202" s="168">
        <v>0</v>
      </c>
      <c r="U202" s="320">
        <f t="shared" si="4"/>
        <v>867982.19587841432</v>
      </c>
      <c r="V202" s="49"/>
      <c r="W202" s="49"/>
      <c r="X202" s="115"/>
      <c r="Y202" s="115"/>
      <c r="Z202" s="116"/>
    </row>
    <row r="203" spans="1:26" s="50" customFormat="1">
      <c r="A203" s="134">
        <v>623</v>
      </c>
      <c r="B203" s="130" t="s">
        <v>209</v>
      </c>
      <c r="C203" s="425">
        <v>2107</v>
      </c>
      <c r="D203" s="429">
        <v>1.7429666666666668</v>
      </c>
      <c r="E203" s="437">
        <v>0</v>
      </c>
      <c r="F203" s="164">
        <v>0</v>
      </c>
      <c r="G203" s="436">
        <v>0</v>
      </c>
      <c r="H203" s="278">
        <v>594</v>
      </c>
      <c r="I203" s="15">
        <v>740</v>
      </c>
      <c r="J203" s="343">
        <v>0.80270270270270272</v>
      </c>
      <c r="K203" s="444">
        <v>0.80283032216030348</v>
      </c>
      <c r="L203" s="451">
        <v>0.67981783799999995</v>
      </c>
      <c r="M203" s="14">
        <f>Lisäosat[[#This Row],[HYTE-kerroin (sis. Kulttuurihyte)]]*Lisäosat[[#This Row],[Asukasmäärä 31.12.2022]]</f>
        <v>1432.376184666</v>
      </c>
      <c r="N203" s="444">
        <f>Lisäosat[[#This Row],[HYTE-kerroin (sis. Kulttuurihyte)]]/$N$7</f>
        <v>1.0246905657081633</v>
      </c>
      <c r="O203" s="456">
        <v>0</v>
      </c>
      <c r="P203" s="206">
        <v>694970.79828400002</v>
      </c>
      <c r="Q203" s="168">
        <v>0</v>
      </c>
      <c r="R203" s="168">
        <v>22328.638052051225</v>
      </c>
      <c r="S203" s="168">
        <v>42014.58800709057</v>
      </c>
      <c r="T203" s="168">
        <v>0</v>
      </c>
      <c r="U203" s="320">
        <f t="shared" si="4"/>
        <v>759314.02434314182</v>
      </c>
      <c r="V203" s="49"/>
      <c r="W203" s="49"/>
      <c r="X203" s="115"/>
      <c r="Y203" s="115"/>
      <c r="Z203" s="116"/>
    </row>
    <row r="204" spans="1:26" s="50" customFormat="1">
      <c r="A204" s="134">
        <v>624</v>
      </c>
      <c r="B204" s="130" t="s">
        <v>210</v>
      </c>
      <c r="C204" s="425">
        <v>5117</v>
      </c>
      <c r="D204" s="429">
        <v>0</v>
      </c>
      <c r="E204" s="437">
        <v>0</v>
      </c>
      <c r="F204" s="164">
        <v>0</v>
      </c>
      <c r="G204" s="436">
        <v>0</v>
      </c>
      <c r="H204" s="278">
        <v>1062</v>
      </c>
      <c r="I204" s="15">
        <v>2041</v>
      </c>
      <c r="J204" s="343">
        <v>0.5203331700146987</v>
      </c>
      <c r="K204" s="444">
        <v>0.52041589633006469</v>
      </c>
      <c r="L204" s="451">
        <v>0.68590200400000001</v>
      </c>
      <c r="M204" s="14">
        <f>Lisäosat[[#This Row],[HYTE-kerroin (sis. Kulttuurihyte)]]*Lisäosat[[#This Row],[Asukasmäärä 31.12.2022]]</f>
        <v>3509.760554468</v>
      </c>
      <c r="N204" s="444">
        <f>Lisäosat[[#This Row],[HYTE-kerroin (sis. Kulttuurihyte)]]/$N$7</f>
        <v>1.0338612393091149</v>
      </c>
      <c r="O204" s="456">
        <v>0</v>
      </c>
      <c r="P204" s="206">
        <v>0</v>
      </c>
      <c r="Q204" s="168">
        <v>0</v>
      </c>
      <c r="R204" s="168">
        <v>35151.179468076421</v>
      </c>
      <c r="S204" s="168">
        <v>102948.61453166066</v>
      </c>
      <c r="T204" s="168">
        <v>0</v>
      </c>
      <c r="U204" s="320">
        <f t="shared" si="4"/>
        <v>138099.79399973707</v>
      </c>
      <c r="V204" s="49"/>
      <c r="W204" s="49"/>
      <c r="X204" s="115"/>
      <c r="Y204" s="115"/>
      <c r="Z204" s="116"/>
    </row>
    <row r="205" spans="1:26" s="50" customFormat="1">
      <c r="A205" s="134">
        <v>625</v>
      </c>
      <c r="B205" s="130" t="s">
        <v>211</v>
      </c>
      <c r="C205" s="425">
        <v>2991</v>
      </c>
      <c r="D205" s="429">
        <v>0.87180000000000002</v>
      </c>
      <c r="E205" s="437">
        <v>0</v>
      </c>
      <c r="F205" s="164">
        <v>0</v>
      </c>
      <c r="G205" s="436">
        <v>0</v>
      </c>
      <c r="H205" s="278">
        <v>929</v>
      </c>
      <c r="I205" s="15">
        <v>1054</v>
      </c>
      <c r="J205" s="343">
        <v>0.88140417457305498</v>
      </c>
      <c r="K205" s="444">
        <v>0.88154430655754601</v>
      </c>
      <c r="L205" s="451">
        <v>0.36951040899999998</v>
      </c>
      <c r="M205" s="14">
        <f>Lisäosat[[#This Row],[HYTE-kerroin (sis. Kulttuurihyte)]]*Lisäosat[[#This Row],[Asukasmäärä 31.12.2022]]</f>
        <v>1105.2056333189998</v>
      </c>
      <c r="N205" s="444">
        <f>Lisäosat[[#This Row],[HYTE-kerroin (sis. Kulttuurihyte)]]/$N$7</f>
        <v>0.55696365830468963</v>
      </c>
      <c r="O205" s="456">
        <v>0</v>
      </c>
      <c r="P205" s="206">
        <v>164484.49370399999</v>
      </c>
      <c r="Q205" s="168">
        <v>0</v>
      </c>
      <c r="R205" s="168">
        <v>34804.427076059786</v>
      </c>
      <c r="S205" s="168">
        <v>32417.991756712298</v>
      </c>
      <c r="T205" s="168">
        <v>0</v>
      </c>
      <c r="U205" s="320">
        <f t="shared" si="4"/>
        <v>231706.91253677206</v>
      </c>
      <c r="V205" s="49"/>
      <c r="W205" s="49"/>
      <c r="X205" s="115"/>
      <c r="Y205" s="115"/>
      <c r="Z205" s="116"/>
    </row>
    <row r="206" spans="1:26" s="50" customFormat="1">
      <c r="A206" s="134">
        <v>626</v>
      </c>
      <c r="B206" s="130" t="s">
        <v>212</v>
      </c>
      <c r="C206" s="425">
        <v>4835</v>
      </c>
      <c r="D206" s="429">
        <v>1.2624333333333335</v>
      </c>
      <c r="E206" s="437">
        <v>0</v>
      </c>
      <c r="F206" s="164">
        <v>0</v>
      </c>
      <c r="G206" s="436">
        <v>0</v>
      </c>
      <c r="H206" s="278">
        <v>1455</v>
      </c>
      <c r="I206" s="15">
        <v>1595</v>
      </c>
      <c r="J206" s="343">
        <v>0.91222570532915359</v>
      </c>
      <c r="K206" s="444">
        <v>0.91237073754261389</v>
      </c>
      <c r="L206" s="451">
        <v>0.676815905</v>
      </c>
      <c r="M206" s="14">
        <f>Lisäosat[[#This Row],[HYTE-kerroin (sis. Kulttuurihyte)]]*Lisäosat[[#This Row],[Asukasmäärä 31.12.2022]]</f>
        <v>3272.4049006750001</v>
      </c>
      <c r="N206" s="444">
        <f>Lisäosat[[#This Row],[HYTE-kerroin (sis. Kulttuurihyte)]]/$N$7</f>
        <v>1.020165747069927</v>
      </c>
      <c r="O206" s="456">
        <v>0</v>
      </c>
      <c r="P206" s="206">
        <v>577547.72207000013</v>
      </c>
      <c r="Q206" s="168">
        <v>0</v>
      </c>
      <c r="R206" s="168">
        <v>58229.325211444702</v>
      </c>
      <c r="S206" s="168">
        <v>95986.476992637079</v>
      </c>
      <c r="T206" s="168">
        <v>0</v>
      </c>
      <c r="U206" s="320">
        <f t="shared" si="4"/>
        <v>731763.52427408192</v>
      </c>
      <c r="V206" s="49"/>
      <c r="W206" s="49"/>
      <c r="X206" s="115"/>
      <c r="Y206" s="115"/>
      <c r="Z206" s="116"/>
    </row>
    <row r="207" spans="1:26" s="50" customFormat="1">
      <c r="A207" s="134">
        <v>630</v>
      </c>
      <c r="B207" s="130" t="s">
        <v>213</v>
      </c>
      <c r="C207" s="425">
        <v>1635</v>
      </c>
      <c r="D207" s="429">
        <v>1.6342166666666667</v>
      </c>
      <c r="E207" s="437">
        <v>0</v>
      </c>
      <c r="F207" s="164">
        <v>0</v>
      </c>
      <c r="G207" s="436">
        <v>0</v>
      </c>
      <c r="H207" s="278">
        <v>714</v>
      </c>
      <c r="I207" s="15">
        <v>573</v>
      </c>
      <c r="J207" s="343">
        <v>1.2460732984293195</v>
      </c>
      <c r="K207" s="444">
        <v>1.246271408137859</v>
      </c>
      <c r="L207" s="451">
        <v>0.60580123200000002</v>
      </c>
      <c r="M207" s="14">
        <f>Lisäosat[[#This Row],[HYTE-kerroin (sis. Kulttuurihyte)]]*Lisäosat[[#This Row],[Asukasmäärä 31.12.2022]]</f>
        <v>990.48501432</v>
      </c>
      <c r="N207" s="444">
        <f>Lisäosat[[#This Row],[HYTE-kerroin (sis. Kulttuurihyte)]]/$N$7</f>
        <v>0.91312521152877191</v>
      </c>
      <c r="O207" s="456">
        <v>1.1937516466215066</v>
      </c>
      <c r="P207" s="206">
        <v>505638.72986999992</v>
      </c>
      <c r="Q207" s="168">
        <v>0</v>
      </c>
      <c r="R207" s="168">
        <v>26897.029530431271</v>
      </c>
      <c r="S207" s="168">
        <v>29052.99616773209</v>
      </c>
      <c r="T207" s="168">
        <v>20142.410283774003</v>
      </c>
      <c r="U207" s="320">
        <f t="shared" si="4"/>
        <v>581731.16585193726</v>
      </c>
      <c r="V207" s="49"/>
      <c r="W207" s="49"/>
      <c r="X207" s="115"/>
      <c r="Y207" s="115"/>
      <c r="Z207" s="116"/>
    </row>
    <row r="208" spans="1:26" s="50" customFormat="1">
      <c r="A208" s="134">
        <v>631</v>
      </c>
      <c r="B208" s="130" t="s">
        <v>214</v>
      </c>
      <c r="C208" s="425">
        <v>1963</v>
      </c>
      <c r="D208" s="429">
        <v>0</v>
      </c>
      <c r="E208" s="437">
        <v>0</v>
      </c>
      <c r="F208" s="164">
        <v>0</v>
      </c>
      <c r="G208" s="436">
        <v>0</v>
      </c>
      <c r="H208" s="278">
        <v>460</v>
      </c>
      <c r="I208" s="15">
        <v>804</v>
      </c>
      <c r="J208" s="343">
        <v>0.57213930348258701</v>
      </c>
      <c r="K208" s="444">
        <v>0.57223026631021501</v>
      </c>
      <c r="L208" s="451">
        <v>0.44394456599999998</v>
      </c>
      <c r="M208" s="14">
        <f>Lisäosat[[#This Row],[HYTE-kerroin (sis. Kulttuurihyte)]]*Lisäosat[[#This Row],[Asukasmäärä 31.12.2022]]</f>
        <v>871.46318305800003</v>
      </c>
      <c r="N208" s="444">
        <f>Lisäosat[[#This Row],[HYTE-kerroin (sis. Kulttuurihyte)]]/$N$7</f>
        <v>0.66915838780565373</v>
      </c>
      <c r="O208" s="456">
        <v>0</v>
      </c>
      <c r="P208" s="206">
        <v>0</v>
      </c>
      <c r="Q208" s="168">
        <v>0</v>
      </c>
      <c r="R208" s="168">
        <v>14827.401768523767</v>
      </c>
      <c r="S208" s="168">
        <v>25561.837031008217</v>
      </c>
      <c r="T208" s="168">
        <v>0</v>
      </c>
      <c r="U208" s="320">
        <f t="shared" si="4"/>
        <v>40389.238799531988</v>
      </c>
      <c r="V208" s="49"/>
      <c r="W208" s="49"/>
      <c r="X208" s="115"/>
      <c r="Y208" s="115"/>
      <c r="Z208" s="116"/>
    </row>
    <row r="209" spans="1:26" s="50" customFormat="1">
      <c r="A209" s="134">
        <v>635</v>
      </c>
      <c r="B209" s="130" t="s">
        <v>215</v>
      </c>
      <c r="C209" s="425">
        <v>6347</v>
      </c>
      <c r="D209" s="429">
        <v>0.39179999999999998</v>
      </c>
      <c r="E209" s="437">
        <v>0</v>
      </c>
      <c r="F209" s="164">
        <v>0</v>
      </c>
      <c r="G209" s="436">
        <v>0</v>
      </c>
      <c r="H209" s="278">
        <v>1792</v>
      </c>
      <c r="I209" s="15">
        <v>2508</v>
      </c>
      <c r="J209" s="343">
        <v>0.71451355661881977</v>
      </c>
      <c r="K209" s="444">
        <v>0.71462715513074337</v>
      </c>
      <c r="L209" s="451">
        <v>0.54092359599999995</v>
      </c>
      <c r="M209" s="14">
        <f>Lisäosat[[#This Row],[HYTE-kerroin (sis. Kulttuurihyte)]]*Lisäosat[[#This Row],[Asukasmäärä 31.12.2022]]</f>
        <v>3433.2420638119997</v>
      </c>
      <c r="N209" s="444">
        <f>Lisäosat[[#This Row],[HYTE-kerroin (sis. Kulttuurihyte)]]/$N$7</f>
        <v>0.81533504213541108</v>
      </c>
      <c r="O209" s="456">
        <v>0</v>
      </c>
      <c r="P209" s="206">
        <v>156864.48016799998</v>
      </c>
      <c r="Q209" s="168">
        <v>0</v>
      </c>
      <c r="R209" s="168">
        <v>59871.748907715737</v>
      </c>
      <c r="S209" s="168">
        <v>100704.16723195503</v>
      </c>
      <c r="T209" s="168">
        <v>0</v>
      </c>
      <c r="U209" s="320">
        <f t="shared" si="4"/>
        <v>317440.39630767074</v>
      </c>
      <c r="V209" s="49"/>
      <c r="W209" s="49"/>
      <c r="X209" s="115"/>
      <c r="Y209" s="115"/>
      <c r="Z209" s="116"/>
    </row>
    <row r="210" spans="1:26" s="50" customFormat="1">
      <c r="A210" s="134">
        <v>636</v>
      </c>
      <c r="B210" s="130" t="s">
        <v>216</v>
      </c>
      <c r="C210" s="425">
        <v>8154</v>
      </c>
      <c r="D210" s="429">
        <v>0</v>
      </c>
      <c r="E210" s="437">
        <v>0</v>
      </c>
      <c r="F210" s="164">
        <v>3</v>
      </c>
      <c r="G210" s="436">
        <v>3.6487472634395525E-4</v>
      </c>
      <c r="H210" s="278">
        <v>2407</v>
      </c>
      <c r="I210" s="15">
        <v>3268</v>
      </c>
      <c r="J210" s="343">
        <v>0.73653610771113831</v>
      </c>
      <c r="K210" s="444">
        <v>0.73665320752686458</v>
      </c>
      <c r="L210" s="451">
        <v>0.58219787300000003</v>
      </c>
      <c r="M210" s="14">
        <f>Lisäosat[[#This Row],[HYTE-kerroin (sis. Kulttuurihyte)]]*Lisäosat[[#This Row],[Asukasmäärä 31.12.2022]]</f>
        <v>4747.2414564420005</v>
      </c>
      <c r="N210" s="444">
        <f>Lisäosat[[#This Row],[HYTE-kerroin (sis. Kulttuurihyte)]]/$N$7</f>
        <v>0.87754782897953254</v>
      </c>
      <c r="O210" s="456">
        <v>0</v>
      </c>
      <c r="P210" s="206">
        <v>0</v>
      </c>
      <c r="Q210" s="168">
        <v>0</v>
      </c>
      <c r="R210" s="168">
        <v>79288.047355097515</v>
      </c>
      <c r="S210" s="168">
        <v>139246.51645133266</v>
      </c>
      <c r="T210" s="168">
        <v>0</v>
      </c>
      <c r="U210" s="320">
        <f t="shared" si="4"/>
        <v>218534.56380643017</v>
      </c>
      <c r="V210" s="49"/>
      <c r="W210" s="49"/>
      <c r="X210" s="115"/>
      <c r="Y210" s="115"/>
      <c r="Z210" s="116"/>
    </row>
    <row r="211" spans="1:26" s="50" customFormat="1">
      <c r="A211" s="134">
        <v>638</v>
      </c>
      <c r="B211" s="130" t="s">
        <v>217</v>
      </c>
      <c r="C211" s="425">
        <v>51232</v>
      </c>
      <c r="D211" s="429">
        <v>0</v>
      </c>
      <c r="E211" s="437">
        <v>0</v>
      </c>
      <c r="F211" s="164">
        <v>1</v>
      </c>
      <c r="G211" s="436">
        <v>1.9550724354337329E-5</v>
      </c>
      <c r="H211" s="278">
        <v>20198</v>
      </c>
      <c r="I211" s="15">
        <v>21663</v>
      </c>
      <c r="J211" s="343">
        <v>0.93237317084429672</v>
      </c>
      <c r="K211" s="444">
        <v>0.93252140624694824</v>
      </c>
      <c r="L211" s="451">
        <v>0.68405506400000005</v>
      </c>
      <c r="M211" s="14">
        <f>Lisäosat[[#This Row],[HYTE-kerroin (sis. Kulttuurihyte)]]*Lisäosat[[#This Row],[Asukasmäärä 31.12.2022]]</f>
        <v>35045.509038848002</v>
      </c>
      <c r="N211" s="444">
        <f>Lisäosat[[#This Row],[HYTE-kerroin (sis. Kulttuurihyte)]]/$N$7</f>
        <v>1.0310773435540448</v>
      </c>
      <c r="O211" s="456">
        <v>0.56123442892465436</v>
      </c>
      <c r="P211" s="206">
        <v>0</v>
      </c>
      <c r="Q211" s="168">
        <v>0</v>
      </c>
      <c r="R211" s="168">
        <v>630629.16423993616</v>
      </c>
      <c r="S211" s="168">
        <v>1027958.0458881378</v>
      </c>
      <c r="T211" s="168">
        <v>296732.63455073262</v>
      </c>
      <c r="U211" s="320">
        <f t="shared" si="4"/>
        <v>1955319.8446788066</v>
      </c>
      <c r="V211" s="49"/>
      <c r="W211" s="49"/>
      <c r="X211" s="115"/>
      <c r="Y211" s="115"/>
      <c r="Z211" s="116"/>
    </row>
    <row r="212" spans="1:26" s="50" customFormat="1">
      <c r="A212" s="134">
        <v>678</v>
      </c>
      <c r="B212" s="130" t="s">
        <v>218</v>
      </c>
      <c r="C212" s="425">
        <v>24073</v>
      </c>
      <c r="D212" s="429">
        <v>0.41796666666666665</v>
      </c>
      <c r="E212" s="437">
        <v>0</v>
      </c>
      <c r="F212" s="164">
        <v>1</v>
      </c>
      <c r="G212" s="436">
        <v>4.1220115416323168E-5</v>
      </c>
      <c r="H212" s="278">
        <v>9576</v>
      </c>
      <c r="I212" s="15">
        <v>8436</v>
      </c>
      <c r="J212" s="343">
        <v>1.1351351351351351</v>
      </c>
      <c r="K212" s="444">
        <v>1.1353156070953785</v>
      </c>
      <c r="L212" s="451">
        <v>0.50230666999999996</v>
      </c>
      <c r="M212" s="14">
        <f>Lisäosat[[#This Row],[HYTE-kerroin (sis. Kulttuurihyte)]]*Lisäosat[[#This Row],[Asukasmäärä 31.12.2022]]</f>
        <v>12092.028466909998</v>
      </c>
      <c r="N212" s="444">
        <f>Lisäosat[[#This Row],[HYTE-kerroin (sis. Kulttuurihyte)]]/$N$7</f>
        <v>0.75712768490385474</v>
      </c>
      <c r="O212" s="456">
        <v>0</v>
      </c>
      <c r="P212" s="206">
        <v>634692.7656253333</v>
      </c>
      <c r="Q212" s="168">
        <v>0</v>
      </c>
      <c r="R212" s="168">
        <v>360761.97444681299</v>
      </c>
      <c r="S212" s="168">
        <v>354684.47440411709</v>
      </c>
      <c r="T212" s="168">
        <v>0</v>
      </c>
      <c r="U212" s="320">
        <f t="shared" si="4"/>
        <v>1350139.2144762634</v>
      </c>
      <c r="V212" s="49"/>
      <c r="W212" s="49"/>
      <c r="X212" s="115"/>
      <c r="Y212" s="115"/>
      <c r="Z212" s="116"/>
    </row>
    <row r="213" spans="1:26" s="50" customFormat="1">
      <c r="A213" s="134">
        <v>680</v>
      </c>
      <c r="B213" s="130" t="s">
        <v>219</v>
      </c>
      <c r="C213" s="425">
        <v>24942</v>
      </c>
      <c r="D213" s="429">
        <v>0</v>
      </c>
      <c r="E213" s="437">
        <v>0</v>
      </c>
      <c r="F213" s="164">
        <v>0</v>
      </c>
      <c r="G213" s="436">
        <v>0</v>
      </c>
      <c r="H213" s="278">
        <v>10342</v>
      </c>
      <c r="I213" s="15">
        <v>10179</v>
      </c>
      <c r="J213" s="343">
        <v>1.016013360840947</v>
      </c>
      <c r="K213" s="444">
        <v>1.0161748939634705</v>
      </c>
      <c r="L213" s="451">
        <v>0.60809726099999994</v>
      </c>
      <c r="M213" s="14">
        <f>Lisäosat[[#This Row],[HYTE-kerroin (sis. Kulttuurihyte)]]*Lisäosat[[#This Row],[Asukasmäärä 31.12.2022]]</f>
        <v>15167.161883861998</v>
      </c>
      <c r="N213" s="444">
        <f>Lisäosat[[#This Row],[HYTE-kerroin (sis. Kulttuurihyte)]]/$N$7</f>
        <v>0.91658601988563104</v>
      </c>
      <c r="O213" s="456">
        <v>1.2141015413324723</v>
      </c>
      <c r="P213" s="206">
        <v>0</v>
      </c>
      <c r="Q213" s="168">
        <v>0</v>
      </c>
      <c r="R213" s="168">
        <v>334559.73150912684</v>
      </c>
      <c r="S213" s="168">
        <v>444884.56636543502</v>
      </c>
      <c r="T213" s="168">
        <v>312511.48504519789</v>
      </c>
      <c r="U213" s="320">
        <f t="shared" si="4"/>
        <v>1091955.7829197599</v>
      </c>
      <c r="V213" s="49"/>
      <c r="W213" s="49"/>
      <c r="X213" s="115"/>
      <c r="Y213" s="115"/>
      <c r="Z213" s="116"/>
    </row>
    <row r="214" spans="1:26" s="50" customFormat="1">
      <c r="A214" s="134">
        <v>681</v>
      </c>
      <c r="B214" s="130" t="s">
        <v>220</v>
      </c>
      <c r="C214" s="425">
        <v>3308</v>
      </c>
      <c r="D214" s="429">
        <v>0.93268333333333331</v>
      </c>
      <c r="E214" s="437">
        <v>0</v>
      </c>
      <c r="F214" s="164">
        <v>0</v>
      </c>
      <c r="G214" s="436">
        <v>0</v>
      </c>
      <c r="H214" s="278">
        <v>943</v>
      </c>
      <c r="I214" s="15">
        <v>1167</v>
      </c>
      <c r="J214" s="343">
        <v>0.80805484147386464</v>
      </c>
      <c r="K214" s="444">
        <v>0.80818331185303904</v>
      </c>
      <c r="L214" s="451">
        <v>0.58440128499999999</v>
      </c>
      <c r="M214" s="14">
        <f>Lisäosat[[#This Row],[HYTE-kerroin (sis. Kulttuurihyte)]]*Lisäosat[[#This Row],[Asukasmäärä 31.12.2022]]</f>
        <v>1933.19945078</v>
      </c>
      <c r="N214" s="444">
        <f>Lisäosat[[#This Row],[HYTE-kerroin (sis. Kulttuurihyte)]]/$N$7</f>
        <v>0.88086903557718599</v>
      </c>
      <c r="O214" s="456">
        <v>0</v>
      </c>
      <c r="P214" s="206">
        <v>194621.76271733333</v>
      </c>
      <c r="Q214" s="168">
        <v>0</v>
      </c>
      <c r="R214" s="168">
        <v>35289.809222050062</v>
      </c>
      <c r="S214" s="168">
        <v>56704.781418154387</v>
      </c>
      <c r="T214" s="168">
        <v>0</v>
      </c>
      <c r="U214" s="320">
        <f t="shared" si="4"/>
        <v>286616.35335753777</v>
      </c>
      <c r="V214" s="49"/>
      <c r="W214" s="49"/>
      <c r="X214" s="115"/>
      <c r="Y214" s="115"/>
      <c r="Z214" s="116"/>
    </row>
    <row r="215" spans="1:26" s="50" customFormat="1">
      <c r="A215" s="134">
        <v>683</v>
      </c>
      <c r="B215" s="130" t="s">
        <v>221</v>
      </c>
      <c r="C215" s="425">
        <v>3618</v>
      </c>
      <c r="D215" s="429">
        <v>1.7670166666666667</v>
      </c>
      <c r="E215" s="437">
        <v>0</v>
      </c>
      <c r="F215" s="164">
        <v>0</v>
      </c>
      <c r="G215" s="436">
        <v>0</v>
      </c>
      <c r="H215" s="278">
        <v>1172</v>
      </c>
      <c r="I215" s="15">
        <v>1205</v>
      </c>
      <c r="J215" s="343">
        <v>0.97261410788381741</v>
      </c>
      <c r="K215" s="444">
        <v>0.97276874108049782</v>
      </c>
      <c r="L215" s="451">
        <v>0.55976110800000001</v>
      </c>
      <c r="M215" s="14">
        <f>Lisäosat[[#This Row],[HYTE-kerroin (sis. Kulttuurihyte)]]*Lisäosat[[#This Row],[Asukasmäärä 31.12.2022]]</f>
        <v>2025.2156887440001</v>
      </c>
      <c r="N215" s="444">
        <f>Lisäosat[[#This Row],[HYTE-kerroin (sis. Kulttuurihyte)]]/$N$7</f>
        <v>0.84372885552018773</v>
      </c>
      <c r="O215" s="456">
        <v>0</v>
      </c>
      <c r="P215" s="206">
        <v>1209823.8666119999</v>
      </c>
      <c r="Q215" s="168">
        <v>0</v>
      </c>
      <c r="R215" s="168">
        <v>46457.100429025981</v>
      </c>
      <c r="S215" s="168">
        <v>59403.810045833889</v>
      </c>
      <c r="T215" s="168">
        <v>0</v>
      </c>
      <c r="U215" s="320">
        <f t="shared" si="4"/>
        <v>1315684.7770868598</v>
      </c>
      <c r="V215" s="49"/>
      <c r="W215" s="49"/>
      <c r="X215" s="115"/>
      <c r="Y215" s="115"/>
      <c r="Z215" s="116"/>
    </row>
    <row r="216" spans="1:26" s="50" customFormat="1">
      <c r="A216" s="134">
        <v>684</v>
      </c>
      <c r="B216" s="130" t="s">
        <v>222</v>
      </c>
      <c r="C216" s="425">
        <v>38667</v>
      </c>
      <c r="D216" s="429">
        <v>0</v>
      </c>
      <c r="E216" s="437">
        <v>0</v>
      </c>
      <c r="F216" s="164">
        <v>3</v>
      </c>
      <c r="G216" s="436">
        <v>0</v>
      </c>
      <c r="H216" s="278">
        <v>16356</v>
      </c>
      <c r="I216" s="15">
        <v>15867</v>
      </c>
      <c r="J216" s="343">
        <v>1.030818680279826</v>
      </c>
      <c r="K216" s="444">
        <v>1.0309825672586777</v>
      </c>
      <c r="L216" s="451">
        <v>0.67946224300000002</v>
      </c>
      <c r="M216" s="14">
        <f>Lisäosat[[#This Row],[HYTE-kerroin (sis. Kulttuurihyte)]]*Lisäosat[[#This Row],[Asukasmäärä 31.12.2022]]</f>
        <v>26272.766550081</v>
      </c>
      <c r="N216" s="444">
        <f>Lisäosat[[#This Row],[HYTE-kerroin (sis. Kulttuurihyte)]]/$N$7</f>
        <v>1.0241545767691487</v>
      </c>
      <c r="O216" s="456">
        <v>0</v>
      </c>
      <c r="P216" s="206">
        <v>0</v>
      </c>
      <c r="Q216" s="168">
        <v>0</v>
      </c>
      <c r="R216" s="168">
        <v>526218.03865212493</v>
      </c>
      <c r="S216" s="168">
        <v>770635.16848788981</v>
      </c>
      <c r="T216" s="168">
        <v>0</v>
      </c>
      <c r="U216" s="320">
        <f t="shared" si="4"/>
        <v>1296853.2071400147</v>
      </c>
      <c r="V216" s="49"/>
      <c r="W216" s="49"/>
      <c r="X216" s="115"/>
      <c r="Y216" s="115"/>
      <c r="Z216" s="116"/>
    </row>
    <row r="217" spans="1:26" s="50" customFormat="1">
      <c r="A217" s="134">
        <v>686</v>
      </c>
      <c r="B217" s="130" t="s">
        <v>223</v>
      </c>
      <c r="C217" s="425">
        <v>2964</v>
      </c>
      <c r="D217" s="429">
        <v>1.22455</v>
      </c>
      <c r="E217" s="437">
        <v>0</v>
      </c>
      <c r="F217" s="164">
        <v>0</v>
      </c>
      <c r="G217" s="436">
        <v>0</v>
      </c>
      <c r="H217" s="278">
        <v>868</v>
      </c>
      <c r="I217" s="15">
        <v>1030</v>
      </c>
      <c r="J217" s="343">
        <v>0.84271844660194173</v>
      </c>
      <c r="K217" s="444">
        <v>0.8428524280507439</v>
      </c>
      <c r="L217" s="451">
        <v>0.52605415200000005</v>
      </c>
      <c r="M217" s="14">
        <f>Lisäosat[[#This Row],[HYTE-kerroin (sis. Kulttuurihyte)]]*Lisäosat[[#This Row],[Asukasmäärä 31.12.2022]]</f>
        <v>1559.2245065280001</v>
      </c>
      <c r="N217" s="444">
        <f>Lisäosat[[#This Row],[HYTE-kerroin (sis. Kulttuurihyte)]]/$N$7</f>
        <v>0.79292230429235699</v>
      </c>
      <c r="O217" s="456">
        <v>0</v>
      </c>
      <c r="P217" s="206">
        <v>343429.55384400004</v>
      </c>
      <c r="Q217" s="168">
        <v>0</v>
      </c>
      <c r="R217" s="168">
        <v>32976.432676999742</v>
      </c>
      <c r="S217" s="168">
        <v>45735.314475092753</v>
      </c>
      <c r="T217" s="168">
        <v>0</v>
      </c>
      <c r="U217" s="320">
        <f t="shared" si="4"/>
        <v>422141.30099609256</v>
      </c>
      <c r="V217" s="49"/>
      <c r="W217" s="49"/>
      <c r="X217" s="115"/>
      <c r="Y217" s="115"/>
      <c r="Z217" s="116"/>
    </row>
    <row r="218" spans="1:26" s="50" customFormat="1">
      <c r="A218" s="134">
        <v>687</v>
      </c>
      <c r="B218" s="130" t="s">
        <v>224</v>
      </c>
      <c r="C218" s="425">
        <v>1477</v>
      </c>
      <c r="D218" s="429">
        <v>1.7679666666666667</v>
      </c>
      <c r="E218" s="437">
        <v>0</v>
      </c>
      <c r="F218" s="164">
        <v>0</v>
      </c>
      <c r="G218" s="436">
        <v>0</v>
      </c>
      <c r="H218" s="278">
        <v>441</v>
      </c>
      <c r="I218" s="15">
        <v>459</v>
      </c>
      <c r="J218" s="343">
        <v>0.96078431372549022</v>
      </c>
      <c r="K218" s="444">
        <v>0.96093706613628449</v>
      </c>
      <c r="L218" s="451">
        <v>0.42335486100000003</v>
      </c>
      <c r="M218" s="14">
        <f>Lisäosat[[#This Row],[HYTE-kerroin (sis. Kulttuurihyte)]]*Lisäosat[[#This Row],[Asukasmäärä 31.12.2022]]</f>
        <v>625.29512969699999</v>
      </c>
      <c r="N218" s="444">
        <f>Lisäosat[[#This Row],[HYTE-kerroin (sis. Kulttuurihyte)]]/$N$7</f>
        <v>0.63812349097758003</v>
      </c>
      <c r="O218" s="456">
        <v>0</v>
      </c>
      <c r="P218" s="206">
        <v>494159.90772400005</v>
      </c>
      <c r="Q218" s="168">
        <v>0</v>
      </c>
      <c r="R218" s="168">
        <v>18734.813416219455</v>
      </c>
      <c r="S218" s="168">
        <v>18341.213389543816</v>
      </c>
      <c r="T218" s="168">
        <v>0</v>
      </c>
      <c r="U218" s="320">
        <f t="shared" si="4"/>
        <v>531235.9345297633</v>
      </c>
      <c r="V218" s="49"/>
      <c r="W218" s="49"/>
      <c r="X218" s="115"/>
      <c r="Y218" s="115"/>
      <c r="Z218" s="116"/>
    </row>
    <row r="219" spans="1:26" s="50" customFormat="1">
      <c r="A219" s="134">
        <v>689</v>
      </c>
      <c r="B219" s="130" t="s">
        <v>225</v>
      </c>
      <c r="C219" s="425">
        <v>3093</v>
      </c>
      <c r="D219" s="429">
        <v>1.0862000000000001</v>
      </c>
      <c r="E219" s="437">
        <v>0</v>
      </c>
      <c r="F219" s="164">
        <v>0</v>
      </c>
      <c r="G219" s="436">
        <v>0</v>
      </c>
      <c r="H219" s="278">
        <v>890</v>
      </c>
      <c r="I219" s="15">
        <v>960</v>
      </c>
      <c r="J219" s="343">
        <v>0.92708333333333337</v>
      </c>
      <c r="K219" s="444">
        <v>0.92723072771951431</v>
      </c>
      <c r="L219" s="451">
        <v>0.52500273900000005</v>
      </c>
      <c r="M219" s="14">
        <f>Lisäosat[[#This Row],[HYTE-kerroin (sis. Kulttuurihyte)]]*Lisäosat[[#This Row],[Asukasmäärä 31.12.2022]]</f>
        <v>1623.8334717270002</v>
      </c>
      <c r="N219" s="444">
        <f>Lisäosat[[#This Row],[HYTE-kerroin (sis. Kulttuurihyte)]]/$N$7</f>
        <v>0.7913375077166559</v>
      </c>
      <c r="O219" s="456">
        <v>0</v>
      </c>
      <c r="P219" s="206">
        <v>317886.92269199999</v>
      </c>
      <c r="Q219" s="168">
        <v>0</v>
      </c>
      <c r="R219" s="168">
        <v>37856.605259041244</v>
      </c>
      <c r="S219" s="168">
        <v>47630.430495213826</v>
      </c>
      <c r="T219" s="168">
        <v>0</v>
      </c>
      <c r="U219" s="320">
        <f t="shared" si="4"/>
        <v>403373.95844625507</v>
      </c>
      <c r="V219" s="49"/>
      <c r="W219" s="49"/>
      <c r="X219" s="115"/>
      <c r="Y219" s="115"/>
      <c r="Z219" s="116"/>
    </row>
    <row r="220" spans="1:26" s="50" customFormat="1">
      <c r="A220" s="134">
        <v>691</v>
      </c>
      <c r="B220" s="130" t="s">
        <v>226</v>
      </c>
      <c r="C220" s="425">
        <v>2636</v>
      </c>
      <c r="D220" s="429">
        <v>1.246</v>
      </c>
      <c r="E220" s="437">
        <v>0</v>
      </c>
      <c r="F220" s="164">
        <v>0</v>
      </c>
      <c r="G220" s="436">
        <v>0</v>
      </c>
      <c r="H220" s="278">
        <v>922</v>
      </c>
      <c r="I220" s="15">
        <v>989</v>
      </c>
      <c r="J220" s="343">
        <v>0.93225480283114259</v>
      </c>
      <c r="K220" s="444">
        <v>0.93240301941479486</v>
      </c>
      <c r="L220" s="451">
        <v>0.50476961600000003</v>
      </c>
      <c r="M220" s="14">
        <f>Lisäosat[[#This Row],[HYTE-kerroin (sis. Kulttuurihyte)]]*Lisäosat[[#This Row],[Asukasmäärä 31.12.2022]]</f>
        <v>1330.572707776</v>
      </c>
      <c r="N220" s="444">
        <f>Lisäosat[[#This Row],[HYTE-kerroin (sis. Kulttuurihyte)]]/$N$7</f>
        <v>0.76084008753434984</v>
      </c>
      <c r="O220" s="456">
        <v>0</v>
      </c>
      <c r="P220" s="206">
        <v>310775.22672000004</v>
      </c>
      <c r="Q220" s="168">
        <v>0</v>
      </c>
      <c r="R220" s="168">
        <v>32443.149541141669</v>
      </c>
      <c r="S220" s="168">
        <v>39028.479200611029</v>
      </c>
      <c r="T220" s="168">
        <v>0</v>
      </c>
      <c r="U220" s="320">
        <f t="shared" si="4"/>
        <v>382246.85546175274</v>
      </c>
      <c r="V220" s="49"/>
      <c r="W220" s="49"/>
      <c r="X220" s="115"/>
      <c r="Y220" s="115"/>
      <c r="Z220" s="116"/>
    </row>
    <row r="221" spans="1:26" s="50" customFormat="1">
      <c r="A221" s="134">
        <v>694</v>
      </c>
      <c r="B221" s="130" t="s">
        <v>227</v>
      </c>
      <c r="C221" s="425">
        <v>28349</v>
      </c>
      <c r="D221" s="429">
        <v>0</v>
      </c>
      <c r="E221" s="437">
        <v>0</v>
      </c>
      <c r="F221" s="164">
        <v>2</v>
      </c>
      <c r="G221" s="436">
        <v>7.0123768451316569E-5</v>
      </c>
      <c r="H221" s="278">
        <v>11277</v>
      </c>
      <c r="I221" s="15">
        <v>11977</v>
      </c>
      <c r="J221" s="343">
        <v>0.94155464640561071</v>
      </c>
      <c r="K221" s="444">
        <v>0.94170434154538185</v>
      </c>
      <c r="L221" s="451">
        <v>0.66176823600000001</v>
      </c>
      <c r="M221" s="14">
        <f>Lisäosat[[#This Row],[HYTE-kerroin (sis. Kulttuurihyte)]]*Lisäosat[[#This Row],[Asukasmäärä 31.12.2022]]</f>
        <v>18760.467722363999</v>
      </c>
      <c r="N221" s="444">
        <f>Lisäosat[[#This Row],[HYTE-kerroin (sis. Kulttuurihyte)]]/$N$7</f>
        <v>0.99748437038589954</v>
      </c>
      <c r="O221" s="456">
        <v>0</v>
      </c>
      <c r="P221" s="206">
        <v>0</v>
      </c>
      <c r="Q221" s="168">
        <v>0</v>
      </c>
      <c r="R221" s="168">
        <v>352392.16819580441</v>
      </c>
      <c r="S221" s="168">
        <v>550283.73873671959</v>
      </c>
      <c r="T221" s="168">
        <v>0</v>
      </c>
      <c r="U221" s="320">
        <f t="shared" si="4"/>
        <v>902675.90693252394</v>
      </c>
      <c r="V221" s="49"/>
      <c r="W221" s="49"/>
      <c r="X221" s="115"/>
      <c r="Y221" s="115"/>
      <c r="Z221" s="116"/>
    </row>
    <row r="222" spans="1:26" s="50" customFormat="1">
      <c r="A222" s="134">
        <v>697</v>
      </c>
      <c r="B222" s="130" t="s">
        <v>228</v>
      </c>
      <c r="C222" s="425">
        <v>1174</v>
      </c>
      <c r="D222" s="429">
        <v>1.0741833333333333</v>
      </c>
      <c r="E222" s="437">
        <v>0</v>
      </c>
      <c r="F222" s="164">
        <v>0</v>
      </c>
      <c r="G222" s="436">
        <v>0</v>
      </c>
      <c r="H222" s="278">
        <v>287</v>
      </c>
      <c r="I222" s="15">
        <v>432</v>
      </c>
      <c r="J222" s="343">
        <v>0.66435185185185186</v>
      </c>
      <c r="K222" s="444">
        <v>0.66445747529463328</v>
      </c>
      <c r="L222" s="451">
        <v>0.70062073999999996</v>
      </c>
      <c r="M222" s="14">
        <f>Lisäosat[[#This Row],[HYTE-kerroin (sis. Kulttuurihyte)]]*Lisäosat[[#This Row],[Asukasmäärä 31.12.2022]]</f>
        <v>822.52874875999998</v>
      </c>
      <c r="N222" s="444">
        <f>Lisäosat[[#This Row],[HYTE-kerroin (sis. Kulttuurihyte)]]/$N$7</f>
        <v>1.0560468147313782</v>
      </c>
      <c r="O222" s="456">
        <v>0</v>
      </c>
      <c r="P222" s="206">
        <v>119324.452498</v>
      </c>
      <c r="Q222" s="168">
        <v>0</v>
      </c>
      <c r="R222" s="168">
        <v>10296.964603145872</v>
      </c>
      <c r="S222" s="168">
        <v>24126.487771225657</v>
      </c>
      <c r="T222" s="168">
        <v>0</v>
      </c>
      <c r="U222" s="320">
        <f t="shared" si="4"/>
        <v>153747.90487237152</v>
      </c>
      <c r="V222" s="49"/>
      <c r="W222" s="49"/>
      <c r="X222" s="115"/>
      <c r="Y222" s="115"/>
      <c r="Z222" s="116"/>
    </row>
    <row r="223" spans="1:26" s="50" customFormat="1">
      <c r="A223" s="134">
        <v>698</v>
      </c>
      <c r="B223" s="130" t="s">
        <v>229</v>
      </c>
      <c r="C223" s="425">
        <v>64535</v>
      </c>
      <c r="D223" s="429">
        <v>0</v>
      </c>
      <c r="E223" s="437">
        <v>0</v>
      </c>
      <c r="F223" s="164">
        <v>197</v>
      </c>
      <c r="G223" s="436">
        <v>2.9915861639139918E-3</v>
      </c>
      <c r="H223" s="278">
        <v>25554</v>
      </c>
      <c r="I223" s="15">
        <v>26168</v>
      </c>
      <c r="J223" s="343">
        <v>0.9765362274533782</v>
      </c>
      <c r="K223" s="444">
        <v>0.97669148421687912</v>
      </c>
      <c r="L223" s="451">
        <v>0.68685430800000002</v>
      </c>
      <c r="M223" s="14">
        <f>Lisäosat[[#This Row],[HYTE-kerroin (sis. Kulttuurihyte)]]*Lisäosat[[#This Row],[Asukasmäärä 31.12.2022]]</f>
        <v>44326.142766780002</v>
      </c>
      <c r="N223" s="444">
        <f>Lisäosat[[#This Row],[HYTE-kerroin (sis. Kulttuurihyte)]]/$N$7</f>
        <v>1.0352966487231381</v>
      </c>
      <c r="O223" s="456">
        <v>0.78345518283194548</v>
      </c>
      <c r="P223" s="206">
        <v>0</v>
      </c>
      <c r="Q223" s="168">
        <v>0</v>
      </c>
      <c r="R223" s="168">
        <v>832006.3611279591</v>
      </c>
      <c r="S223" s="168">
        <v>1300178.4351252667</v>
      </c>
      <c r="T223" s="168">
        <v>521782.09191229509</v>
      </c>
      <c r="U223" s="320">
        <f t="shared" si="4"/>
        <v>2653966.888165521</v>
      </c>
      <c r="V223" s="49"/>
      <c r="W223" s="49"/>
      <c r="X223" s="115"/>
      <c r="Y223" s="115"/>
      <c r="Z223" s="116"/>
    </row>
    <row r="224" spans="1:26" s="50" customFormat="1">
      <c r="A224" s="134">
        <v>700</v>
      </c>
      <c r="B224" s="130" t="s">
        <v>230</v>
      </c>
      <c r="C224" s="425">
        <v>4842</v>
      </c>
      <c r="D224" s="429">
        <v>7.9149999999999998E-2</v>
      </c>
      <c r="E224" s="437">
        <v>0</v>
      </c>
      <c r="F224" s="164">
        <v>0</v>
      </c>
      <c r="G224" s="436">
        <v>0</v>
      </c>
      <c r="H224" s="278">
        <v>957</v>
      </c>
      <c r="I224" s="15">
        <v>1667</v>
      </c>
      <c r="J224" s="343">
        <v>0.57408518296340727</v>
      </c>
      <c r="K224" s="444">
        <v>0.57417645516097149</v>
      </c>
      <c r="L224" s="451">
        <v>0.59129256900000005</v>
      </c>
      <c r="M224" s="14">
        <f>Lisäosat[[#This Row],[HYTE-kerroin (sis. Kulttuurihyte)]]*Lisäosat[[#This Row],[Asukasmäärä 31.12.2022]]</f>
        <v>2863.0386190980003</v>
      </c>
      <c r="N224" s="444">
        <f>Lisäosat[[#This Row],[HYTE-kerroin (sis. Kulttuurihyte)]]/$N$7</f>
        <v>0.89125627949121766</v>
      </c>
      <c r="O224" s="456">
        <v>0</v>
      </c>
      <c r="P224" s="206">
        <v>24175.050444</v>
      </c>
      <c r="Q224" s="168">
        <v>0</v>
      </c>
      <c r="R224" s="168">
        <v>36698.143625740391</v>
      </c>
      <c r="S224" s="168">
        <v>83978.908137069418</v>
      </c>
      <c r="T224" s="168">
        <v>0</v>
      </c>
      <c r="U224" s="320">
        <f t="shared" si="4"/>
        <v>144852.1022068098</v>
      </c>
      <c r="V224" s="49"/>
      <c r="W224" s="49"/>
      <c r="X224" s="115"/>
      <c r="Y224" s="115"/>
      <c r="Z224" s="116"/>
    </row>
    <row r="225" spans="1:26" s="50" customFormat="1">
      <c r="A225" s="134">
        <v>702</v>
      </c>
      <c r="B225" s="130" t="s">
        <v>231</v>
      </c>
      <c r="C225" s="425">
        <v>4114</v>
      </c>
      <c r="D225" s="429">
        <v>1.0883333333333334</v>
      </c>
      <c r="E225" s="437">
        <v>0</v>
      </c>
      <c r="F225" s="164">
        <v>0</v>
      </c>
      <c r="G225" s="436">
        <v>0</v>
      </c>
      <c r="H225" s="278">
        <v>1312</v>
      </c>
      <c r="I225" s="15">
        <v>1397</v>
      </c>
      <c r="J225" s="343">
        <v>0.9391553328561203</v>
      </c>
      <c r="K225" s="444">
        <v>0.93930464653574086</v>
      </c>
      <c r="L225" s="451">
        <v>0.57398916</v>
      </c>
      <c r="M225" s="14">
        <f>Lisäosat[[#This Row],[HYTE-kerroin (sis. Kulttuurihyte)]]*Lisäosat[[#This Row],[Asukasmäärä 31.12.2022]]</f>
        <v>2361.3914042400002</v>
      </c>
      <c r="N225" s="444">
        <f>Lisäosat[[#This Row],[HYTE-kerroin (sis. Kulttuurihyte)]]/$N$7</f>
        <v>0.86517482212750285</v>
      </c>
      <c r="O225" s="456">
        <v>0</v>
      </c>
      <c r="P225" s="206">
        <v>423651.90339999995</v>
      </c>
      <c r="Q225" s="168">
        <v>0</v>
      </c>
      <c r="R225" s="168">
        <v>51008.750969194101</v>
      </c>
      <c r="S225" s="168">
        <v>69264.546586805358</v>
      </c>
      <c r="T225" s="168">
        <v>0</v>
      </c>
      <c r="U225" s="320">
        <f t="shared" si="4"/>
        <v>543925.20095599943</v>
      </c>
      <c r="V225" s="49"/>
      <c r="W225" s="49"/>
      <c r="X225" s="115"/>
      <c r="Y225" s="115"/>
      <c r="Z225" s="116"/>
    </row>
    <row r="226" spans="1:26" s="50" customFormat="1">
      <c r="A226" s="134">
        <v>704</v>
      </c>
      <c r="B226" s="130" t="s">
        <v>232</v>
      </c>
      <c r="C226" s="425">
        <v>6428</v>
      </c>
      <c r="D226" s="429">
        <v>0</v>
      </c>
      <c r="E226" s="437">
        <v>0</v>
      </c>
      <c r="F226" s="164">
        <v>0</v>
      </c>
      <c r="G226" s="436">
        <v>0</v>
      </c>
      <c r="H226" s="278">
        <v>1877</v>
      </c>
      <c r="I226" s="15">
        <v>2874</v>
      </c>
      <c r="J226" s="343">
        <v>0.65309672929714679</v>
      </c>
      <c r="K226" s="444">
        <v>0.65320056331947296</v>
      </c>
      <c r="L226" s="451">
        <v>0.72732738500000005</v>
      </c>
      <c r="M226" s="14">
        <f>Lisäosat[[#This Row],[HYTE-kerroin (sis. Kulttuurihyte)]]*Lisäosat[[#This Row],[Asukasmäärä 31.12.2022]]</f>
        <v>4675.2604307800002</v>
      </c>
      <c r="N226" s="444">
        <f>Lisäosat[[#This Row],[HYTE-kerroin (sis. Kulttuurihyte)]]/$N$7</f>
        <v>1.09630178546549</v>
      </c>
      <c r="O226" s="456">
        <v>0.52944698412708358</v>
      </c>
      <c r="P226" s="206">
        <v>0</v>
      </c>
      <c r="Q226" s="168">
        <v>0</v>
      </c>
      <c r="R226" s="168">
        <v>55423.806517431942</v>
      </c>
      <c r="S226" s="168">
        <v>137135.16248587842</v>
      </c>
      <c r="T226" s="168">
        <v>35121.903408158978</v>
      </c>
      <c r="U226" s="320">
        <f t="shared" si="4"/>
        <v>227680.87241146935</v>
      </c>
      <c r="V226" s="49"/>
      <c r="W226" s="49"/>
      <c r="X226" s="115"/>
      <c r="Y226" s="115"/>
      <c r="Z226" s="116"/>
    </row>
    <row r="227" spans="1:26" s="50" customFormat="1">
      <c r="A227" s="134">
        <v>707</v>
      </c>
      <c r="B227" s="130" t="s">
        <v>233</v>
      </c>
      <c r="C227" s="425">
        <v>1960</v>
      </c>
      <c r="D227" s="429">
        <v>1.4392333333333334</v>
      </c>
      <c r="E227" s="437">
        <v>0</v>
      </c>
      <c r="F227" s="164">
        <v>0</v>
      </c>
      <c r="G227" s="436">
        <v>0</v>
      </c>
      <c r="H227" s="278">
        <v>472</v>
      </c>
      <c r="I227" s="15">
        <v>606</v>
      </c>
      <c r="J227" s="343">
        <v>0.77887788778877887</v>
      </c>
      <c r="K227" s="444">
        <v>0.77900171940569274</v>
      </c>
      <c r="L227" s="451">
        <v>0.72621083099999995</v>
      </c>
      <c r="M227" s="14">
        <f>Lisäosat[[#This Row],[HYTE-kerroin (sis. Kulttuurihyte)]]*Lisäosat[[#This Row],[Asukasmäärä 31.12.2022]]</f>
        <v>1423.3732287599998</v>
      </c>
      <c r="N227" s="444">
        <f>Lisäosat[[#This Row],[HYTE-kerroin (sis. Kulttuurihyte)]]/$N$7</f>
        <v>1.0946188017513971</v>
      </c>
      <c r="O227" s="456">
        <v>0</v>
      </c>
      <c r="P227" s="206">
        <v>266913.30567999999</v>
      </c>
      <c r="Q227" s="168">
        <v>0</v>
      </c>
      <c r="R227" s="168">
        <v>20154.332484464081</v>
      </c>
      <c r="S227" s="168">
        <v>41750.51248888109</v>
      </c>
      <c r="T227" s="168">
        <v>0</v>
      </c>
      <c r="U227" s="320">
        <f t="shared" si="4"/>
        <v>328818.15065334516</v>
      </c>
      <c r="V227" s="49"/>
      <c r="W227" s="49"/>
      <c r="X227" s="115"/>
      <c r="Y227" s="115"/>
      <c r="Z227" s="116"/>
    </row>
    <row r="228" spans="1:26" s="50" customFormat="1">
      <c r="A228" s="134">
        <v>710</v>
      </c>
      <c r="B228" s="130" t="s">
        <v>234</v>
      </c>
      <c r="C228" s="425">
        <v>27306</v>
      </c>
      <c r="D228" s="429">
        <v>0</v>
      </c>
      <c r="E228" s="437">
        <v>0</v>
      </c>
      <c r="F228" s="164">
        <v>1</v>
      </c>
      <c r="G228" s="436">
        <v>3.6384805705137532E-5</v>
      </c>
      <c r="H228" s="278">
        <v>9674</v>
      </c>
      <c r="I228" s="15">
        <v>11103</v>
      </c>
      <c r="J228" s="343">
        <v>0.87129604611366296</v>
      </c>
      <c r="K228" s="444">
        <v>0.87143457103508193</v>
      </c>
      <c r="L228" s="451">
        <v>0.42105630100000002</v>
      </c>
      <c r="M228" s="14">
        <f>Lisäosat[[#This Row],[HYTE-kerroin (sis. Kulttuurihyte)]]*Lisäosat[[#This Row],[Asukasmäärä 31.12.2022]]</f>
        <v>11497.363355106001</v>
      </c>
      <c r="N228" s="444">
        <f>Lisäosat[[#This Row],[HYTE-kerroin (sis. Kulttuurihyte)]]/$N$7</f>
        <v>0.63465886764018209</v>
      </c>
      <c r="O228" s="456">
        <v>0</v>
      </c>
      <c r="P228" s="206">
        <v>0</v>
      </c>
      <c r="Q228" s="168">
        <v>0</v>
      </c>
      <c r="R228" s="168">
        <v>314099.17963622807</v>
      </c>
      <c r="S228" s="168">
        <v>337241.7034741735</v>
      </c>
      <c r="T228" s="168">
        <v>0</v>
      </c>
      <c r="U228" s="320">
        <f t="shared" si="4"/>
        <v>651340.88311040157</v>
      </c>
      <c r="V228" s="49"/>
      <c r="W228" s="49"/>
      <c r="X228" s="115"/>
      <c r="Y228" s="115"/>
      <c r="Z228" s="116"/>
    </row>
    <row r="229" spans="1:26" s="50" customFormat="1">
      <c r="A229" s="134">
        <v>729</v>
      </c>
      <c r="B229" s="130" t="s">
        <v>235</v>
      </c>
      <c r="C229" s="425">
        <v>8975</v>
      </c>
      <c r="D229" s="429">
        <v>0.7809166666666667</v>
      </c>
      <c r="E229" s="437">
        <v>0</v>
      </c>
      <c r="F229" s="164">
        <v>0</v>
      </c>
      <c r="G229" s="436">
        <v>0</v>
      </c>
      <c r="H229" s="278">
        <v>2729</v>
      </c>
      <c r="I229" s="15">
        <v>2941</v>
      </c>
      <c r="J229" s="343">
        <v>0.92791567494049643</v>
      </c>
      <c r="K229" s="444">
        <v>0.92806320165834155</v>
      </c>
      <c r="L229" s="451">
        <v>0.51522835300000003</v>
      </c>
      <c r="M229" s="14">
        <f>Lisäosat[[#This Row],[HYTE-kerroin (sis. Kulttuurihyte)]]*Lisäosat[[#This Row],[Asukasmäärä 31.12.2022]]</f>
        <v>4624.1744681750006</v>
      </c>
      <c r="N229" s="444">
        <f>Lisäosat[[#This Row],[HYTE-kerroin (sis. Kulttuurihyte)]]/$N$7</f>
        <v>0.77660455932969408</v>
      </c>
      <c r="O229" s="456">
        <v>0</v>
      </c>
      <c r="P229" s="206">
        <v>442110.50441666663</v>
      </c>
      <c r="Q229" s="168">
        <v>0</v>
      </c>
      <c r="R229" s="168">
        <v>109947.64750046372</v>
      </c>
      <c r="S229" s="168">
        <v>135636.70440288875</v>
      </c>
      <c r="T229" s="168">
        <v>0</v>
      </c>
      <c r="U229" s="320">
        <f t="shared" si="4"/>
        <v>687694.85632001911</v>
      </c>
      <c r="V229" s="49"/>
      <c r="W229" s="49"/>
      <c r="X229" s="115"/>
      <c r="Y229" s="115"/>
      <c r="Z229" s="116"/>
    </row>
    <row r="230" spans="1:26" s="50" customFormat="1">
      <c r="A230" s="134">
        <v>732</v>
      </c>
      <c r="B230" s="130" t="s">
        <v>236</v>
      </c>
      <c r="C230" s="425">
        <v>3336</v>
      </c>
      <c r="D230" s="429">
        <v>1.7943166666666666</v>
      </c>
      <c r="E230" s="437">
        <v>0</v>
      </c>
      <c r="F230" s="164">
        <v>2</v>
      </c>
      <c r="G230" s="436">
        <v>8.7822014051522248E-4</v>
      </c>
      <c r="H230" s="278">
        <v>1038</v>
      </c>
      <c r="I230" s="15">
        <v>1118</v>
      </c>
      <c r="J230" s="343">
        <v>0.92844364937388191</v>
      </c>
      <c r="K230" s="444">
        <v>0.92859126003290549</v>
      </c>
      <c r="L230" s="451">
        <v>0.52881557300000004</v>
      </c>
      <c r="M230" s="14">
        <f>Lisäosat[[#This Row],[HYTE-kerroin (sis. Kulttuurihyte)]]*Lisäosat[[#This Row],[Asukasmäärä 31.12.2022]]</f>
        <v>1764.1287515280001</v>
      </c>
      <c r="N230" s="444">
        <f>Lisäosat[[#This Row],[HYTE-kerroin (sis. Kulttuurihyte)]]/$N$7</f>
        <v>0.7970845987902081</v>
      </c>
      <c r="O230" s="456">
        <v>0</v>
      </c>
      <c r="P230" s="206">
        <v>1132760.4372960001</v>
      </c>
      <c r="Q230" s="168">
        <v>0</v>
      </c>
      <c r="R230" s="168">
        <v>40890.701853801002</v>
      </c>
      <c r="S230" s="168">
        <v>51745.584351638056</v>
      </c>
      <c r="T230" s="168">
        <v>0</v>
      </c>
      <c r="U230" s="320">
        <f t="shared" si="4"/>
        <v>1225396.7235014392</v>
      </c>
      <c r="V230" s="49"/>
      <c r="W230" s="49"/>
      <c r="X230" s="115"/>
      <c r="Y230" s="115"/>
      <c r="Z230" s="116"/>
    </row>
    <row r="231" spans="1:26" s="50" customFormat="1">
      <c r="A231" s="134">
        <v>734</v>
      </c>
      <c r="B231" s="130" t="s">
        <v>237</v>
      </c>
      <c r="C231" s="425">
        <v>50933</v>
      </c>
      <c r="D231" s="429">
        <v>0</v>
      </c>
      <c r="E231" s="437">
        <v>0</v>
      </c>
      <c r="F231" s="164">
        <v>0</v>
      </c>
      <c r="G231" s="436">
        <v>1.9455252918287939E-5</v>
      </c>
      <c r="H231" s="278">
        <v>17362</v>
      </c>
      <c r="I231" s="15">
        <v>19888</v>
      </c>
      <c r="J231" s="343">
        <v>0.87298873692679002</v>
      </c>
      <c r="K231" s="444">
        <v>0.873127530964387</v>
      </c>
      <c r="L231" s="451">
        <v>0.62193993599999997</v>
      </c>
      <c r="M231" s="14">
        <f>Lisäosat[[#This Row],[HYTE-kerroin (sis. Kulttuurihyte)]]*Lisäosat[[#This Row],[Asukasmäärä 31.12.2022]]</f>
        <v>31677.266760287999</v>
      </c>
      <c r="N231" s="444">
        <f>Lisäosat[[#This Row],[HYTE-kerroin (sis. Kulttuurihyte)]]/$N$7</f>
        <v>0.93745110709545543</v>
      </c>
      <c r="O231" s="456">
        <v>0</v>
      </c>
      <c r="P231" s="206">
        <v>0</v>
      </c>
      <c r="Q231" s="168">
        <v>0</v>
      </c>
      <c r="R231" s="168">
        <v>587017.25985684036</v>
      </c>
      <c r="S231" s="168">
        <v>929160.45824550255</v>
      </c>
      <c r="T231" s="168">
        <v>0</v>
      </c>
      <c r="U231" s="320">
        <f t="shared" si="4"/>
        <v>1516177.7181023429</v>
      </c>
      <c r="V231" s="49"/>
      <c r="W231" s="49"/>
      <c r="X231" s="115"/>
      <c r="Y231" s="115"/>
      <c r="Z231" s="116"/>
    </row>
    <row r="232" spans="1:26" s="50" customFormat="1">
      <c r="A232" s="134">
        <v>738</v>
      </c>
      <c r="B232" s="130" t="s">
        <v>238</v>
      </c>
      <c r="C232" s="425">
        <v>2917</v>
      </c>
      <c r="D232" s="429">
        <v>0</v>
      </c>
      <c r="E232" s="437">
        <v>0</v>
      </c>
      <c r="F232" s="164">
        <v>0</v>
      </c>
      <c r="G232" s="436">
        <v>0</v>
      </c>
      <c r="H232" s="278">
        <v>714</v>
      </c>
      <c r="I232" s="15">
        <v>1225</v>
      </c>
      <c r="J232" s="343">
        <v>0.58285714285714285</v>
      </c>
      <c r="K232" s="444">
        <v>0.58294980968407606</v>
      </c>
      <c r="L232" s="451">
        <v>0.35864062000000002</v>
      </c>
      <c r="M232" s="14">
        <f>Lisäosat[[#This Row],[HYTE-kerroin (sis. Kulttuurihyte)]]*Lisäosat[[#This Row],[Asukasmäärä 31.12.2022]]</f>
        <v>1046.1546885400001</v>
      </c>
      <c r="N232" s="444">
        <f>Lisäosat[[#This Row],[HYTE-kerroin (sis. Kulttuurihyte)]]/$N$7</f>
        <v>0.54057960714135678</v>
      </c>
      <c r="O232" s="456">
        <v>0</v>
      </c>
      <c r="P232" s="206">
        <v>0</v>
      </c>
      <c r="Q232" s="168">
        <v>0</v>
      </c>
      <c r="R232" s="168">
        <v>22446.132651999538</v>
      </c>
      <c r="S232" s="168">
        <v>30685.904095049831</v>
      </c>
      <c r="T232" s="168">
        <v>0</v>
      </c>
      <c r="U232" s="320">
        <f t="shared" si="4"/>
        <v>53132.036747049366</v>
      </c>
      <c r="V232" s="49"/>
      <c r="W232" s="49"/>
      <c r="X232" s="115"/>
      <c r="Y232" s="115"/>
      <c r="Z232" s="116"/>
    </row>
    <row r="233" spans="1:26" s="50" customFormat="1">
      <c r="A233" s="134">
        <v>739</v>
      </c>
      <c r="B233" s="130" t="s">
        <v>239</v>
      </c>
      <c r="C233" s="425">
        <v>3256</v>
      </c>
      <c r="D233" s="429">
        <v>0.60026666666666662</v>
      </c>
      <c r="E233" s="437">
        <v>0</v>
      </c>
      <c r="F233" s="164">
        <v>0</v>
      </c>
      <c r="G233" s="436">
        <v>0</v>
      </c>
      <c r="H233" s="278">
        <v>975</v>
      </c>
      <c r="I233" s="15">
        <v>1169</v>
      </c>
      <c r="J233" s="343">
        <v>0.83404619332763041</v>
      </c>
      <c r="K233" s="444">
        <v>0.83417879599914013</v>
      </c>
      <c r="L233" s="451">
        <v>0.65141054300000001</v>
      </c>
      <c r="M233" s="14">
        <f>Lisäosat[[#This Row],[HYTE-kerroin (sis. Kulttuurihyte)]]*Lisäosat[[#This Row],[Asukasmäärä 31.12.2022]]</f>
        <v>2120.9927280080001</v>
      </c>
      <c r="N233" s="444">
        <f>Lisäosat[[#This Row],[HYTE-kerroin (sis. Kulttuurihyte)]]/$N$7</f>
        <v>0.98187220238097361</v>
      </c>
      <c r="O233" s="456">
        <v>0</v>
      </c>
      <c r="P233" s="206">
        <v>123287.85826133333</v>
      </c>
      <c r="Q233" s="168">
        <v>0</v>
      </c>
      <c r="R233" s="168">
        <v>35852.337309006238</v>
      </c>
      <c r="S233" s="168">
        <v>62213.150837934685</v>
      </c>
      <c r="T233" s="168">
        <v>0</v>
      </c>
      <c r="U233" s="320">
        <f t="shared" si="4"/>
        <v>221353.34640827426</v>
      </c>
      <c r="V233" s="49"/>
      <c r="W233" s="49"/>
      <c r="X233" s="115"/>
      <c r="Y233" s="115"/>
      <c r="Z233" s="116"/>
    </row>
    <row r="234" spans="1:26" s="50" customFormat="1">
      <c r="A234" s="134">
        <v>740</v>
      </c>
      <c r="B234" s="130" t="s">
        <v>240</v>
      </c>
      <c r="C234" s="425">
        <v>32085</v>
      </c>
      <c r="D234" s="429">
        <v>0.3679</v>
      </c>
      <c r="E234" s="437">
        <v>0</v>
      </c>
      <c r="F234" s="164">
        <v>1</v>
      </c>
      <c r="G234" s="436">
        <v>3.0724797984453255E-5</v>
      </c>
      <c r="H234" s="278">
        <v>11584</v>
      </c>
      <c r="I234" s="15">
        <v>11360</v>
      </c>
      <c r="J234" s="343">
        <v>1.0197183098591549</v>
      </c>
      <c r="K234" s="444">
        <v>1.0198804320211603</v>
      </c>
      <c r="L234" s="451">
        <v>0.64912826800000001</v>
      </c>
      <c r="M234" s="14">
        <f>Lisäosat[[#This Row],[HYTE-kerroin (sis. Kulttuurihyte)]]*Lisäosat[[#This Row],[Asukasmäärä 31.12.2022]]</f>
        <v>20827.280478780001</v>
      </c>
      <c r="N234" s="444">
        <f>Lisäosat[[#This Row],[HYTE-kerroin (sis. Kulttuurihyte)]]/$N$7</f>
        <v>0.97843212545134828</v>
      </c>
      <c r="O234" s="456">
        <v>0</v>
      </c>
      <c r="P234" s="206">
        <v>744600.83022</v>
      </c>
      <c r="Q234" s="168">
        <v>0</v>
      </c>
      <c r="R234" s="168">
        <v>431941.80033046583</v>
      </c>
      <c r="S234" s="168">
        <v>610907.67773977271</v>
      </c>
      <c r="T234" s="168">
        <v>0</v>
      </c>
      <c r="U234" s="320">
        <f t="shared" si="4"/>
        <v>1787450.3082902385</v>
      </c>
      <c r="V234" s="49"/>
      <c r="W234" s="49"/>
      <c r="X234" s="115"/>
      <c r="Y234" s="115"/>
      <c r="Z234" s="116"/>
    </row>
    <row r="235" spans="1:26" s="50" customFormat="1">
      <c r="A235" s="134">
        <v>742</v>
      </c>
      <c r="B235" s="130" t="s">
        <v>241</v>
      </c>
      <c r="C235" s="425">
        <v>988</v>
      </c>
      <c r="D235" s="429">
        <v>1.9433833333333332</v>
      </c>
      <c r="E235" s="437">
        <v>0</v>
      </c>
      <c r="F235" s="164">
        <v>4</v>
      </c>
      <c r="G235" s="436">
        <v>3.9643211100099107E-3</v>
      </c>
      <c r="H235" s="278">
        <v>346</v>
      </c>
      <c r="I235" s="15">
        <v>387</v>
      </c>
      <c r="J235" s="343">
        <v>0.89405684754521964</v>
      </c>
      <c r="K235" s="444">
        <v>0.89419899114279788</v>
      </c>
      <c r="L235" s="451">
        <v>0.40977616500000003</v>
      </c>
      <c r="M235" s="14">
        <f>Lisäosat[[#This Row],[HYTE-kerroin (sis. Kulttuurihyte)]]*Lisäosat[[#This Row],[Asukasmäärä 31.12.2022]]</f>
        <v>404.85885102000003</v>
      </c>
      <c r="N235" s="444">
        <f>Lisäosat[[#This Row],[HYTE-kerroin (sis. Kulttuurihyte)]]/$N$7</f>
        <v>0.61765629975654124</v>
      </c>
      <c r="O235" s="456">
        <v>0</v>
      </c>
      <c r="P235" s="206">
        <v>363352.67165599996</v>
      </c>
      <c r="Q235" s="168">
        <v>0</v>
      </c>
      <c r="R235" s="168">
        <v>11661.785562887912</v>
      </c>
      <c r="S235" s="168">
        <v>11875.356494143145</v>
      </c>
      <c r="T235" s="168">
        <v>0</v>
      </c>
      <c r="U235" s="320">
        <f t="shared" si="4"/>
        <v>386889.81371303101</v>
      </c>
      <c r="V235" s="49"/>
      <c r="W235" s="49"/>
      <c r="X235" s="115"/>
      <c r="Y235" s="115"/>
      <c r="Z235" s="116"/>
    </row>
    <row r="236" spans="1:26" s="50" customFormat="1">
      <c r="A236" s="134">
        <v>743</v>
      </c>
      <c r="B236" s="130" t="s">
        <v>242</v>
      </c>
      <c r="C236" s="425">
        <v>65323</v>
      </c>
      <c r="D236" s="429">
        <v>0</v>
      </c>
      <c r="E236" s="437">
        <v>0</v>
      </c>
      <c r="F236" s="164">
        <v>3</v>
      </c>
      <c r="G236" s="436">
        <v>4.6342066238260012E-5</v>
      </c>
      <c r="H236" s="278">
        <v>31519</v>
      </c>
      <c r="I236" s="15">
        <v>28008</v>
      </c>
      <c r="J236" s="343">
        <v>1.1253570408454727</v>
      </c>
      <c r="K236" s="444">
        <v>1.1255359582138538</v>
      </c>
      <c r="L236" s="451">
        <v>0.72374183599999997</v>
      </c>
      <c r="M236" s="14">
        <f>Lisäosat[[#This Row],[HYTE-kerroin (sis. Kulttuurihyte)]]*Lisäosat[[#This Row],[Asukasmäärä 31.12.2022]]</f>
        <v>47276.987953028001</v>
      </c>
      <c r="N236" s="444">
        <f>Lisäosat[[#This Row],[HYTE-kerroin (sis. Kulttuurihyte)]]/$N$7</f>
        <v>1.090897281453072</v>
      </c>
      <c r="O236" s="456">
        <v>0.79963340669110627</v>
      </c>
      <c r="P236" s="206">
        <v>0</v>
      </c>
      <c r="Q236" s="168">
        <v>0</v>
      </c>
      <c r="R236" s="168">
        <v>970508.68725892704</v>
      </c>
      <c r="S236" s="168">
        <v>1386732.8934443467</v>
      </c>
      <c r="T236" s="168">
        <v>539059.55522092199</v>
      </c>
      <c r="U236" s="320">
        <f t="shared" si="4"/>
        <v>2896301.1359241959</v>
      </c>
      <c r="V236" s="49"/>
      <c r="W236" s="49"/>
      <c r="X236" s="115"/>
      <c r="Y236" s="115"/>
      <c r="Z236" s="116"/>
    </row>
    <row r="237" spans="1:26" s="50" customFormat="1">
      <c r="A237" s="134">
        <v>746</v>
      </c>
      <c r="B237" s="130" t="s">
        <v>243</v>
      </c>
      <c r="C237" s="425">
        <v>4735</v>
      </c>
      <c r="D237" s="429">
        <v>0.17035</v>
      </c>
      <c r="E237" s="437">
        <v>0</v>
      </c>
      <c r="F237" s="164">
        <v>0</v>
      </c>
      <c r="G237" s="436">
        <v>0</v>
      </c>
      <c r="H237" s="278">
        <v>2065</v>
      </c>
      <c r="I237" s="15">
        <v>1731</v>
      </c>
      <c r="J237" s="343">
        <v>1.1929520508376661</v>
      </c>
      <c r="K237" s="444">
        <v>1.1931417149476273</v>
      </c>
      <c r="L237" s="451">
        <v>0.67357462499999998</v>
      </c>
      <c r="M237" s="14">
        <f>Lisäosat[[#This Row],[HYTE-kerroin (sis. Kulttuurihyte)]]*Lisäosat[[#This Row],[Asukasmäärä 31.12.2022]]</f>
        <v>3189.3758493750001</v>
      </c>
      <c r="N237" s="444">
        <f>Lisäosat[[#This Row],[HYTE-kerroin (sis. Kulttuurihyte)]]/$N$7</f>
        <v>1.0152801602977561</v>
      </c>
      <c r="O237" s="456">
        <v>0</v>
      </c>
      <c r="P237" s="206">
        <v>50880.785329999999</v>
      </c>
      <c r="Q237" s="168">
        <v>0</v>
      </c>
      <c r="R237" s="168">
        <v>74573.74346765659</v>
      </c>
      <c r="S237" s="168">
        <v>93551.061338332176</v>
      </c>
      <c r="T237" s="168">
        <v>0</v>
      </c>
      <c r="U237" s="320">
        <f t="shared" si="4"/>
        <v>219005.59013598878</v>
      </c>
      <c r="V237" s="49"/>
      <c r="W237" s="49"/>
      <c r="X237" s="115"/>
      <c r="Y237" s="115"/>
      <c r="Z237" s="116"/>
    </row>
    <row r="238" spans="1:26" s="50" customFormat="1">
      <c r="A238" s="134">
        <v>747</v>
      </c>
      <c r="B238" s="130" t="s">
        <v>244</v>
      </c>
      <c r="C238" s="425">
        <v>1308</v>
      </c>
      <c r="D238" s="429">
        <v>1.2231166666666669</v>
      </c>
      <c r="E238" s="437">
        <v>0</v>
      </c>
      <c r="F238" s="164">
        <v>0</v>
      </c>
      <c r="G238" s="436">
        <v>0</v>
      </c>
      <c r="H238" s="278">
        <v>381</v>
      </c>
      <c r="I238" s="15">
        <v>463</v>
      </c>
      <c r="J238" s="343">
        <v>0.82289416846652264</v>
      </c>
      <c r="K238" s="444">
        <v>0.82302499810879104</v>
      </c>
      <c r="L238" s="451">
        <v>0.356280296</v>
      </c>
      <c r="M238" s="14">
        <f>Lisäosat[[#This Row],[HYTE-kerroin (sis. Kulttuurihyte)]]*Lisäosat[[#This Row],[Asukasmäärä 31.12.2022]]</f>
        <v>466.014627168</v>
      </c>
      <c r="N238" s="444">
        <f>Lisäosat[[#This Row],[HYTE-kerroin (sis. Kulttuurihyte)]]/$N$7</f>
        <v>0.53702188682332275</v>
      </c>
      <c r="O238" s="456">
        <v>0</v>
      </c>
      <c r="P238" s="206">
        <v>151376.53909200005</v>
      </c>
      <c r="Q238" s="168">
        <v>0</v>
      </c>
      <c r="R238" s="168">
        <v>14210.020407347141</v>
      </c>
      <c r="S238" s="168">
        <v>13669.183260197073</v>
      </c>
      <c r="T238" s="168">
        <v>0</v>
      </c>
      <c r="U238" s="320">
        <f t="shared" si="4"/>
        <v>179255.74275954429</v>
      </c>
      <c r="V238" s="49"/>
      <c r="W238" s="49"/>
      <c r="X238" s="115"/>
      <c r="Y238" s="115"/>
      <c r="Z238" s="116"/>
    </row>
    <row r="239" spans="1:26" s="50" customFormat="1">
      <c r="A239" s="134">
        <v>748</v>
      </c>
      <c r="B239" s="130" t="s">
        <v>245</v>
      </c>
      <c r="C239" s="425">
        <v>4897</v>
      </c>
      <c r="D239" s="429">
        <v>0.54026666666666667</v>
      </c>
      <c r="E239" s="437">
        <v>0</v>
      </c>
      <c r="F239" s="164">
        <v>0</v>
      </c>
      <c r="G239" s="436">
        <v>0</v>
      </c>
      <c r="H239" s="278">
        <v>1565</v>
      </c>
      <c r="I239" s="15">
        <v>1733</v>
      </c>
      <c r="J239" s="343">
        <v>0.90305828043854586</v>
      </c>
      <c r="K239" s="444">
        <v>0.9032018551487635</v>
      </c>
      <c r="L239" s="451">
        <v>0.51593609699999998</v>
      </c>
      <c r="M239" s="14">
        <f>Lisäosat[[#This Row],[HYTE-kerroin (sis. Kulttuurihyte)]]*Lisäosat[[#This Row],[Asukasmäärä 31.12.2022]]</f>
        <v>2526.5390670090001</v>
      </c>
      <c r="N239" s="444">
        <f>Lisäosat[[#This Row],[HYTE-kerroin (sis. Kulttuurihyte)]]/$N$7</f>
        <v>0.77767134304615271</v>
      </c>
      <c r="O239" s="456">
        <v>0</v>
      </c>
      <c r="P239" s="206">
        <v>166889.86446933332</v>
      </c>
      <c r="Q239" s="168">
        <v>0</v>
      </c>
      <c r="R239" s="168">
        <v>58383.329197558131</v>
      </c>
      <c r="S239" s="168">
        <v>74108.672791815814</v>
      </c>
      <c r="T239" s="168">
        <v>0</v>
      </c>
      <c r="U239" s="320">
        <f t="shared" si="4"/>
        <v>299381.86645870726</v>
      </c>
      <c r="V239" s="49"/>
      <c r="W239" s="49"/>
      <c r="X239" s="115"/>
      <c r="Y239" s="115"/>
      <c r="Z239" s="116"/>
    </row>
    <row r="240" spans="1:26" s="50" customFormat="1">
      <c r="A240" s="134">
        <v>749</v>
      </c>
      <c r="B240" s="130" t="s">
        <v>246</v>
      </c>
      <c r="C240" s="425">
        <v>21232</v>
      </c>
      <c r="D240" s="429">
        <v>0</v>
      </c>
      <c r="E240" s="437">
        <v>0</v>
      </c>
      <c r="F240" s="164">
        <v>1</v>
      </c>
      <c r="G240" s="436">
        <v>4.6963790917202836E-5</v>
      </c>
      <c r="H240" s="278">
        <v>6984</v>
      </c>
      <c r="I240" s="15">
        <v>9006</v>
      </c>
      <c r="J240" s="343">
        <v>0.77548301132578279</v>
      </c>
      <c r="K240" s="444">
        <v>0.77560630320078305</v>
      </c>
      <c r="L240" s="451">
        <v>0.68227777999999994</v>
      </c>
      <c r="M240" s="14">
        <f>Lisäosat[[#This Row],[HYTE-kerroin (sis. Kulttuurihyte)]]*Lisäosat[[#This Row],[Asukasmäärä 31.12.2022]]</f>
        <v>14486.121824959999</v>
      </c>
      <c r="N240" s="444">
        <f>Lisäosat[[#This Row],[HYTE-kerroin (sis. Kulttuurihyte)]]/$N$7</f>
        <v>1.0283984404044277</v>
      </c>
      <c r="O240" s="456">
        <v>0</v>
      </c>
      <c r="P240" s="206">
        <v>0</v>
      </c>
      <c r="Q240" s="168">
        <v>0</v>
      </c>
      <c r="R240" s="168">
        <v>217373.2839901791</v>
      </c>
      <c r="S240" s="168">
        <v>424908.23766253615</v>
      </c>
      <c r="T240" s="168">
        <v>0</v>
      </c>
      <c r="U240" s="320">
        <f t="shared" si="4"/>
        <v>642281.52165271528</v>
      </c>
      <c r="V240" s="49"/>
      <c r="W240" s="49"/>
      <c r="X240" s="115"/>
      <c r="Y240" s="115"/>
      <c r="Z240" s="116"/>
    </row>
    <row r="241" spans="1:26" s="50" customFormat="1">
      <c r="A241" s="134">
        <v>751</v>
      </c>
      <c r="B241" s="130" t="s">
        <v>247</v>
      </c>
      <c r="C241" s="425">
        <v>2877</v>
      </c>
      <c r="D241" s="429">
        <v>0.79239999999999999</v>
      </c>
      <c r="E241" s="437">
        <v>0</v>
      </c>
      <c r="F241" s="164">
        <v>0</v>
      </c>
      <c r="G241" s="436">
        <v>0</v>
      </c>
      <c r="H241" s="278">
        <v>578</v>
      </c>
      <c r="I241" s="15">
        <v>1003</v>
      </c>
      <c r="J241" s="343">
        <v>0.57627118644067798</v>
      </c>
      <c r="K241" s="444">
        <v>0.57636280618482094</v>
      </c>
      <c r="L241" s="451">
        <v>0.64296348199999998</v>
      </c>
      <c r="M241" s="14">
        <f>Lisäosat[[#This Row],[HYTE-kerroin (sis. Kulttuurihyte)]]*Lisäosat[[#This Row],[Asukasmäärä 31.12.2022]]</f>
        <v>1849.805937714</v>
      </c>
      <c r="N241" s="444">
        <f>Lisäosat[[#This Row],[HYTE-kerroin (sis. Kulttuurihyte)]]/$N$7</f>
        <v>0.96913993318938263</v>
      </c>
      <c r="O241" s="456">
        <v>0</v>
      </c>
      <c r="P241" s="206">
        <v>143805.67118400001</v>
      </c>
      <c r="Q241" s="168">
        <v>0</v>
      </c>
      <c r="R241" s="168">
        <v>21888.184472797235</v>
      </c>
      <c r="S241" s="168">
        <v>54258.675338312722</v>
      </c>
      <c r="T241" s="168">
        <v>0</v>
      </c>
      <c r="U241" s="320">
        <f t="shared" si="4"/>
        <v>219952.53099510996</v>
      </c>
      <c r="V241" s="49"/>
      <c r="W241" s="49"/>
      <c r="X241" s="115"/>
      <c r="Y241" s="115"/>
      <c r="Z241" s="116"/>
    </row>
    <row r="242" spans="1:26" s="50" customFormat="1">
      <c r="A242" s="134">
        <v>753</v>
      </c>
      <c r="B242" s="130" t="s">
        <v>248</v>
      </c>
      <c r="C242" s="425">
        <v>22320</v>
      </c>
      <c r="D242" s="429">
        <v>0</v>
      </c>
      <c r="E242" s="437">
        <v>0</v>
      </c>
      <c r="F242" s="164">
        <v>3</v>
      </c>
      <c r="G242" s="436">
        <v>1.8026137899954936E-4</v>
      </c>
      <c r="H242" s="278">
        <v>6869</v>
      </c>
      <c r="I242" s="15">
        <v>10264</v>
      </c>
      <c r="J242" s="343">
        <v>0.66923226812158998</v>
      </c>
      <c r="K242" s="444">
        <v>0.66933866748810389</v>
      </c>
      <c r="L242" s="451">
        <v>0.57479521700000002</v>
      </c>
      <c r="M242" s="14">
        <f>Lisäosat[[#This Row],[HYTE-kerroin (sis. Kulttuurihyte)]]*Lisäosat[[#This Row],[Asukasmäärä 31.12.2022]]</f>
        <v>12829.429243440001</v>
      </c>
      <c r="N242" s="444">
        <f>Lisäosat[[#This Row],[HYTE-kerroin (sis. Kulttuurihyte)]]/$N$7</f>
        <v>0.8663897931935064</v>
      </c>
      <c r="O242" s="456">
        <v>1.78244880275041</v>
      </c>
      <c r="P242" s="206">
        <v>0</v>
      </c>
      <c r="Q242" s="168">
        <v>0</v>
      </c>
      <c r="R242" s="168">
        <v>197203.23557001509</v>
      </c>
      <c r="S242" s="168">
        <v>376313.98078217858</v>
      </c>
      <c r="T242" s="168">
        <v>410573.53510265605</v>
      </c>
      <c r="U242" s="320">
        <f t="shared" si="4"/>
        <v>984090.75145484973</v>
      </c>
      <c r="V242" s="49"/>
      <c r="W242" s="49"/>
      <c r="X242" s="115"/>
      <c r="Y242" s="115"/>
      <c r="Z242" s="116"/>
    </row>
    <row r="243" spans="1:26" s="50" customFormat="1">
      <c r="A243" s="134">
        <v>755</v>
      </c>
      <c r="B243" s="130" t="s">
        <v>249</v>
      </c>
      <c r="C243" s="425">
        <v>6217</v>
      </c>
      <c r="D243" s="429">
        <v>0</v>
      </c>
      <c r="E243" s="437">
        <v>0</v>
      </c>
      <c r="F243" s="164">
        <v>0</v>
      </c>
      <c r="G243" s="436">
        <v>0</v>
      </c>
      <c r="H243" s="278">
        <v>1335</v>
      </c>
      <c r="I243" s="15">
        <v>2835</v>
      </c>
      <c r="J243" s="343">
        <v>0.47089947089947087</v>
      </c>
      <c r="K243" s="444">
        <v>0.47097433788927712</v>
      </c>
      <c r="L243" s="451">
        <v>0.63242744399999995</v>
      </c>
      <c r="M243" s="14">
        <f>Lisäosat[[#This Row],[HYTE-kerroin (sis. Kulttuurihyte)]]*Lisäosat[[#This Row],[Asukasmäärä 31.12.2022]]</f>
        <v>3931.8014193479999</v>
      </c>
      <c r="N243" s="444">
        <f>Lisäosat[[#This Row],[HYTE-kerroin (sis. Kulttuurihyte)]]/$N$7</f>
        <v>0.9532589454672824</v>
      </c>
      <c r="O243" s="456">
        <v>0.38950720441156922</v>
      </c>
      <c r="P243" s="206">
        <v>0</v>
      </c>
      <c r="Q243" s="168">
        <v>0</v>
      </c>
      <c r="R243" s="168">
        <v>38650.22645428079</v>
      </c>
      <c r="S243" s="168">
        <v>115327.95541285803</v>
      </c>
      <c r="T243" s="168">
        <v>24990.564111011812</v>
      </c>
      <c r="U243" s="320">
        <f t="shared" si="4"/>
        <v>178968.74597815063</v>
      </c>
      <c r="V243" s="49"/>
      <c r="W243" s="49"/>
      <c r="X243" s="115"/>
      <c r="Y243" s="115"/>
      <c r="Z243" s="116"/>
    </row>
    <row r="244" spans="1:26" s="50" customFormat="1">
      <c r="A244" s="134">
        <v>758</v>
      </c>
      <c r="B244" s="130" t="s">
        <v>250</v>
      </c>
      <c r="C244" s="425">
        <v>8134</v>
      </c>
      <c r="D244" s="429">
        <v>1.4546833333333333</v>
      </c>
      <c r="E244" s="437">
        <v>1</v>
      </c>
      <c r="F244" s="164">
        <v>131</v>
      </c>
      <c r="G244" s="436">
        <v>1.5756687431293513E-2</v>
      </c>
      <c r="H244" s="278">
        <v>3654</v>
      </c>
      <c r="I244" s="15">
        <v>3478</v>
      </c>
      <c r="J244" s="343">
        <v>1.0506037952846463</v>
      </c>
      <c r="K244" s="444">
        <v>1.050770827843595</v>
      </c>
      <c r="L244" s="451">
        <v>0.62692466899999999</v>
      </c>
      <c r="M244" s="14">
        <f>Lisäosat[[#This Row],[HYTE-kerroin (sis. Kulttuurihyte)]]*Lisäosat[[#This Row],[Asukasmäärä 31.12.2022]]</f>
        <v>5099.4052576459999</v>
      </c>
      <c r="N244" s="444">
        <f>Lisäosat[[#This Row],[HYTE-kerroin (sis. Kulttuurihyte)]]/$N$7</f>
        <v>0.94496460349428657</v>
      </c>
      <c r="O244" s="456">
        <v>0</v>
      </c>
      <c r="P244" s="206">
        <v>1119581.1423579999</v>
      </c>
      <c r="Q244" s="168">
        <v>120819.98999999999</v>
      </c>
      <c r="R244" s="168">
        <v>112820.00286057337</v>
      </c>
      <c r="S244" s="168">
        <v>149576.21697064638</v>
      </c>
      <c r="T244" s="168">
        <v>0</v>
      </c>
      <c r="U244" s="320">
        <f t="shared" si="4"/>
        <v>1502797.3521892196</v>
      </c>
      <c r="V244" s="49"/>
      <c r="W244" s="49"/>
      <c r="X244" s="115"/>
      <c r="Y244" s="115"/>
      <c r="Z244" s="116"/>
    </row>
    <row r="245" spans="1:26" s="50" customFormat="1">
      <c r="A245" s="134">
        <v>759</v>
      </c>
      <c r="B245" s="130" t="s">
        <v>251</v>
      </c>
      <c r="C245" s="425">
        <v>1942</v>
      </c>
      <c r="D245" s="429">
        <v>1.1890000000000001</v>
      </c>
      <c r="E245" s="437">
        <v>0</v>
      </c>
      <c r="F245" s="164">
        <v>0</v>
      </c>
      <c r="G245" s="436">
        <v>0</v>
      </c>
      <c r="H245" s="278">
        <v>705</v>
      </c>
      <c r="I245" s="15">
        <v>712</v>
      </c>
      <c r="J245" s="343">
        <v>0.9901685393258427</v>
      </c>
      <c r="K245" s="444">
        <v>0.9903259634524797</v>
      </c>
      <c r="L245" s="451">
        <v>0.54668881700000005</v>
      </c>
      <c r="M245" s="14">
        <f>Lisäosat[[#This Row],[HYTE-kerroin (sis. Kulttuurihyte)]]*Lisäosat[[#This Row],[Asukasmäärä 31.12.2022]]</f>
        <v>1061.6696826140001</v>
      </c>
      <c r="N245" s="444">
        <f>Lisäosat[[#This Row],[HYTE-kerroin (sis. Kulttuurihyte)]]/$N$7</f>
        <v>0.82402496940372538</v>
      </c>
      <c r="O245" s="456">
        <v>0</v>
      </c>
      <c r="P245" s="206">
        <v>218481.17555999997</v>
      </c>
      <c r="Q245" s="168">
        <v>0</v>
      </c>
      <c r="R245" s="168">
        <v>25386.411877526243</v>
      </c>
      <c r="S245" s="168">
        <v>31140.991306726399</v>
      </c>
      <c r="T245" s="168">
        <v>0</v>
      </c>
      <c r="U245" s="320">
        <f t="shared" si="4"/>
        <v>275008.57874425262</v>
      </c>
      <c r="V245" s="49"/>
      <c r="W245" s="49"/>
      <c r="X245" s="115"/>
      <c r="Y245" s="115"/>
      <c r="Z245" s="116"/>
    </row>
    <row r="246" spans="1:26" s="50" customFormat="1">
      <c r="A246" s="134">
        <v>761</v>
      </c>
      <c r="B246" s="130" t="s">
        <v>252</v>
      </c>
      <c r="C246" s="425">
        <v>8426</v>
      </c>
      <c r="D246" s="429">
        <v>0</v>
      </c>
      <c r="E246" s="437">
        <v>0</v>
      </c>
      <c r="F246" s="164">
        <v>0</v>
      </c>
      <c r="G246" s="436">
        <v>0</v>
      </c>
      <c r="H246" s="278">
        <v>2678</v>
      </c>
      <c r="I246" s="15">
        <v>3194</v>
      </c>
      <c r="J246" s="343">
        <v>0.83844708829054482</v>
      </c>
      <c r="K246" s="444">
        <v>0.83858039064803569</v>
      </c>
      <c r="L246" s="451">
        <v>0.63702283400000004</v>
      </c>
      <c r="M246" s="14">
        <f>Lisäosat[[#This Row],[HYTE-kerroin (sis. Kulttuurihyte)]]*Lisäosat[[#This Row],[Asukasmäärä 31.12.2022]]</f>
        <v>5367.5543992840003</v>
      </c>
      <c r="N246" s="444">
        <f>Lisäosat[[#This Row],[HYTE-kerroin (sis. Kulttuurihyte)]]/$N$7</f>
        <v>0.96018558451018099</v>
      </c>
      <c r="O246" s="456">
        <v>0</v>
      </c>
      <c r="P246" s="206">
        <v>0</v>
      </c>
      <c r="Q246" s="168">
        <v>0</v>
      </c>
      <c r="R246" s="168">
        <v>93269.594505124609</v>
      </c>
      <c r="S246" s="168">
        <v>157441.591884711</v>
      </c>
      <c r="T246" s="168">
        <v>0</v>
      </c>
      <c r="U246" s="320">
        <f t="shared" si="4"/>
        <v>250711.18638983561</v>
      </c>
      <c r="V246" s="49"/>
      <c r="W246" s="49"/>
      <c r="X246" s="115"/>
      <c r="Y246" s="115"/>
      <c r="Z246" s="116"/>
    </row>
    <row r="247" spans="1:26" s="50" customFormat="1">
      <c r="A247" s="134">
        <v>762</v>
      </c>
      <c r="B247" s="130" t="s">
        <v>253</v>
      </c>
      <c r="C247" s="425">
        <v>3672</v>
      </c>
      <c r="D247" s="429">
        <v>1.0705166666666668</v>
      </c>
      <c r="E247" s="437">
        <v>0</v>
      </c>
      <c r="F247" s="164">
        <v>0</v>
      </c>
      <c r="G247" s="436">
        <v>0</v>
      </c>
      <c r="H247" s="278">
        <v>1160</v>
      </c>
      <c r="I247" s="15">
        <v>1307</v>
      </c>
      <c r="J247" s="343">
        <v>0.88752869166029069</v>
      </c>
      <c r="K247" s="444">
        <v>0.88766979736462359</v>
      </c>
      <c r="L247" s="451">
        <v>0.67582381700000005</v>
      </c>
      <c r="M247" s="14">
        <f>Lisäosat[[#This Row],[HYTE-kerroin (sis. Kulttuurihyte)]]*Lisäosat[[#This Row],[Asukasmäärä 31.12.2022]]</f>
        <v>2481.6250560240001</v>
      </c>
      <c r="N247" s="444">
        <f>Lisäosat[[#This Row],[HYTE-kerroin (sis. Kulttuurihyte)]]/$N$7</f>
        <v>1.0186703711660776</v>
      </c>
      <c r="O247" s="456">
        <v>0</v>
      </c>
      <c r="P247" s="206">
        <v>371945.277864</v>
      </c>
      <c r="Q247" s="168">
        <v>0</v>
      </c>
      <c r="R247" s="168">
        <v>43025.710146182246</v>
      </c>
      <c r="S247" s="168">
        <v>72791.250952858943</v>
      </c>
      <c r="T247" s="168">
        <v>0</v>
      </c>
      <c r="U247" s="320">
        <f t="shared" si="4"/>
        <v>487762.23896304122</v>
      </c>
      <c r="V247" s="49"/>
      <c r="W247" s="49"/>
      <c r="X247" s="115"/>
      <c r="Y247" s="115"/>
      <c r="Z247" s="116"/>
    </row>
    <row r="248" spans="1:26" s="50" customFormat="1">
      <c r="A248" s="134">
        <v>765</v>
      </c>
      <c r="B248" s="130" t="s">
        <v>254</v>
      </c>
      <c r="C248" s="425">
        <v>10354</v>
      </c>
      <c r="D248" s="429">
        <v>0.59563333333333335</v>
      </c>
      <c r="E248" s="437">
        <v>0</v>
      </c>
      <c r="F248" s="164">
        <v>0</v>
      </c>
      <c r="G248" s="436">
        <v>0</v>
      </c>
      <c r="H248" s="278">
        <v>4525</v>
      </c>
      <c r="I248" s="15">
        <v>4283</v>
      </c>
      <c r="J248" s="343">
        <v>1.05650245155265</v>
      </c>
      <c r="K248" s="444">
        <v>1.0566704219224607</v>
      </c>
      <c r="L248" s="451">
        <v>0.62875626100000004</v>
      </c>
      <c r="M248" s="14">
        <f>Lisäosat[[#This Row],[HYTE-kerroin (sis. Kulttuurihyte)]]*Lisäosat[[#This Row],[Asukasmäärä 31.12.2022]]</f>
        <v>6510.1423263940005</v>
      </c>
      <c r="N248" s="444">
        <f>Lisäosat[[#This Row],[HYTE-kerroin (sis. Kulttuurihyte)]]/$N$7</f>
        <v>0.94772536518325334</v>
      </c>
      <c r="O248" s="456">
        <v>5.8542103223080399E-2</v>
      </c>
      <c r="P248" s="206">
        <v>389026.18960266665</v>
      </c>
      <c r="Q248" s="168">
        <v>0</v>
      </c>
      <c r="R248" s="168">
        <v>144418.10524132408</v>
      </c>
      <c r="S248" s="168">
        <v>190956.08446935011</v>
      </c>
      <c r="T248" s="168">
        <v>6255.4157474847134</v>
      </c>
      <c r="U248" s="320">
        <f t="shared" si="4"/>
        <v>730655.79506082553</v>
      </c>
      <c r="V248" s="49"/>
      <c r="W248" s="49"/>
      <c r="X248" s="115"/>
      <c r="Y248" s="115"/>
      <c r="Z248" s="116"/>
    </row>
    <row r="249" spans="1:26" s="50" customFormat="1">
      <c r="A249" s="134">
        <v>768</v>
      </c>
      <c r="B249" s="130" t="s">
        <v>255</v>
      </c>
      <c r="C249" s="425">
        <v>2375</v>
      </c>
      <c r="D249" s="429">
        <v>1.2305166666666667</v>
      </c>
      <c r="E249" s="437">
        <v>0</v>
      </c>
      <c r="F249" s="164">
        <v>0</v>
      </c>
      <c r="G249" s="436">
        <v>0</v>
      </c>
      <c r="H249" s="278">
        <v>733</v>
      </c>
      <c r="I249" s="15">
        <v>802</v>
      </c>
      <c r="J249" s="343">
        <v>0.91396508728179549</v>
      </c>
      <c r="K249" s="444">
        <v>0.91411039603472755</v>
      </c>
      <c r="L249" s="451">
        <v>0.47395518599999997</v>
      </c>
      <c r="M249" s="14">
        <f>Lisäosat[[#This Row],[HYTE-kerroin (sis. Kulttuurihyte)]]*Lisäosat[[#This Row],[Asukasmäärä 31.12.2022]]</f>
        <v>1125.64356675</v>
      </c>
      <c r="N249" s="444">
        <f>Lisäosat[[#This Row],[HYTE-kerroin (sis. Kulttuurihyte)]]/$N$7</f>
        <v>0.71439344559043161</v>
      </c>
      <c r="O249" s="456">
        <v>0</v>
      </c>
      <c r="P249" s="206">
        <v>276524.78162499995</v>
      </c>
      <c r="Q249" s="168">
        <v>0</v>
      </c>
      <c r="R249" s="168">
        <v>28657.360915688711</v>
      </c>
      <c r="S249" s="168">
        <v>33017.479071575777</v>
      </c>
      <c r="T249" s="168">
        <v>0</v>
      </c>
      <c r="U249" s="320">
        <f t="shared" si="4"/>
        <v>338199.62161226443</v>
      </c>
      <c r="V249" s="49"/>
      <c r="W249" s="49"/>
      <c r="X249" s="115"/>
      <c r="Y249" s="115"/>
      <c r="Z249" s="116"/>
    </row>
    <row r="250" spans="1:26" s="50" customFormat="1">
      <c r="A250" s="134">
        <v>777</v>
      </c>
      <c r="B250" s="130" t="s">
        <v>256</v>
      </c>
      <c r="C250" s="425">
        <v>7367</v>
      </c>
      <c r="D250" s="429">
        <v>1.4814499999999999</v>
      </c>
      <c r="E250" s="437">
        <v>0</v>
      </c>
      <c r="F250" s="164">
        <v>0</v>
      </c>
      <c r="G250" s="436">
        <v>0</v>
      </c>
      <c r="H250" s="278">
        <v>2194</v>
      </c>
      <c r="I250" s="15">
        <v>2438</v>
      </c>
      <c r="J250" s="343">
        <v>0.89991796554552916</v>
      </c>
      <c r="K250" s="444">
        <v>0.90006104098586515</v>
      </c>
      <c r="L250" s="451">
        <v>0.677702268</v>
      </c>
      <c r="M250" s="14">
        <f>Lisäosat[[#This Row],[HYTE-kerroin (sis. Kulttuurihyte)]]*Lisäosat[[#This Row],[Asukasmäärä 31.12.2022]]</f>
        <v>4992.6326083559998</v>
      </c>
      <c r="N250" s="444">
        <f>Lisäosat[[#This Row],[HYTE-kerroin (sis. Kulttuurihyte)]]/$N$7</f>
        <v>1.021501763504219</v>
      </c>
      <c r="O250" s="456">
        <v>0</v>
      </c>
      <c r="P250" s="206">
        <v>1032667.744233</v>
      </c>
      <c r="Q250" s="168">
        <v>0</v>
      </c>
      <c r="R250" s="168">
        <v>87525.895894045854</v>
      </c>
      <c r="S250" s="168">
        <v>146444.35194917442</v>
      </c>
      <c r="T250" s="168">
        <v>0</v>
      </c>
      <c r="U250" s="320">
        <f t="shared" si="4"/>
        <v>1266637.9920762202</v>
      </c>
      <c r="V250" s="49"/>
      <c r="W250" s="49"/>
      <c r="X250" s="115"/>
      <c r="Y250" s="115"/>
      <c r="Z250" s="116"/>
    </row>
    <row r="251" spans="1:26" s="50" customFormat="1">
      <c r="A251" s="134">
        <v>778</v>
      </c>
      <c r="B251" s="130" t="s">
        <v>257</v>
      </c>
      <c r="C251" s="425">
        <v>6763</v>
      </c>
      <c r="D251" s="429">
        <v>0.39226666666666665</v>
      </c>
      <c r="E251" s="437">
        <v>0</v>
      </c>
      <c r="F251" s="164">
        <v>0</v>
      </c>
      <c r="G251" s="436">
        <v>0</v>
      </c>
      <c r="H251" s="278">
        <v>2380</v>
      </c>
      <c r="I251" s="15">
        <v>2529</v>
      </c>
      <c r="J251" s="343">
        <v>0.94108343218663504</v>
      </c>
      <c r="K251" s="444">
        <v>0.94123305240937549</v>
      </c>
      <c r="L251" s="451">
        <v>0.54979625799999998</v>
      </c>
      <c r="M251" s="14">
        <f>Lisäosat[[#This Row],[HYTE-kerroin (sis. Kulttuurihyte)]]*Lisäosat[[#This Row],[Asukasmäärä 31.12.2022]]</f>
        <v>3718.2720928539998</v>
      </c>
      <c r="N251" s="444">
        <f>Lisäosat[[#This Row],[HYTE-kerroin (sis. Kulttuurihyte)]]/$N$7</f>
        <v>0.82870882042705596</v>
      </c>
      <c r="O251" s="456">
        <v>0</v>
      </c>
      <c r="P251" s="206">
        <v>167344.89835733332</v>
      </c>
      <c r="Q251" s="168">
        <v>0</v>
      </c>
      <c r="R251" s="168">
        <v>84025.380561468803</v>
      </c>
      <c r="S251" s="168">
        <v>109064.69386458758</v>
      </c>
      <c r="T251" s="168">
        <v>0</v>
      </c>
      <c r="U251" s="320">
        <f t="shared" si="4"/>
        <v>360434.97278338973</v>
      </c>
      <c r="V251" s="49"/>
      <c r="W251" s="49"/>
      <c r="X251" s="115"/>
      <c r="Y251" s="115"/>
      <c r="Z251" s="116"/>
    </row>
    <row r="252" spans="1:26" s="50" customFormat="1">
      <c r="A252" s="134">
        <v>781</v>
      </c>
      <c r="B252" s="130" t="s">
        <v>258</v>
      </c>
      <c r="C252" s="425">
        <v>3504</v>
      </c>
      <c r="D252" s="429">
        <v>1.0842833333333333</v>
      </c>
      <c r="E252" s="437">
        <v>0</v>
      </c>
      <c r="F252" s="164">
        <v>1</v>
      </c>
      <c r="G252" s="436">
        <v>2.7901785714285713E-4</v>
      </c>
      <c r="H252" s="278">
        <v>945</v>
      </c>
      <c r="I252" s="15">
        <v>1163</v>
      </c>
      <c r="J252" s="343">
        <v>0.81255374032674121</v>
      </c>
      <c r="K252" s="444">
        <v>0.81268292597326119</v>
      </c>
      <c r="L252" s="451">
        <v>0.54483988299999997</v>
      </c>
      <c r="M252" s="14">
        <f>Lisäosat[[#This Row],[HYTE-kerroin (sis. Kulttuurihyte)]]*Lisäosat[[#This Row],[Asukasmäärä 31.12.2022]]</f>
        <v>1909.1189500319999</v>
      </c>
      <c r="N252" s="444">
        <f>Lisäosat[[#This Row],[HYTE-kerroin (sis. Kulttuurihyte)]]/$N$7</f>
        <v>0.82123806808911592</v>
      </c>
      <c r="O252" s="456">
        <v>0</v>
      </c>
      <c r="P252" s="206">
        <v>359492.491056</v>
      </c>
      <c r="Q252" s="168">
        <v>0</v>
      </c>
      <c r="R252" s="168">
        <v>37588.86083845605</v>
      </c>
      <c r="S252" s="168">
        <v>55998.449988769746</v>
      </c>
      <c r="T252" s="168">
        <v>0</v>
      </c>
      <c r="U252" s="320">
        <f t="shared" si="4"/>
        <v>453079.80188322579</v>
      </c>
      <c r="V252" s="49"/>
      <c r="W252" s="49"/>
      <c r="X252" s="115"/>
      <c r="Y252" s="115"/>
      <c r="Z252" s="116"/>
    </row>
    <row r="253" spans="1:26" s="50" customFormat="1">
      <c r="A253" s="134">
        <v>783</v>
      </c>
      <c r="B253" s="130" t="s">
        <v>259</v>
      </c>
      <c r="C253" s="425">
        <v>6419</v>
      </c>
      <c r="D253" s="429">
        <v>0</v>
      </c>
      <c r="E253" s="437">
        <v>0</v>
      </c>
      <c r="F253" s="164">
        <v>0</v>
      </c>
      <c r="G253" s="436">
        <v>0</v>
      </c>
      <c r="H253" s="278">
        <v>3210</v>
      </c>
      <c r="I253" s="15">
        <v>2666</v>
      </c>
      <c r="J253" s="343">
        <v>1.2040510127531883</v>
      </c>
      <c r="K253" s="444">
        <v>1.2042424414560615</v>
      </c>
      <c r="L253" s="451">
        <v>0.55394315000000005</v>
      </c>
      <c r="M253" s="14">
        <f>Lisäosat[[#This Row],[HYTE-kerroin (sis. Kulttuurihyte)]]*Lisäosat[[#This Row],[Asukasmäärä 31.12.2022]]</f>
        <v>3555.7610798500004</v>
      </c>
      <c r="N253" s="444">
        <f>Lisäosat[[#This Row],[HYTE-kerroin (sis. Kulttuurihyte)]]/$N$7</f>
        <v>0.83495943768345504</v>
      </c>
      <c r="O253" s="456">
        <v>0</v>
      </c>
      <c r="P253" s="206">
        <v>0</v>
      </c>
      <c r="Q253" s="168">
        <v>0</v>
      </c>
      <c r="R253" s="168">
        <v>102036.42545852525</v>
      </c>
      <c r="S253" s="168">
        <v>104297.90610933732</v>
      </c>
      <c r="T253" s="168">
        <v>0</v>
      </c>
      <c r="U253" s="320">
        <f t="shared" si="4"/>
        <v>206334.33156786257</v>
      </c>
      <c r="V253" s="49"/>
      <c r="W253" s="49"/>
      <c r="X253" s="115"/>
      <c r="Y253" s="115"/>
      <c r="Z253" s="116"/>
    </row>
    <row r="254" spans="1:26" s="109" customFormat="1">
      <c r="A254" s="130">
        <v>785</v>
      </c>
      <c r="B254" s="130" t="s">
        <v>260</v>
      </c>
      <c r="C254" s="425">
        <v>2626</v>
      </c>
      <c r="D254" s="429">
        <v>1.7081500000000001</v>
      </c>
      <c r="E254" s="437">
        <v>0</v>
      </c>
      <c r="F254" s="164">
        <v>0</v>
      </c>
      <c r="G254" s="436">
        <v>0</v>
      </c>
      <c r="H254" s="278">
        <v>833</v>
      </c>
      <c r="I254" s="15">
        <v>851</v>
      </c>
      <c r="J254" s="343">
        <v>0.97884841363102237</v>
      </c>
      <c r="K254" s="444">
        <v>0.97900403800253666</v>
      </c>
      <c r="L254" s="451">
        <v>0.69703553699999998</v>
      </c>
      <c r="M254" s="14">
        <f>Lisäosat[[#This Row],[HYTE-kerroin (sis. Kulttuurihyte)]]*Lisäosat[[#This Row],[Asukasmäärä 31.12.2022]]</f>
        <v>1830.4153201619999</v>
      </c>
      <c r="N254" s="444">
        <f>Lisäosat[[#This Row],[HYTE-kerroin (sis. Kulttuurihyte)]]/$N$7</f>
        <v>1.0506428322453396</v>
      </c>
      <c r="O254" s="455">
        <v>0</v>
      </c>
      <c r="P254" s="206">
        <v>848855.30355600012</v>
      </c>
      <c r="Q254" s="168">
        <v>0</v>
      </c>
      <c r="R254" s="168">
        <v>33935.412770089526</v>
      </c>
      <c r="S254" s="168">
        <v>53689.907987688057</v>
      </c>
      <c r="T254" s="168">
        <v>0</v>
      </c>
      <c r="U254" s="320">
        <f t="shared" si="4"/>
        <v>936480.62431377778</v>
      </c>
      <c r="V254" s="64"/>
      <c r="W254" s="64"/>
      <c r="X254" s="114"/>
      <c r="Y254" s="115"/>
      <c r="Z254" s="116"/>
    </row>
    <row r="255" spans="1:26" s="50" customFormat="1">
      <c r="A255" s="134">
        <v>790</v>
      </c>
      <c r="B255" s="130" t="s">
        <v>261</v>
      </c>
      <c r="C255" s="425">
        <v>23734</v>
      </c>
      <c r="D255" s="429">
        <v>0</v>
      </c>
      <c r="E255" s="437">
        <v>0</v>
      </c>
      <c r="F255" s="164">
        <v>0</v>
      </c>
      <c r="G255" s="436">
        <v>0</v>
      </c>
      <c r="H255" s="278">
        <v>7937</v>
      </c>
      <c r="I255" s="15">
        <v>9001</v>
      </c>
      <c r="J255" s="343">
        <v>0.88179091212087546</v>
      </c>
      <c r="K255" s="444">
        <v>0.88193110559168753</v>
      </c>
      <c r="L255" s="451">
        <v>0.65673124900000002</v>
      </c>
      <c r="M255" s="14">
        <f>Lisäosat[[#This Row],[HYTE-kerroin (sis. Kulttuurihyte)]]*Lisäosat[[#This Row],[Asukasmäärä 31.12.2022]]</f>
        <v>15586.859463766001</v>
      </c>
      <c r="N255" s="444">
        <f>Lisäosat[[#This Row],[HYTE-kerroin (sis. Kulttuurihyte)]]/$N$7</f>
        <v>0.98989211144535871</v>
      </c>
      <c r="O255" s="456">
        <v>0</v>
      </c>
      <c r="P255" s="206">
        <v>0</v>
      </c>
      <c r="Q255" s="168">
        <v>0</v>
      </c>
      <c r="R255" s="168">
        <v>276299.13775349309</v>
      </c>
      <c r="S255" s="168">
        <v>457195.17379943904</v>
      </c>
      <c r="T255" s="168">
        <v>0</v>
      </c>
      <c r="U255" s="320">
        <f t="shared" si="4"/>
        <v>733494.31155293214</v>
      </c>
      <c r="V255" s="49"/>
      <c r="W255" s="49"/>
      <c r="X255" s="115"/>
      <c r="Y255" s="115"/>
      <c r="Z255" s="116"/>
    </row>
    <row r="256" spans="1:26" s="50" customFormat="1">
      <c r="A256" s="134">
        <v>791</v>
      </c>
      <c r="B256" s="130" t="s">
        <v>262</v>
      </c>
      <c r="C256" s="425">
        <v>5029</v>
      </c>
      <c r="D256" s="429">
        <v>1.4546666666666668</v>
      </c>
      <c r="E256" s="437">
        <v>0</v>
      </c>
      <c r="F256" s="164">
        <v>0</v>
      </c>
      <c r="G256" s="436">
        <v>0</v>
      </c>
      <c r="H256" s="278">
        <v>1714</v>
      </c>
      <c r="I256" s="15">
        <v>1887</v>
      </c>
      <c r="J256" s="343">
        <v>0.90832008479067305</v>
      </c>
      <c r="K256" s="444">
        <v>0.90846449606044777</v>
      </c>
      <c r="L256" s="451">
        <v>0.51977328199999995</v>
      </c>
      <c r="M256" s="14">
        <f>Lisäosat[[#This Row],[HYTE-kerroin (sis. Kulttuurihyte)]]*Lisäosat[[#This Row],[Asukasmäärä 31.12.2022]]</f>
        <v>2613.9398351779996</v>
      </c>
      <c r="N256" s="444">
        <f>Lisäosat[[#This Row],[HYTE-kerroin (sis. Kulttuurihyte)]]/$N$7</f>
        <v>0.78345513842278547</v>
      </c>
      <c r="O256" s="456">
        <v>0</v>
      </c>
      <c r="P256" s="206">
        <v>692194.37624000001</v>
      </c>
      <c r="Q256" s="168">
        <v>0</v>
      </c>
      <c r="R256" s="168">
        <v>60306.416949081489</v>
      </c>
      <c r="S256" s="168">
        <v>76672.320041354542</v>
      </c>
      <c r="T256" s="168">
        <v>0</v>
      </c>
      <c r="U256" s="320">
        <f t="shared" si="4"/>
        <v>829173.11323043599</v>
      </c>
      <c r="V256" s="49"/>
      <c r="W256" s="49"/>
      <c r="X256" s="115"/>
      <c r="Y256" s="115"/>
      <c r="Z256" s="116"/>
    </row>
    <row r="257" spans="1:26" s="50" customFormat="1">
      <c r="A257" s="134">
        <v>831</v>
      </c>
      <c r="B257" s="130" t="s">
        <v>263</v>
      </c>
      <c r="C257" s="425">
        <v>4559</v>
      </c>
      <c r="D257" s="429">
        <v>0</v>
      </c>
      <c r="E257" s="437">
        <v>0</v>
      </c>
      <c r="F257" s="164">
        <v>0</v>
      </c>
      <c r="G257" s="436">
        <v>0</v>
      </c>
      <c r="H257" s="278">
        <v>782</v>
      </c>
      <c r="I257" s="15">
        <v>1877</v>
      </c>
      <c r="J257" s="343">
        <v>0.41662226957911563</v>
      </c>
      <c r="K257" s="444">
        <v>0.41668850718849337</v>
      </c>
      <c r="L257" s="451">
        <v>0.57319320100000004</v>
      </c>
      <c r="M257" s="14">
        <f>Lisäosat[[#This Row],[HYTE-kerroin (sis. Kulttuurihyte)]]*Lisäosat[[#This Row],[Asukasmäärä 31.12.2022]]</f>
        <v>2613.1878033590001</v>
      </c>
      <c r="N257" s="444">
        <f>Lisäosat[[#This Row],[HYTE-kerroin (sis. Kulttuurihyte)]]/$N$7</f>
        <v>0.86397507179381061</v>
      </c>
      <c r="O257" s="456">
        <v>0</v>
      </c>
      <c r="P257" s="206">
        <v>0</v>
      </c>
      <c r="Q257" s="168">
        <v>0</v>
      </c>
      <c r="R257" s="168">
        <v>25075.814336394906</v>
      </c>
      <c r="S257" s="168">
        <v>76650.261375913353</v>
      </c>
      <c r="T257" s="168">
        <v>0</v>
      </c>
      <c r="U257" s="320">
        <f t="shared" si="4"/>
        <v>101726.07571230826</v>
      </c>
      <c r="V257" s="49"/>
      <c r="W257" s="49"/>
      <c r="X257" s="115"/>
      <c r="Y257" s="115"/>
      <c r="Z257" s="116"/>
    </row>
    <row r="258" spans="1:26" s="50" customFormat="1">
      <c r="A258" s="134">
        <v>832</v>
      </c>
      <c r="B258" s="130" t="s">
        <v>264</v>
      </c>
      <c r="C258" s="425">
        <v>3825</v>
      </c>
      <c r="D258" s="429">
        <v>1.7243499999999998</v>
      </c>
      <c r="E258" s="437">
        <v>0</v>
      </c>
      <c r="F258" s="164">
        <v>0</v>
      </c>
      <c r="G258" s="436">
        <v>0</v>
      </c>
      <c r="H258" s="278">
        <v>1239</v>
      </c>
      <c r="I258" s="15">
        <v>1335</v>
      </c>
      <c r="J258" s="343">
        <v>0.92808988764044942</v>
      </c>
      <c r="K258" s="444">
        <v>0.92823744205588443</v>
      </c>
      <c r="L258" s="451">
        <v>0.47636380299999997</v>
      </c>
      <c r="M258" s="14">
        <f>Lisäosat[[#This Row],[HYTE-kerroin (sis. Kulttuurihyte)]]*Lisäosat[[#This Row],[Asukasmäärä 31.12.2022]]</f>
        <v>1822.0915464749999</v>
      </c>
      <c r="N258" s="444">
        <f>Lisäosat[[#This Row],[HYTE-kerroin (sis. Kulttuurihyte)]]/$N$7</f>
        <v>0.71802395802824182</v>
      </c>
      <c r="O258" s="456">
        <v>0</v>
      </c>
      <c r="P258" s="206">
        <v>1248158.6770499998</v>
      </c>
      <c r="Q258" s="168">
        <v>0</v>
      </c>
      <c r="R258" s="168">
        <v>46866.708449401602</v>
      </c>
      <c r="S258" s="168">
        <v>53445.754303853166</v>
      </c>
      <c r="T258" s="168">
        <v>0</v>
      </c>
      <c r="U258" s="320">
        <f t="shared" si="4"/>
        <v>1348471.1398032547</v>
      </c>
      <c r="V258" s="49"/>
      <c r="W258" s="49"/>
      <c r="X258" s="115"/>
      <c r="Y258" s="115"/>
      <c r="Z258" s="116"/>
    </row>
    <row r="259" spans="1:26" s="50" customFormat="1">
      <c r="A259" s="134">
        <v>833</v>
      </c>
      <c r="B259" s="130" t="s">
        <v>265</v>
      </c>
      <c r="C259" s="425">
        <v>1691</v>
      </c>
      <c r="D259" s="429">
        <v>0.48993333333333333</v>
      </c>
      <c r="E259" s="437">
        <v>0</v>
      </c>
      <c r="F259" s="164">
        <v>0</v>
      </c>
      <c r="G259" s="436">
        <v>0</v>
      </c>
      <c r="H259" s="278">
        <v>452</v>
      </c>
      <c r="I259" s="15">
        <v>627</v>
      </c>
      <c r="J259" s="343">
        <v>0.72089314194577347</v>
      </c>
      <c r="K259" s="444">
        <v>0.72100775473012491</v>
      </c>
      <c r="L259" s="451">
        <v>0.45183332599999998</v>
      </c>
      <c r="M259" s="14">
        <f>Lisäosat[[#This Row],[HYTE-kerroin (sis. Kulttuurihyte)]]*Lisäosat[[#This Row],[Asukasmäärä 31.12.2022]]</f>
        <v>764.05015426599994</v>
      </c>
      <c r="N259" s="444">
        <f>Lisäosat[[#This Row],[HYTE-kerroin (sis. Kulttuurihyte)]]/$N$7</f>
        <v>0.68104912896495817</v>
      </c>
      <c r="O259" s="456">
        <v>1.0466904342866752</v>
      </c>
      <c r="P259" s="206">
        <v>52260.345981333332</v>
      </c>
      <c r="Q259" s="168">
        <v>0</v>
      </c>
      <c r="R259" s="168">
        <v>16093.758294882064</v>
      </c>
      <c r="S259" s="168">
        <v>22411.188339971824</v>
      </c>
      <c r="T259" s="168">
        <v>18265.920371588883</v>
      </c>
      <c r="U259" s="320">
        <f t="shared" si="4"/>
        <v>109031.2129877761</v>
      </c>
      <c r="V259" s="49"/>
      <c r="W259" s="49"/>
      <c r="X259" s="115"/>
      <c r="Y259" s="115"/>
      <c r="Z259" s="116"/>
    </row>
    <row r="260" spans="1:26" s="50" customFormat="1">
      <c r="A260" s="134">
        <v>834</v>
      </c>
      <c r="B260" s="130" t="s">
        <v>266</v>
      </c>
      <c r="C260" s="425">
        <v>5879</v>
      </c>
      <c r="D260" s="429">
        <v>0</v>
      </c>
      <c r="E260" s="437">
        <v>0</v>
      </c>
      <c r="F260" s="164">
        <v>0</v>
      </c>
      <c r="G260" s="436">
        <v>0</v>
      </c>
      <c r="H260" s="278">
        <v>1558</v>
      </c>
      <c r="I260" s="15">
        <v>2466</v>
      </c>
      <c r="J260" s="343">
        <v>0.63179237631792373</v>
      </c>
      <c r="K260" s="444">
        <v>0.63189282322075646</v>
      </c>
      <c r="L260" s="451">
        <v>0.55201501799999997</v>
      </c>
      <c r="M260" s="14">
        <f>Lisäosat[[#This Row],[HYTE-kerroin (sis. Kulttuurihyte)]]*Lisäosat[[#This Row],[Asukasmäärä 31.12.2022]]</f>
        <v>3245.2962908219997</v>
      </c>
      <c r="N260" s="444">
        <f>Lisäosat[[#This Row],[HYTE-kerroin (sis. Kulttuurihyte)]]/$N$7</f>
        <v>0.83205316109081273</v>
      </c>
      <c r="O260" s="456">
        <v>0</v>
      </c>
      <c r="P260" s="206">
        <v>0</v>
      </c>
      <c r="Q260" s="168">
        <v>0</v>
      </c>
      <c r="R260" s="168">
        <v>49036.652381835716</v>
      </c>
      <c r="S260" s="168">
        <v>95191.324792669213</v>
      </c>
      <c r="T260" s="168">
        <v>0</v>
      </c>
      <c r="U260" s="320">
        <f t="shared" si="4"/>
        <v>144227.97717450492</v>
      </c>
      <c r="V260" s="49"/>
      <c r="W260" s="49"/>
      <c r="X260" s="115"/>
      <c r="Y260" s="115"/>
      <c r="Z260" s="116"/>
    </row>
    <row r="261" spans="1:26" s="50" customFormat="1">
      <c r="A261" s="134">
        <v>837</v>
      </c>
      <c r="B261" s="130" t="s">
        <v>267</v>
      </c>
      <c r="C261" s="425">
        <v>249009</v>
      </c>
      <c r="D261" s="429">
        <v>0</v>
      </c>
      <c r="E261" s="437">
        <v>0</v>
      </c>
      <c r="F261" s="164">
        <v>19</v>
      </c>
      <c r="G261" s="436">
        <v>7.7797750416627425E-5</v>
      </c>
      <c r="H261" s="278">
        <v>124149</v>
      </c>
      <c r="I261" s="15">
        <v>103625</v>
      </c>
      <c r="J261" s="343">
        <v>1.1980603136308805</v>
      </c>
      <c r="K261" s="444">
        <v>1.1982507898892558</v>
      </c>
      <c r="L261" s="451">
        <v>0.73987881799999999</v>
      </c>
      <c r="M261" s="14">
        <f>Lisäosat[[#This Row],[HYTE-kerroin (sis. Kulttuurihyte)]]*Lisäosat[[#This Row],[Asukasmäärä 31.12.2022]]</f>
        <v>184236.48459136201</v>
      </c>
      <c r="N261" s="444">
        <f>Lisäosat[[#This Row],[HYTE-kerroin (sis. Kulttuurihyte)]]/$N$7</f>
        <v>1.1152205814462717</v>
      </c>
      <c r="O261" s="456">
        <v>1.4993326835519127</v>
      </c>
      <c r="P261" s="206">
        <v>0</v>
      </c>
      <c r="Q261" s="168">
        <v>0</v>
      </c>
      <c r="R261" s="168">
        <v>3938553.0484018442</v>
      </c>
      <c r="S261" s="168">
        <v>5404041.2559538018</v>
      </c>
      <c r="T261" s="168">
        <v>3852944.4682893273</v>
      </c>
      <c r="U261" s="320">
        <f t="shared" si="4"/>
        <v>13195538.772644972</v>
      </c>
      <c r="V261" s="49"/>
      <c r="W261" s="49"/>
      <c r="X261" s="115"/>
      <c r="Y261" s="115"/>
      <c r="Z261" s="116"/>
    </row>
    <row r="262" spans="1:26" s="50" customFormat="1">
      <c r="A262" s="134">
        <v>844</v>
      </c>
      <c r="B262" s="130" t="s">
        <v>268</v>
      </c>
      <c r="C262" s="425">
        <v>1441</v>
      </c>
      <c r="D262" s="429">
        <v>1.4789666666666665</v>
      </c>
      <c r="E262" s="437">
        <v>0</v>
      </c>
      <c r="F262" s="164">
        <v>0</v>
      </c>
      <c r="G262" s="436">
        <v>0</v>
      </c>
      <c r="H262" s="278">
        <v>396</v>
      </c>
      <c r="I262" s="15">
        <v>533</v>
      </c>
      <c r="J262" s="343">
        <v>0.74296435272045025</v>
      </c>
      <c r="K262" s="444">
        <v>0.7430824745448712</v>
      </c>
      <c r="L262" s="451">
        <v>0.51374496000000003</v>
      </c>
      <c r="M262" s="14">
        <f>Lisäosat[[#This Row],[HYTE-kerroin (sis. Kulttuurihyte)]]*Lisäosat[[#This Row],[Asukasmäärä 31.12.2022]]</f>
        <v>740.30648736000001</v>
      </c>
      <c r="N262" s="444">
        <f>Lisäosat[[#This Row],[HYTE-kerroin (sis. Kulttuurihyte)]]/$N$7</f>
        <v>0.77436863857655625</v>
      </c>
      <c r="O262" s="456">
        <v>0</v>
      </c>
      <c r="P262" s="206">
        <v>201653.28926599998</v>
      </c>
      <c r="Q262" s="168">
        <v>0</v>
      </c>
      <c r="R262" s="168">
        <v>14134.320364812902</v>
      </c>
      <c r="S262" s="168">
        <v>21714.736951354393</v>
      </c>
      <c r="T262" s="168">
        <v>0</v>
      </c>
      <c r="U262" s="320">
        <f t="shared" si="4"/>
        <v>237502.34658216729</v>
      </c>
      <c r="V262" s="49"/>
      <c r="W262" s="49"/>
      <c r="X262" s="115"/>
      <c r="Y262" s="115"/>
      <c r="Z262" s="116"/>
    </row>
    <row r="263" spans="1:26" s="50" customFormat="1">
      <c r="A263" s="134">
        <v>845</v>
      </c>
      <c r="B263" s="130" t="s">
        <v>269</v>
      </c>
      <c r="C263" s="425">
        <v>2863</v>
      </c>
      <c r="D263" s="429">
        <v>1.3779666666666666</v>
      </c>
      <c r="E263" s="437">
        <v>0</v>
      </c>
      <c r="F263" s="164">
        <v>1</v>
      </c>
      <c r="G263" s="436">
        <v>6.939625260235947E-4</v>
      </c>
      <c r="H263" s="278">
        <v>951</v>
      </c>
      <c r="I263" s="15">
        <v>1068</v>
      </c>
      <c r="J263" s="343">
        <v>0.8904494382022472</v>
      </c>
      <c r="K263" s="444">
        <v>0.89059100826790372</v>
      </c>
      <c r="L263" s="451">
        <v>0.52262631800000003</v>
      </c>
      <c r="M263" s="14">
        <f>Lisäosat[[#This Row],[HYTE-kerroin (sis. Kulttuurihyte)]]*Lisäosat[[#This Row],[Asukasmäärä 31.12.2022]]</f>
        <v>1496.279148434</v>
      </c>
      <c r="N263" s="444">
        <f>Lisäosat[[#This Row],[HYTE-kerroin (sis. Kulttuurihyte)]]/$N$7</f>
        <v>0.78775552436356422</v>
      </c>
      <c r="O263" s="456">
        <v>0</v>
      </c>
      <c r="P263" s="206">
        <v>373287.11877799995</v>
      </c>
      <c r="Q263" s="168">
        <v>0</v>
      </c>
      <c r="R263" s="168">
        <v>33656.859148057309</v>
      </c>
      <c r="S263" s="168">
        <v>43888.995529281128</v>
      </c>
      <c r="T263" s="168">
        <v>0</v>
      </c>
      <c r="U263" s="320">
        <f t="shared" si="4"/>
        <v>450832.97345533839</v>
      </c>
      <c r="V263" s="49"/>
      <c r="W263" s="49"/>
      <c r="X263" s="115"/>
      <c r="Y263" s="115"/>
      <c r="Z263" s="116"/>
    </row>
    <row r="264" spans="1:26" s="50" customFormat="1">
      <c r="A264" s="134">
        <v>846</v>
      </c>
      <c r="B264" s="130" t="s">
        <v>270</v>
      </c>
      <c r="C264" s="425">
        <v>4862</v>
      </c>
      <c r="D264" s="429">
        <v>0.17711666666666667</v>
      </c>
      <c r="E264" s="437">
        <v>0</v>
      </c>
      <c r="F264" s="164">
        <v>0</v>
      </c>
      <c r="G264" s="436">
        <v>0</v>
      </c>
      <c r="H264" s="278">
        <v>1566</v>
      </c>
      <c r="I264" s="15">
        <v>1782</v>
      </c>
      <c r="J264" s="343">
        <v>0.87878787878787878</v>
      </c>
      <c r="K264" s="444">
        <v>0.87892759481482052</v>
      </c>
      <c r="L264" s="451">
        <v>0.637368237</v>
      </c>
      <c r="M264" s="14">
        <f>Lisäosat[[#This Row],[HYTE-kerroin (sis. Kulttuurihyte)]]*Lisäosat[[#This Row],[Asukasmäärä 31.12.2022]]</f>
        <v>3098.8843682940001</v>
      </c>
      <c r="N264" s="444">
        <f>Lisäosat[[#This Row],[HYTE-kerroin (sis. Kulttuurihyte)]]/$N$7</f>
        <v>0.96070621103052734</v>
      </c>
      <c r="O264" s="456">
        <v>0</v>
      </c>
      <c r="P264" s="206">
        <v>54320.788998666671</v>
      </c>
      <c r="Q264" s="168">
        <v>0</v>
      </c>
      <c r="R264" s="168">
        <v>56408.166751063472</v>
      </c>
      <c r="S264" s="168">
        <v>90896.757017672047</v>
      </c>
      <c r="T264" s="168">
        <v>0</v>
      </c>
      <c r="U264" s="320">
        <f t="shared" si="4"/>
        <v>201625.71276740218</v>
      </c>
      <c r="V264" s="49"/>
      <c r="W264" s="49"/>
      <c r="X264" s="115"/>
      <c r="Y264" s="115"/>
      <c r="Z264" s="116"/>
    </row>
    <row r="265" spans="1:26" s="50" customFormat="1">
      <c r="A265" s="134">
        <v>848</v>
      </c>
      <c r="B265" s="130" t="s">
        <v>271</v>
      </c>
      <c r="C265" s="425">
        <v>4160</v>
      </c>
      <c r="D265" s="429">
        <v>0.92721666666666658</v>
      </c>
      <c r="E265" s="437">
        <v>0</v>
      </c>
      <c r="F265" s="164">
        <v>1</v>
      </c>
      <c r="G265" s="436">
        <v>2.3579344494223061E-4</v>
      </c>
      <c r="H265" s="278">
        <v>1241</v>
      </c>
      <c r="I265" s="15">
        <v>1415</v>
      </c>
      <c r="J265" s="343">
        <v>0.87703180212014131</v>
      </c>
      <c r="K265" s="444">
        <v>0.87717123895336524</v>
      </c>
      <c r="L265" s="451">
        <v>0.438773529</v>
      </c>
      <c r="M265" s="14">
        <f>Lisäosat[[#This Row],[HYTE-kerroin (sis. Kulttuurihyte)]]*Lisäosat[[#This Row],[Asukasmäärä 31.12.2022]]</f>
        <v>1825.2978806399999</v>
      </c>
      <c r="N265" s="444">
        <f>Lisäosat[[#This Row],[HYTE-kerroin (sis. Kulttuurihyte)]]/$N$7</f>
        <v>0.66136407507561945</v>
      </c>
      <c r="O265" s="456">
        <v>0</v>
      </c>
      <c r="P265" s="206">
        <v>243313.52170666662</v>
      </c>
      <c r="Q265" s="168">
        <v>0</v>
      </c>
      <c r="R265" s="168">
        <v>48167.227073407194</v>
      </c>
      <c r="S265" s="168">
        <v>53539.80278804167</v>
      </c>
      <c r="T265" s="168">
        <v>0</v>
      </c>
      <c r="U265" s="320">
        <f t="shared" ref="U265:U300" si="5">SUM(P265:T265)</f>
        <v>345020.55156811548</v>
      </c>
      <c r="V265" s="49"/>
      <c r="W265" s="49"/>
      <c r="X265" s="115"/>
      <c r="Y265" s="115"/>
      <c r="Z265" s="116"/>
    </row>
    <row r="266" spans="1:26" s="50" customFormat="1">
      <c r="A266" s="134">
        <v>849</v>
      </c>
      <c r="B266" s="130" t="s">
        <v>272</v>
      </c>
      <c r="C266" s="425">
        <v>2903</v>
      </c>
      <c r="D266" s="429">
        <v>0.86536666666666673</v>
      </c>
      <c r="E266" s="437">
        <v>0</v>
      </c>
      <c r="F266" s="164">
        <v>0</v>
      </c>
      <c r="G266" s="436">
        <v>0</v>
      </c>
      <c r="H266" s="278">
        <v>1058</v>
      </c>
      <c r="I266" s="15">
        <v>1069</v>
      </c>
      <c r="J266" s="343">
        <v>0.9897100093545369</v>
      </c>
      <c r="K266" s="444">
        <v>0.98986736058077618</v>
      </c>
      <c r="L266" s="451">
        <v>0.62711418100000005</v>
      </c>
      <c r="M266" s="14">
        <f>Lisäosat[[#This Row],[HYTE-kerroin (sis. Kulttuurihyte)]]*Lisäosat[[#This Row],[Asukasmäärä 31.12.2022]]</f>
        <v>1820.5124674430001</v>
      </c>
      <c r="N266" s="444">
        <f>Lisäosat[[#This Row],[HYTE-kerroin (sis. Kulttuurihyte)]]/$N$7</f>
        <v>0.94525025524926232</v>
      </c>
      <c r="O266" s="456">
        <v>0</v>
      </c>
      <c r="P266" s="206">
        <v>158467.01705466668</v>
      </c>
      <c r="Q266" s="168">
        <v>0</v>
      </c>
      <c r="R266" s="168">
        <v>37931.321310511106</v>
      </c>
      <c r="S266" s="168">
        <v>53399.436614638325</v>
      </c>
      <c r="T266" s="168">
        <v>0</v>
      </c>
      <c r="U266" s="320">
        <f t="shared" si="5"/>
        <v>249797.77497981611</v>
      </c>
      <c r="V266" s="49"/>
      <c r="W266" s="49"/>
      <c r="X266" s="115"/>
      <c r="Y266" s="115"/>
      <c r="Z266" s="116"/>
    </row>
    <row r="267" spans="1:26" s="50" customFormat="1">
      <c r="A267" s="134">
        <v>850</v>
      </c>
      <c r="B267" s="130" t="s">
        <v>273</v>
      </c>
      <c r="C267" s="425">
        <v>2407</v>
      </c>
      <c r="D267" s="429">
        <v>0.21193333333333333</v>
      </c>
      <c r="E267" s="437">
        <v>0</v>
      </c>
      <c r="F267" s="164">
        <v>0</v>
      </c>
      <c r="G267" s="436">
        <v>0</v>
      </c>
      <c r="H267" s="278">
        <v>528</v>
      </c>
      <c r="I267" s="15">
        <v>880</v>
      </c>
      <c r="J267" s="343">
        <v>0.6</v>
      </c>
      <c r="K267" s="444">
        <v>0.60009539232184295</v>
      </c>
      <c r="L267" s="451">
        <v>0.52272218000000004</v>
      </c>
      <c r="M267" s="14">
        <f>Lisäosat[[#This Row],[HYTE-kerroin (sis. Kulttuurihyte)]]*Lisäosat[[#This Row],[Asukasmäärä 31.12.2022]]</f>
        <v>1258.1922872600001</v>
      </c>
      <c r="N267" s="444">
        <f>Lisäosat[[#This Row],[HYTE-kerroin (sis. Kulttuurihyte)]]/$N$7</f>
        <v>0.78790001731670434</v>
      </c>
      <c r="O267" s="456">
        <v>0.26639001210674679</v>
      </c>
      <c r="P267" s="206">
        <v>32178.592482666667</v>
      </c>
      <c r="Q267" s="168">
        <v>0</v>
      </c>
      <c r="R267" s="168">
        <v>19066.470843006522</v>
      </c>
      <c r="S267" s="168">
        <v>36905.410149118245</v>
      </c>
      <c r="T267" s="168">
        <v>6617.1918343344969</v>
      </c>
      <c r="U267" s="320">
        <f t="shared" si="5"/>
        <v>94767.665309125936</v>
      </c>
      <c r="V267" s="49"/>
      <c r="W267" s="49"/>
      <c r="X267" s="115"/>
      <c r="Y267" s="115"/>
      <c r="Z267" s="116"/>
    </row>
    <row r="268" spans="1:26" s="50" customFormat="1">
      <c r="A268" s="134">
        <v>851</v>
      </c>
      <c r="B268" s="130" t="s">
        <v>274</v>
      </c>
      <c r="C268" s="425">
        <v>21227</v>
      </c>
      <c r="D268" s="429">
        <v>0.14405000000000001</v>
      </c>
      <c r="E268" s="437">
        <v>0</v>
      </c>
      <c r="F268" s="164">
        <v>13</v>
      </c>
      <c r="G268" s="436">
        <v>5.6250878919983122E-4</v>
      </c>
      <c r="H268" s="278">
        <v>8579</v>
      </c>
      <c r="I268" s="15">
        <v>8484</v>
      </c>
      <c r="J268" s="343">
        <v>1.0111975483262612</v>
      </c>
      <c r="K268" s="444">
        <v>1.0113583157962225</v>
      </c>
      <c r="L268" s="451">
        <v>0.58305503700000005</v>
      </c>
      <c r="M268" s="14">
        <f>Lisäosat[[#This Row],[HYTE-kerroin (sis. Kulttuurihyte)]]*Lisäosat[[#This Row],[Asukasmäärä 31.12.2022]]</f>
        <v>12376.509270399001</v>
      </c>
      <c r="N268" s="444">
        <f>Lisäosat[[#This Row],[HYTE-kerroin (sis. Kulttuurihyte)]]/$N$7</f>
        <v>0.87883983371222485</v>
      </c>
      <c r="O268" s="456">
        <v>0</v>
      </c>
      <c r="P268" s="206">
        <v>192882.82899800001</v>
      </c>
      <c r="Q268" s="168">
        <v>0</v>
      </c>
      <c r="R268" s="168">
        <v>283378.95919616468</v>
      </c>
      <c r="S268" s="168">
        <v>363028.89110307489</v>
      </c>
      <c r="T268" s="168">
        <v>0</v>
      </c>
      <c r="U268" s="320">
        <f t="shared" si="5"/>
        <v>839290.67929723952</v>
      </c>
      <c r="V268" s="49"/>
      <c r="W268" s="49"/>
      <c r="X268" s="115"/>
      <c r="Y268" s="115"/>
      <c r="Z268" s="116"/>
    </row>
    <row r="269" spans="1:26" s="50" customFormat="1">
      <c r="A269" s="134">
        <v>853</v>
      </c>
      <c r="B269" s="130" t="s">
        <v>275</v>
      </c>
      <c r="C269" s="425">
        <v>197900</v>
      </c>
      <c r="D269" s="429">
        <v>0</v>
      </c>
      <c r="E269" s="437">
        <v>0</v>
      </c>
      <c r="F269" s="164">
        <v>13</v>
      </c>
      <c r="G269" s="436">
        <v>6.6619861943147628E-5</v>
      </c>
      <c r="H269" s="278">
        <v>98911</v>
      </c>
      <c r="I269" s="15">
        <v>80746</v>
      </c>
      <c r="J269" s="343">
        <v>1.2249647041339509</v>
      </c>
      <c r="K269" s="444">
        <v>1.2251594578461227</v>
      </c>
      <c r="L269" s="451">
        <v>0.66524658199999998</v>
      </c>
      <c r="M269" s="14">
        <f>Lisäosat[[#This Row],[HYTE-kerroin (sis. Kulttuurihyte)]]*Lisäosat[[#This Row],[Asukasmäärä 31.12.2022]]</f>
        <v>131652.29857779999</v>
      </c>
      <c r="N269" s="444">
        <f>Lisäosat[[#This Row],[HYTE-kerroin (sis. Kulttuurihyte)]]/$N$7</f>
        <v>1.0027272871368846</v>
      </c>
      <c r="O269" s="456">
        <v>0.84675041228692294</v>
      </c>
      <c r="P269" s="206">
        <v>0</v>
      </c>
      <c r="Q269" s="168">
        <v>0</v>
      </c>
      <c r="R269" s="168">
        <v>3200459.5485422695</v>
      </c>
      <c r="S269" s="168">
        <v>3861637.1482206192</v>
      </c>
      <c r="T269" s="168">
        <v>1729342.0760251267</v>
      </c>
      <c r="U269" s="320">
        <f t="shared" si="5"/>
        <v>8791438.7727880161</v>
      </c>
      <c r="V269" s="49"/>
      <c r="W269" s="49"/>
      <c r="X269" s="115"/>
      <c r="Y269" s="115"/>
      <c r="Z269" s="116"/>
    </row>
    <row r="270" spans="1:26" s="50" customFormat="1">
      <c r="A270" s="134">
        <v>854</v>
      </c>
      <c r="B270" s="130" t="s">
        <v>276</v>
      </c>
      <c r="C270" s="425">
        <v>3262</v>
      </c>
      <c r="D270" s="429">
        <v>1.7608999999999999</v>
      </c>
      <c r="E270" s="437">
        <v>0</v>
      </c>
      <c r="F270" s="164">
        <v>3</v>
      </c>
      <c r="G270" s="436">
        <v>3.0339805825242716E-4</v>
      </c>
      <c r="H270" s="278">
        <v>1028</v>
      </c>
      <c r="I270" s="15">
        <v>1047</v>
      </c>
      <c r="J270" s="343">
        <v>0.98185291308500477</v>
      </c>
      <c r="K270" s="444">
        <v>0.98200901513348393</v>
      </c>
      <c r="L270" s="451">
        <v>0.57629421800000002</v>
      </c>
      <c r="M270" s="14">
        <f>Lisäosat[[#This Row],[HYTE-kerroin (sis. Kulttuurihyte)]]*Lisäosat[[#This Row],[Asukasmäärä 31.12.2022]]</f>
        <v>1879.8717391160001</v>
      </c>
      <c r="N270" s="444">
        <f>Lisäosat[[#This Row],[HYTE-kerroin (sis. Kulttuurihyte)]]/$N$7</f>
        <v>0.86864923991118292</v>
      </c>
      <c r="O270" s="456">
        <v>0</v>
      </c>
      <c r="P270" s="206">
        <v>1087005.119592</v>
      </c>
      <c r="Q270" s="168">
        <v>0</v>
      </c>
      <c r="R270" s="168">
        <v>42283.736977223605</v>
      </c>
      <c r="S270" s="168">
        <v>55140.56814868682</v>
      </c>
      <c r="T270" s="168">
        <v>0</v>
      </c>
      <c r="U270" s="320">
        <f t="shared" si="5"/>
        <v>1184429.4247179104</v>
      </c>
      <c r="V270" s="49"/>
      <c r="W270" s="49"/>
      <c r="X270" s="115"/>
      <c r="Y270" s="115"/>
      <c r="Z270" s="116"/>
    </row>
    <row r="271" spans="1:26" s="50" customFormat="1">
      <c r="A271" s="134">
        <v>857</v>
      </c>
      <c r="B271" s="130" t="s">
        <v>277</v>
      </c>
      <c r="C271" s="425">
        <v>2394</v>
      </c>
      <c r="D271" s="429">
        <v>1.1848333333333332</v>
      </c>
      <c r="E271" s="437">
        <v>0</v>
      </c>
      <c r="F271" s="164">
        <v>1</v>
      </c>
      <c r="G271" s="436">
        <v>4.1322314049586776E-4</v>
      </c>
      <c r="H271" s="278">
        <v>617</v>
      </c>
      <c r="I271" s="15">
        <v>754</v>
      </c>
      <c r="J271" s="343">
        <v>0.8183023872679045</v>
      </c>
      <c r="K271" s="444">
        <v>0.81843248687572301</v>
      </c>
      <c r="L271" s="451">
        <v>0.43995807100000001</v>
      </c>
      <c r="M271" s="14">
        <f>Lisäosat[[#This Row],[HYTE-kerroin (sis. Kulttuurihyte)]]*Lisäosat[[#This Row],[Asukasmäärä 31.12.2022]]</f>
        <v>1053.2596219740001</v>
      </c>
      <c r="N271" s="444">
        <f>Lisäosat[[#This Row],[HYTE-kerroin (sis. Kulttuurihyte)]]/$N$7</f>
        <v>0.66314953721597159</v>
      </c>
      <c r="O271" s="456">
        <v>0</v>
      </c>
      <c r="P271" s="206">
        <v>268388.77841999993</v>
      </c>
      <c r="Q271" s="168">
        <v>0</v>
      </c>
      <c r="R271" s="168">
        <v>25863.121331262348</v>
      </c>
      <c r="S271" s="168">
        <v>30894.306646169403</v>
      </c>
      <c r="T271" s="168">
        <v>0</v>
      </c>
      <c r="U271" s="320">
        <f t="shared" si="5"/>
        <v>325146.20639743167</v>
      </c>
      <c r="V271" s="49"/>
      <c r="W271" s="49"/>
      <c r="X271" s="115"/>
      <c r="Y271" s="115"/>
      <c r="Z271" s="116"/>
    </row>
    <row r="272" spans="1:26" s="50" customFormat="1">
      <c r="A272" s="134">
        <v>858</v>
      </c>
      <c r="B272" s="130" t="s">
        <v>278</v>
      </c>
      <c r="C272" s="425">
        <v>40384</v>
      </c>
      <c r="D272" s="429">
        <v>0</v>
      </c>
      <c r="E272" s="437">
        <v>0</v>
      </c>
      <c r="F272" s="164">
        <v>2</v>
      </c>
      <c r="G272" s="436">
        <v>7.5532504154287729E-5</v>
      </c>
      <c r="H272" s="278">
        <v>14082</v>
      </c>
      <c r="I272" s="15">
        <v>17699</v>
      </c>
      <c r="J272" s="343">
        <v>0.79563817164811568</v>
      </c>
      <c r="K272" s="444">
        <v>0.79576466793568301</v>
      </c>
      <c r="L272" s="451">
        <v>0.71050352900000002</v>
      </c>
      <c r="M272" s="14">
        <f>Lisäosat[[#This Row],[HYTE-kerroin (sis. Kulttuurihyte)]]*Lisäosat[[#This Row],[Asukasmäärä 31.12.2022]]</f>
        <v>28692.974515136</v>
      </c>
      <c r="N272" s="444">
        <f>Lisäosat[[#This Row],[HYTE-kerroin (sis. Kulttuurihyte)]]/$N$7</f>
        <v>1.0709431591417826</v>
      </c>
      <c r="O272" s="456">
        <v>1.5214559981449272</v>
      </c>
      <c r="P272" s="206">
        <v>0</v>
      </c>
      <c r="Q272" s="168">
        <v>0</v>
      </c>
      <c r="R272" s="168">
        <v>424197.31661887298</v>
      </c>
      <c r="S272" s="168">
        <v>841624.92776469293</v>
      </c>
      <c r="T272" s="168">
        <v>634086.38358015451</v>
      </c>
      <c r="U272" s="320">
        <f t="shared" si="5"/>
        <v>1899908.6279637204</v>
      </c>
      <c r="V272" s="49"/>
      <c r="W272" s="49"/>
      <c r="X272" s="115"/>
      <c r="Y272" s="115"/>
      <c r="Z272" s="116"/>
    </row>
    <row r="273" spans="1:26" s="50" customFormat="1">
      <c r="A273" s="134">
        <v>859</v>
      </c>
      <c r="B273" s="130" t="s">
        <v>279</v>
      </c>
      <c r="C273" s="425">
        <v>6562</v>
      </c>
      <c r="D273" s="429">
        <v>0</v>
      </c>
      <c r="E273" s="437">
        <v>0</v>
      </c>
      <c r="F273" s="164">
        <v>0</v>
      </c>
      <c r="G273" s="436">
        <v>0</v>
      </c>
      <c r="H273" s="278">
        <v>1381</v>
      </c>
      <c r="I273" s="15">
        <v>2536</v>
      </c>
      <c r="J273" s="343">
        <v>0.54455835962145105</v>
      </c>
      <c r="K273" s="444">
        <v>0.54464493743195652</v>
      </c>
      <c r="L273" s="451">
        <v>0.67866559900000001</v>
      </c>
      <c r="M273" s="14">
        <f>Lisäosat[[#This Row],[HYTE-kerroin (sis. Kulttuurihyte)]]*Lisäosat[[#This Row],[Asukasmäärä 31.12.2022]]</f>
        <v>4453.4036606380005</v>
      </c>
      <c r="N273" s="444">
        <f>Lisäosat[[#This Row],[HYTE-kerroin (sis. Kulttuurihyte)]]/$N$7</f>
        <v>1.0229537939338091</v>
      </c>
      <c r="O273" s="456">
        <v>0</v>
      </c>
      <c r="P273" s="206">
        <v>0</v>
      </c>
      <c r="Q273" s="168">
        <v>0</v>
      </c>
      <c r="R273" s="168">
        <v>47176.273048456183</v>
      </c>
      <c r="S273" s="168">
        <v>130627.63960614454</v>
      </c>
      <c r="T273" s="168">
        <v>0</v>
      </c>
      <c r="U273" s="320">
        <f t="shared" si="5"/>
        <v>177803.91265460072</v>
      </c>
      <c r="V273" s="49"/>
      <c r="W273" s="49"/>
      <c r="X273" s="115"/>
      <c r="Y273" s="115"/>
      <c r="Z273" s="116"/>
    </row>
    <row r="274" spans="1:26" s="50" customFormat="1">
      <c r="A274" s="134">
        <v>886</v>
      </c>
      <c r="B274" s="130" t="s">
        <v>280</v>
      </c>
      <c r="C274" s="425">
        <v>12599</v>
      </c>
      <c r="D274" s="429">
        <v>0</v>
      </c>
      <c r="E274" s="437">
        <v>0</v>
      </c>
      <c r="F274" s="164">
        <v>1</v>
      </c>
      <c r="G274" s="436">
        <v>7.8932828163233082E-5</v>
      </c>
      <c r="H274" s="278">
        <v>3664</v>
      </c>
      <c r="I274" s="15">
        <v>4976</v>
      </c>
      <c r="J274" s="343">
        <v>0.7363344051446945</v>
      </c>
      <c r="K274" s="444">
        <v>0.73645147289229385</v>
      </c>
      <c r="L274" s="451">
        <v>0.60015792099999998</v>
      </c>
      <c r="M274" s="14">
        <f>Lisäosat[[#This Row],[HYTE-kerroin (sis. Kulttuurihyte)]]*Lisäosat[[#This Row],[Asukasmäärä 31.12.2022]]</f>
        <v>7561.3896466790002</v>
      </c>
      <c r="N274" s="444">
        <f>Lisäosat[[#This Row],[HYTE-kerroin (sis. Kulttuurihyte)]]/$N$7</f>
        <v>0.90461903940762034</v>
      </c>
      <c r="O274" s="456">
        <v>0</v>
      </c>
      <c r="P274" s="206">
        <v>0</v>
      </c>
      <c r="Q274" s="168">
        <v>0</v>
      </c>
      <c r="R274" s="168">
        <v>122476.88781200412</v>
      </c>
      <c r="S274" s="168">
        <v>221791.36610008401</v>
      </c>
      <c r="T274" s="168">
        <v>0</v>
      </c>
      <c r="U274" s="320">
        <f t="shared" si="5"/>
        <v>344268.25391208811</v>
      </c>
      <c r="V274" s="49"/>
      <c r="W274" s="49"/>
      <c r="X274" s="115"/>
      <c r="Y274" s="115"/>
      <c r="Z274" s="116"/>
    </row>
    <row r="275" spans="1:26" s="50" customFormat="1">
      <c r="A275" s="134">
        <v>887</v>
      </c>
      <c r="B275" s="130" t="s">
        <v>281</v>
      </c>
      <c r="C275" s="425">
        <v>4569</v>
      </c>
      <c r="D275" s="429">
        <v>0</v>
      </c>
      <c r="E275" s="437">
        <v>0</v>
      </c>
      <c r="F275" s="164">
        <v>0</v>
      </c>
      <c r="G275" s="436">
        <v>0</v>
      </c>
      <c r="H275" s="278">
        <v>1327</v>
      </c>
      <c r="I275" s="15">
        <v>1661</v>
      </c>
      <c r="J275" s="343">
        <v>0.79891631547260689</v>
      </c>
      <c r="K275" s="444">
        <v>0.79904333294309215</v>
      </c>
      <c r="L275" s="451">
        <v>0.540603579</v>
      </c>
      <c r="M275" s="14">
        <f>Lisäosat[[#This Row],[HYTE-kerroin (sis. Kulttuurihyte)]]*Lisäosat[[#This Row],[Asukasmäärä 31.12.2022]]</f>
        <v>2470.017752451</v>
      </c>
      <c r="N275" s="444">
        <f>Lisäosat[[#This Row],[HYTE-kerroin (sis. Kulttuurihyte)]]/$N$7</f>
        <v>0.81485267997537869</v>
      </c>
      <c r="O275" s="456">
        <v>0</v>
      </c>
      <c r="P275" s="206">
        <v>0</v>
      </c>
      <c r="Q275" s="168">
        <v>0</v>
      </c>
      <c r="R275" s="168">
        <v>48190.942644464238</v>
      </c>
      <c r="S275" s="168">
        <v>72450.784472954052</v>
      </c>
      <c r="T275" s="168">
        <v>0</v>
      </c>
      <c r="U275" s="320">
        <f t="shared" si="5"/>
        <v>120641.72711741828</v>
      </c>
      <c r="V275" s="49"/>
      <c r="W275" s="49"/>
      <c r="X275" s="115"/>
      <c r="Y275" s="115"/>
      <c r="Z275" s="116"/>
    </row>
    <row r="276" spans="1:26" s="50" customFormat="1">
      <c r="A276" s="134">
        <v>889</v>
      </c>
      <c r="B276" s="130" t="s">
        <v>282</v>
      </c>
      <c r="C276" s="425">
        <v>2523</v>
      </c>
      <c r="D276" s="429">
        <v>1.3616333333333333</v>
      </c>
      <c r="E276" s="437">
        <v>0</v>
      </c>
      <c r="F276" s="164">
        <v>0</v>
      </c>
      <c r="G276" s="436">
        <v>0</v>
      </c>
      <c r="H276" s="278">
        <v>780</v>
      </c>
      <c r="I276" s="15">
        <v>880</v>
      </c>
      <c r="J276" s="343">
        <v>0.88636363636363635</v>
      </c>
      <c r="K276" s="444">
        <v>0.88650455683908624</v>
      </c>
      <c r="L276" s="451">
        <v>0.62345127600000005</v>
      </c>
      <c r="M276" s="14">
        <f>Lisäosat[[#This Row],[HYTE-kerroin (sis. Kulttuurihyte)]]*Lisäosat[[#This Row],[Asukasmäärä 31.12.2022]]</f>
        <v>1572.9675693480001</v>
      </c>
      <c r="N276" s="444">
        <f>Lisäosat[[#This Row],[HYTE-kerroin (sis. Kulttuurihyte)]]/$N$7</f>
        <v>0.9397291524084963</v>
      </c>
      <c r="O276" s="456">
        <v>0</v>
      </c>
      <c r="P276" s="206">
        <v>325057.63315799995</v>
      </c>
      <c r="Q276" s="168">
        <v>0</v>
      </c>
      <c r="R276" s="168">
        <v>29523.793159146189</v>
      </c>
      <c r="S276" s="168">
        <v>46138.42723870834</v>
      </c>
      <c r="T276" s="168">
        <v>0</v>
      </c>
      <c r="U276" s="320">
        <f t="shared" si="5"/>
        <v>400719.85355585453</v>
      </c>
      <c r="V276" s="49"/>
      <c r="W276" s="49"/>
      <c r="X276" s="115"/>
      <c r="Y276" s="115"/>
      <c r="Z276" s="116"/>
    </row>
    <row r="277" spans="1:26" s="50" customFormat="1">
      <c r="A277" s="134">
        <v>890</v>
      </c>
      <c r="B277" s="130" t="s">
        <v>283</v>
      </c>
      <c r="C277" s="425">
        <v>1180</v>
      </c>
      <c r="D277" s="429">
        <v>1.9536666666666667</v>
      </c>
      <c r="E277" s="437">
        <v>1</v>
      </c>
      <c r="F277" s="164">
        <v>491</v>
      </c>
      <c r="G277" s="436">
        <v>0.42857142857142855</v>
      </c>
      <c r="H277" s="278">
        <v>454</v>
      </c>
      <c r="I277" s="15">
        <v>486</v>
      </c>
      <c r="J277" s="343">
        <v>0.93415637860082301</v>
      </c>
      <c r="K277" s="444">
        <v>0.93430489751068824</v>
      </c>
      <c r="L277" s="451">
        <v>0.52330996699999999</v>
      </c>
      <c r="M277" s="14">
        <f>Lisäosat[[#This Row],[HYTE-kerroin (sis. Kulttuurihyte)]]*Lisäosat[[#This Row],[Asukasmäärä 31.12.2022]]</f>
        <v>617.50576105999994</v>
      </c>
      <c r="N277" s="444">
        <f>Lisäosat[[#This Row],[HYTE-kerroin (sis. Kulttuurihyte)]]/$N$7</f>
        <v>0.78878598964617097</v>
      </c>
      <c r="O277" s="456">
        <v>0</v>
      </c>
      <c r="P277" s="206">
        <v>436260.01840000006</v>
      </c>
      <c r="Q277" s="168">
        <v>452844.38999999996</v>
      </c>
      <c r="R277" s="168">
        <v>14552.733083626479</v>
      </c>
      <c r="S277" s="168">
        <v>18112.734923047094</v>
      </c>
      <c r="T277" s="168">
        <v>0</v>
      </c>
      <c r="U277" s="320">
        <f t="shared" si="5"/>
        <v>921769.87640667369</v>
      </c>
      <c r="V277" s="49"/>
      <c r="W277" s="49"/>
      <c r="X277" s="115"/>
      <c r="Y277" s="115"/>
      <c r="Z277" s="116"/>
    </row>
    <row r="278" spans="1:26" s="50" customFormat="1">
      <c r="A278" s="134">
        <v>892</v>
      </c>
      <c r="B278" s="130" t="s">
        <v>284</v>
      </c>
      <c r="C278" s="425">
        <v>3592</v>
      </c>
      <c r="D278" s="429">
        <v>0</v>
      </c>
      <c r="E278" s="437">
        <v>0</v>
      </c>
      <c r="F278" s="164">
        <v>0</v>
      </c>
      <c r="G278" s="436">
        <v>0</v>
      </c>
      <c r="H278" s="278">
        <v>802</v>
      </c>
      <c r="I278" s="15">
        <v>1347</v>
      </c>
      <c r="J278" s="343">
        <v>0.59539717891610988</v>
      </c>
      <c r="K278" s="444">
        <v>0.59549183944830253</v>
      </c>
      <c r="L278" s="451">
        <v>0.694729704</v>
      </c>
      <c r="M278" s="14">
        <f>Lisäosat[[#This Row],[HYTE-kerroin (sis. Kulttuurihyte)]]*Lisäosat[[#This Row],[Asukasmäärä 31.12.2022]]</f>
        <v>2495.4690967679999</v>
      </c>
      <c r="N278" s="444">
        <f>Lisäosat[[#This Row],[HYTE-kerroin (sis. Kulttuurihyte)]]/$N$7</f>
        <v>1.0471672463028618</v>
      </c>
      <c r="O278" s="456">
        <v>0</v>
      </c>
      <c r="P278" s="206">
        <v>0</v>
      </c>
      <c r="Q278" s="168">
        <v>0</v>
      </c>
      <c r="R278" s="168">
        <v>28234.88827233759</v>
      </c>
      <c r="S278" s="168">
        <v>73197.325610088854</v>
      </c>
      <c r="T278" s="168">
        <v>0</v>
      </c>
      <c r="U278" s="320">
        <f t="shared" si="5"/>
        <v>101432.21388242644</v>
      </c>
      <c r="V278" s="49"/>
      <c r="W278" s="49"/>
      <c r="X278" s="115"/>
      <c r="Y278" s="115"/>
      <c r="Z278" s="116"/>
    </row>
    <row r="279" spans="1:26" s="50" customFormat="1">
      <c r="A279" s="134">
        <v>893</v>
      </c>
      <c r="B279" s="130" t="s">
        <v>285</v>
      </c>
      <c r="C279" s="425">
        <v>7434</v>
      </c>
      <c r="D279" s="429">
        <v>1.1783333333333333E-2</v>
      </c>
      <c r="E279" s="437">
        <v>0</v>
      </c>
      <c r="F279" s="164">
        <v>0</v>
      </c>
      <c r="G279" s="436">
        <v>0</v>
      </c>
      <c r="H279" s="278">
        <v>3190</v>
      </c>
      <c r="I279" s="15">
        <v>3189</v>
      </c>
      <c r="J279" s="343">
        <v>1.0003135779241141</v>
      </c>
      <c r="K279" s="444">
        <v>1.0004726149820629</v>
      </c>
      <c r="L279" s="451">
        <v>0.546093783</v>
      </c>
      <c r="M279" s="14">
        <f>Lisäosat[[#This Row],[HYTE-kerroin (sis. Kulttuurihyte)]]*Lisäosat[[#This Row],[Asukasmäärä 31.12.2022]]</f>
        <v>4059.6611828219998</v>
      </c>
      <c r="N279" s="444">
        <f>Lisäosat[[#This Row],[HYTE-kerroin (sis. Kulttuurihyte)]]/$N$7</f>
        <v>0.82312807365902196</v>
      </c>
      <c r="O279" s="456">
        <v>0</v>
      </c>
      <c r="P279" s="206">
        <v>5525.6376840000003</v>
      </c>
      <c r="Q279" s="168">
        <v>0</v>
      </c>
      <c r="R279" s="168">
        <v>98175.177141051856</v>
      </c>
      <c r="S279" s="168">
        <v>119078.34957784957</v>
      </c>
      <c r="T279" s="168">
        <v>0</v>
      </c>
      <c r="U279" s="320">
        <f t="shared" si="5"/>
        <v>222779.16440290143</v>
      </c>
      <c r="V279" s="49"/>
      <c r="W279" s="49"/>
      <c r="X279" s="115"/>
      <c r="Y279" s="115"/>
      <c r="Z279" s="116"/>
    </row>
    <row r="280" spans="1:26" s="50" customFormat="1">
      <c r="A280" s="134">
        <v>895</v>
      </c>
      <c r="B280" s="130" t="s">
        <v>286</v>
      </c>
      <c r="C280" s="425">
        <v>15092</v>
      </c>
      <c r="D280" s="429">
        <v>0</v>
      </c>
      <c r="E280" s="437">
        <v>0</v>
      </c>
      <c r="F280" s="164">
        <v>1</v>
      </c>
      <c r="G280" s="436">
        <v>6.4670503783224477E-5</v>
      </c>
      <c r="H280" s="278">
        <v>8165</v>
      </c>
      <c r="I280" s="15">
        <v>6442</v>
      </c>
      <c r="J280" s="343">
        <v>1.2674635206457623</v>
      </c>
      <c r="K280" s="444">
        <v>1.267665031125905</v>
      </c>
      <c r="L280" s="451">
        <v>0.57305870699999994</v>
      </c>
      <c r="M280" s="14">
        <f>Lisäosat[[#This Row],[HYTE-kerroin (sis. Kulttuurihyte)]]*Lisäosat[[#This Row],[Asukasmäärä 31.12.2022]]</f>
        <v>8648.6020060439987</v>
      </c>
      <c r="N280" s="444">
        <f>Lisäosat[[#This Row],[HYTE-kerroin (sis. Kulttuurihyte)]]/$N$7</f>
        <v>0.86377234876237341</v>
      </c>
      <c r="O280" s="456">
        <v>0</v>
      </c>
      <c r="P280" s="206">
        <v>0</v>
      </c>
      <c r="Q280" s="168">
        <v>0</v>
      </c>
      <c r="R280" s="168">
        <v>252537.12857672849</v>
      </c>
      <c r="S280" s="168">
        <v>253681.57751517306</v>
      </c>
      <c r="T280" s="168">
        <v>0</v>
      </c>
      <c r="U280" s="320">
        <f t="shared" si="5"/>
        <v>506218.70609190152</v>
      </c>
      <c r="V280" s="49"/>
      <c r="W280" s="49"/>
      <c r="X280" s="115"/>
      <c r="Y280" s="115"/>
      <c r="Z280" s="116"/>
    </row>
    <row r="281" spans="1:26" s="50" customFormat="1">
      <c r="A281" s="134">
        <v>905</v>
      </c>
      <c r="B281" s="130" t="s">
        <v>287</v>
      </c>
      <c r="C281" s="425">
        <v>67988</v>
      </c>
      <c r="D281" s="429">
        <v>0</v>
      </c>
      <c r="E281" s="437">
        <v>0</v>
      </c>
      <c r="F281" s="164">
        <v>4</v>
      </c>
      <c r="G281" s="436">
        <v>5.9158470753531024E-5</v>
      </c>
      <c r="H281" s="278">
        <v>34621</v>
      </c>
      <c r="I281" s="15">
        <v>27828</v>
      </c>
      <c r="J281" s="343">
        <v>1.2441066551674573</v>
      </c>
      <c r="K281" s="444">
        <v>1.2443044522048852</v>
      </c>
      <c r="L281" s="451">
        <v>0.76544496200000001</v>
      </c>
      <c r="M281" s="14">
        <f>Lisäosat[[#This Row],[HYTE-kerroin (sis. Kulttuurihyte)]]*Lisäosat[[#This Row],[Asukasmäärä 31.12.2022]]</f>
        <v>52041.072076456003</v>
      </c>
      <c r="N281" s="444">
        <f>Lisäosat[[#This Row],[HYTE-kerroin (sis. Kulttuurihyte)]]/$N$7</f>
        <v>1.1537564731130867</v>
      </c>
      <c r="O281" s="456">
        <v>0.17357441738213852</v>
      </c>
      <c r="P281" s="206">
        <v>0</v>
      </c>
      <c r="Q281" s="168">
        <v>0</v>
      </c>
      <c r="R281" s="168">
        <v>1116690.5784738755</v>
      </c>
      <c r="S281" s="168">
        <v>1526473.4405294841</v>
      </c>
      <c r="T281" s="168">
        <v>121786.08768624093</v>
      </c>
      <c r="U281" s="320">
        <f t="shared" si="5"/>
        <v>2764950.1066896007</v>
      </c>
      <c r="V281" s="49"/>
      <c r="W281" s="49"/>
      <c r="X281" s="115"/>
      <c r="Y281" s="115"/>
      <c r="Z281" s="116"/>
    </row>
    <row r="282" spans="1:26" s="50" customFormat="1">
      <c r="A282" s="134">
        <v>908</v>
      </c>
      <c r="B282" s="130" t="s">
        <v>288</v>
      </c>
      <c r="C282" s="425">
        <v>20703</v>
      </c>
      <c r="D282" s="429">
        <v>0</v>
      </c>
      <c r="E282" s="437">
        <v>0</v>
      </c>
      <c r="F282" s="164">
        <v>1</v>
      </c>
      <c r="G282" s="436">
        <v>4.8320850446967865E-5</v>
      </c>
      <c r="H282" s="278">
        <v>6584</v>
      </c>
      <c r="I282" s="15">
        <v>7930</v>
      </c>
      <c r="J282" s="343">
        <v>0.83026481715006306</v>
      </c>
      <c r="K282" s="444">
        <v>0.83039681863115056</v>
      </c>
      <c r="L282" s="451">
        <v>0.63679323799999998</v>
      </c>
      <c r="M282" s="14">
        <f>Lisäosat[[#This Row],[HYTE-kerroin (sis. Kulttuurihyte)]]*Lisäosat[[#This Row],[Asukasmäärä 31.12.2022]]</f>
        <v>13183.530406313999</v>
      </c>
      <c r="N282" s="444">
        <f>Lisäosat[[#This Row],[HYTE-kerroin (sis. Kulttuurihyte)]]/$N$7</f>
        <v>0.95983951407487655</v>
      </c>
      <c r="O282" s="456">
        <v>0</v>
      </c>
      <c r="P282" s="206">
        <v>0</v>
      </c>
      <c r="Q282" s="168">
        <v>0</v>
      </c>
      <c r="R282" s="168">
        <v>226930.51043679338</v>
      </c>
      <c r="S282" s="168">
        <v>386700.50816950167</v>
      </c>
      <c r="T282" s="168">
        <v>0</v>
      </c>
      <c r="U282" s="320">
        <f t="shared" si="5"/>
        <v>613631.01860629511</v>
      </c>
      <c r="V282" s="49"/>
      <c r="W282" s="49"/>
      <c r="X282" s="115"/>
      <c r="Y282" s="115"/>
      <c r="Z282" s="116"/>
    </row>
    <row r="283" spans="1:26" s="50" customFormat="1">
      <c r="A283" s="134">
        <v>915</v>
      </c>
      <c r="B283" s="130" t="s">
        <v>289</v>
      </c>
      <c r="C283" s="425">
        <v>19759</v>
      </c>
      <c r="D283" s="429">
        <v>7.091666666666667E-2</v>
      </c>
      <c r="E283" s="437">
        <v>0</v>
      </c>
      <c r="F283" s="164">
        <v>0</v>
      </c>
      <c r="G283" s="436">
        <v>0</v>
      </c>
      <c r="H283" s="278">
        <v>7766</v>
      </c>
      <c r="I283" s="15">
        <v>6928</v>
      </c>
      <c r="J283" s="343">
        <v>1.120958429561201</v>
      </c>
      <c r="K283" s="444">
        <v>1.1211366476066764</v>
      </c>
      <c r="L283" s="451">
        <v>0.68372072900000003</v>
      </c>
      <c r="M283" s="14">
        <f>Lisäosat[[#This Row],[HYTE-kerroin (sis. Kulttuurihyte)]]*Lisäosat[[#This Row],[Asukasmäärä 31.12.2022]]</f>
        <v>13509.637884311</v>
      </c>
      <c r="N283" s="444">
        <f>Lisäosat[[#This Row],[HYTE-kerroin (sis. Kulttuurihyte)]]/$N$7</f>
        <v>1.0305733998486342</v>
      </c>
      <c r="O283" s="456">
        <v>0</v>
      </c>
      <c r="P283" s="206">
        <v>88390.371643333332</v>
      </c>
      <c r="Q283" s="168">
        <v>0</v>
      </c>
      <c r="R283" s="168">
        <v>292413.5150647962</v>
      </c>
      <c r="S283" s="168">
        <v>396265.92225607432</v>
      </c>
      <c r="T283" s="168">
        <v>0</v>
      </c>
      <c r="U283" s="320">
        <f t="shared" si="5"/>
        <v>777069.80896420381</v>
      </c>
      <c r="V283" s="49"/>
      <c r="W283" s="49"/>
      <c r="X283" s="115"/>
      <c r="Y283" s="115"/>
      <c r="Z283" s="116"/>
    </row>
    <row r="284" spans="1:26" s="50" customFormat="1">
      <c r="A284" s="134">
        <v>918</v>
      </c>
      <c r="B284" s="130" t="s">
        <v>290</v>
      </c>
      <c r="C284" s="425">
        <v>2228</v>
      </c>
      <c r="D284" s="429">
        <v>0</v>
      </c>
      <c r="E284" s="437">
        <v>0</v>
      </c>
      <c r="F284" s="164">
        <v>0</v>
      </c>
      <c r="G284" s="436">
        <v>0</v>
      </c>
      <c r="H284" s="278">
        <v>683</v>
      </c>
      <c r="I284" s="15">
        <v>954</v>
      </c>
      <c r="J284" s="343">
        <v>0.71593291404612158</v>
      </c>
      <c r="K284" s="444">
        <v>0.7160467382177127</v>
      </c>
      <c r="L284" s="451">
        <v>0.36964793600000001</v>
      </c>
      <c r="M284" s="14">
        <f>Lisäosat[[#This Row],[HYTE-kerroin (sis. Kulttuurihyte)]]*Lisäosat[[#This Row],[Asukasmäärä 31.12.2022]]</f>
        <v>823.57560140800001</v>
      </c>
      <c r="N284" s="444">
        <f>Lisäosat[[#This Row],[HYTE-kerroin (sis. Kulttuurihyte)]]/$N$7</f>
        <v>0.55717095298210606</v>
      </c>
      <c r="O284" s="456">
        <v>0</v>
      </c>
      <c r="P284" s="206">
        <v>0</v>
      </c>
      <c r="Q284" s="168">
        <v>0</v>
      </c>
      <c r="R284" s="168">
        <v>21058.648152287642</v>
      </c>
      <c r="S284" s="168">
        <v>24157.194147930819</v>
      </c>
      <c r="T284" s="168">
        <v>0</v>
      </c>
      <c r="U284" s="320">
        <f t="shared" si="5"/>
        <v>45215.842300218457</v>
      </c>
      <c r="V284" s="49"/>
      <c r="W284" s="49"/>
      <c r="X284" s="115"/>
      <c r="Y284" s="115"/>
      <c r="Z284" s="116"/>
    </row>
    <row r="285" spans="1:26" s="50" customFormat="1">
      <c r="A285" s="134">
        <v>921</v>
      </c>
      <c r="B285" s="130" t="s">
        <v>291</v>
      </c>
      <c r="C285" s="425">
        <v>1894</v>
      </c>
      <c r="D285" s="429">
        <v>1.6164666666666667</v>
      </c>
      <c r="E285" s="437">
        <v>0</v>
      </c>
      <c r="F285" s="164">
        <v>0</v>
      </c>
      <c r="G285" s="436">
        <v>0</v>
      </c>
      <c r="H285" s="278">
        <v>540</v>
      </c>
      <c r="I285" s="15">
        <v>647</v>
      </c>
      <c r="J285" s="343">
        <v>0.83462132921174648</v>
      </c>
      <c r="K285" s="444">
        <v>0.83475402332250181</v>
      </c>
      <c r="L285" s="451">
        <v>0.57962464300000005</v>
      </c>
      <c r="M285" s="14">
        <f>Lisäosat[[#This Row],[HYTE-kerroin (sis. Kulttuurihyte)]]*Lisäosat[[#This Row],[Asukasmäärä 31.12.2022]]</f>
        <v>1097.8090738420001</v>
      </c>
      <c r="N285" s="444">
        <f>Lisäosat[[#This Row],[HYTE-kerroin (sis. Kulttuurihyte)]]/$N$7</f>
        <v>0.87366919509114493</v>
      </c>
      <c r="O285" s="456">
        <v>0</v>
      </c>
      <c r="P285" s="206">
        <v>579374.887888</v>
      </c>
      <c r="Q285" s="168">
        <v>0</v>
      </c>
      <c r="R285" s="168">
        <v>20869.518386281201</v>
      </c>
      <c r="S285" s="168">
        <v>32201.035204081152</v>
      </c>
      <c r="T285" s="168">
        <v>0</v>
      </c>
      <c r="U285" s="320">
        <f t="shared" si="5"/>
        <v>632445.44147836231</v>
      </c>
      <c r="V285" s="49"/>
      <c r="W285" s="49"/>
      <c r="X285" s="115"/>
      <c r="Y285" s="115"/>
      <c r="Z285" s="116"/>
    </row>
    <row r="286" spans="1:26" s="50" customFormat="1">
      <c r="A286" s="134">
        <v>922</v>
      </c>
      <c r="B286" s="130" t="s">
        <v>292</v>
      </c>
      <c r="C286" s="425">
        <v>4501</v>
      </c>
      <c r="D286" s="429">
        <v>0</v>
      </c>
      <c r="E286" s="437">
        <v>0</v>
      </c>
      <c r="F286" s="164">
        <v>0</v>
      </c>
      <c r="G286" s="436">
        <v>0</v>
      </c>
      <c r="H286" s="278">
        <v>846</v>
      </c>
      <c r="I286" s="15">
        <v>1944</v>
      </c>
      <c r="J286" s="343">
        <v>0.43518518518518517</v>
      </c>
      <c r="K286" s="444">
        <v>0.43525437406059597</v>
      </c>
      <c r="L286" s="451">
        <v>0.66912237299999999</v>
      </c>
      <c r="M286" s="14">
        <f>Lisäosat[[#This Row],[HYTE-kerroin (sis. Kulttuurihyte)]]*Lisäosat[[#This Row],[Asukasmäärä 31.12.2022]]</f>
        <v>3011.7198008730002</v>
      </c>
      <c r="N286" s="444">
        <f>Lisäosat[[#This Row],[HYTE-kerroin (sis. Kulttuurihyte)]]/$N$7</f>
        <v>1.0085692734019709</v>
      </c>
      <c r="O286" s="456">
        <v>1.1071325981195719</v>
      </c>
      <c r="P286" s="206">
        <v>0</v>
      </c>
      <c r="Q286" s="168">
        <v>0</v>
      </c>
      <c r="R286" s="168">
        <v>25859.855176936999</v>
      </c>
      <c r="S286" s="168">
        <v>88340.038029871008</v>
      </c>
      <c r="T286" s="168">
        <v>51426.663465085519</v>
      </c>
      <c r="U286" s="320">
        <f t="shared" si="5"/>
        <v>165626.55667189352</v>
      </c>
      <c r="V286" s="49"/>
      <c r="W286" s="49"/>
      <c r="X286" s="115"/>
      <c r="Y286" s="115"/>
      <c r="Z286" s="116"/>
    </row>
    <row r="287" spans="1:26" s="50" customFormat="1">
      <c r="A287" s="134">
        <v>924</v>
      </c>
      <c r="B287" s="130" t="s">
        <v>293</v>
      </c>
      <c r="C287" s="425">
        <v>2946</v>
      </c>
      <c r="D287" s="429">
        <v>0.99025000000000007</v>
      </c>
      <c r="E287" s="437">
        <v>0</v>
      </c>
      <c r="F287" s="164">
        <v>0</v>
      </c>
      <c r="G287" s="436">
        <v>0</v>
      </c>
      <c r="H287" s="278">
        <v>1051</v>
      </c>
      <c r="I287" s="15">
        <v>1183</v>
      </c>
      <c r="J287" s="343">
        <v>0.88841927303465762</v>
      </c>
      <c r="K287" s="444">
        <v>0.8885605203300323</v>
      </c>
      <c r="L287" s="451">
        <v>0.58829446900000004</v>
      </c>
      <c r="M287" s="14">
        <f>Lisäosat[[#This Row],[HYTE-kerroin (sis. Kulttuurihyte)]]*Lisäosat[[#This Row],[Asukasmäärä 31.12.2022]]</f>
        <v>1733.1155056740001</v>
      </c>
      <c r="N287" s="444">
        <f>Lisäosat[[#This Row],[HYTE-kerroin (sis. Kulttuurihyte)]]/$N$7</f>
        <v>0.88673723834030038</v>
      </c>
      <c r="O287" s="456">
        <v>0</v>
      </c>
      <c r="P287" s="206">
        <v>184021.80162000001</v>
      </c>
      <c r="Q287" s="168">
        <v>0</v>
      </c>
      <c r="R287" s="168">
        <v>34553.630666178025</v>
      </c>
      <c r="S287" s="168">
        <v>50835.901014769217</v>
      </c>
      <c r="T287" s="168">
        <v>0</v>
      </c>
      <c r="U287" s="320">
        <f t="shared" si="5"/>
        <v>269411.33330094727</v>
      </c>
      <c r="V287" s="49"/>
      <c r="W287" s="49"/>
      <c r="X287" s="115"/>
      <c r="Y287" s="115"/>
      <c r="Z287" s="116"/>
    </row>
    <row r="288" spans="1:26" s="50" customFormat="1">
      <c r="A288" s="134">
        <v>925</v>
      </c>
      <c r="B288" s="130" t="s">
        <v>294</v>
      </c>
      <c r="C288" s="425">
        <v>3427</v>
      </c>
      <c r="D288" s="429">
        <v>0.83401666666666663</v>
      </c>
      <c r="E288" s="437">
        <v>0</v>
      </c>
      <c r="F288" s="164">
        <v>0</v>
      </c>
      <c r="G288" s="436">
        <v>0</v>
      </c>
      <c r="H288" s="278">
        <v>1777</v>
      </c>
      <c r="I288" s="15">
        <v>1394</v>
      </c>
      <c r="J288" s="343">
        <v>1.2747489239598278</v>
      </c>
      <c r="K288" s="444">
        <v>1.2749515927258668</v>
      </c>
      <c r="L288" s="451">
        <v>0.56207761300000003</v>
      </c>
      <c r="M288" s="14">
        <f>Lisäosat[[#This Row],[HYTE-kerroin (sis. Kulttuurihyte)]]*Lisäosat[[#This Row],[Asukasmäärä 31.12.2022]]</f>
        <v>1926.2399797510002</v>
      </c>
      <c r="N288" s="444">
        <f>Lisäosat[[#This Row],[HYTE-kerroin (sis. Kulttuurihyte)]]/$N$7</f>
        <v>0.84722052738613818</v>
      </c>
      <c r="O288" s="456">
        <v>0</v>
      </c>
      <c r="P288" s="206">
        <v>180293.68635933331</v>
      </c>
      <c r="Q288" s="168">
        <v>0</v>
      </c>
      <c r="R288" s="168">
        <v>57674.220229184393</v>
      </c>
      <c r="S288" s="168">
        <v>56500.645583475671</v>
      </c>
      <c r="T288" s="168">
        <v>0</v>
      </c>
      <c r="U288" s="320">
        <f t="shared" si="5"/>
        <v>294468.55217199336</v>
      </c>
      <c r="V288" s="49"/>
      <c r="W288" s="49"/>
      <c r="X288" s="115"/>
      <c r="Y288" s="115"/>
      <c r="Z288" s="116"/>
    </row>
    <row r="289" spans="1:26" s="50" customFormat="1">
      <c r="A289" s="134">
        <v>927</v>
      </c>
      <c r="B289" s="130" t="s">
        <v>295</v>
      </c>
      <c r="C289" s="425">
        <v>28913</v>
      </c>
      <c r="D289" s="429">
        <v>0</v>
      </c>
      <c r="E289" s="437">
        <v>0</v>
      </c>
      <c r="F289" s="164">
        <v>3</v>
      </c>
      <c r="G289" s="436">
        <v>1.0260268819043059E-4</v>
      </c>
      <c r="H289" s="278">
        <v>7874</v>
      </c>
      <c r="I289" s="15">
        <v>13053</v>
      </c>
      <c r="J289" s="343">
        <v>0.60323297326285141</v>
      </c>
      <c r="K289" s="444">
        <v>0.60332887958607107</v>
      </c>
      <c r="L289" s="451">
        <v>0.64300659999999998</v>
      </c>
      <c r="M289" s="14">
        <f>Lisäosat[[#This Row],[HYTE-kerroin (sis. Kulttuurihyte)]]*Lisäosat[[#This Row],[Asukasmäärä 31.12.2022]]</f>
        <v>18591.249825799998</v>
      </c>
      <c r="N289" s="444">
        <f>Lisäosat[[#This Row],[HYTE-kerroin (sis. Kulttuurihyte)]]/$N$7</f>
        <v>0.96920492502299238</v>
      </c>
      <c r="O289" s="456">
        <v>0</v>
      </c>
      <c r="P289" s="206">
        <v>0</v>
      </c>
      <c r="Q289" s="168">
        <v>0</v>
      </c>
      <c r="R289" s="168">
        <v>230261.43222023133</v>
      </c>
      <c r="S289" s="168">
        <v>545320.22406531312</v>
      </c>
      <c r="T289" s="168">
        <v>0</v>
      </c>
      <c r="U289" s="320">
        <f t="shared" si="5"/>
        <v>775581.65628554439</v>
      </c>
      <c r="V289" s="49"/>
      <c r="W289" s="49"/>
      <c r="X289" s="115"/>
      <c r="Y289" s="115"/>
      <c r="Z289" s="116"/>
    </row>
    <row r="290" spans="1:26" s="50" customFormat="1">
      <c r="A290" s="134">
        <v>931</v>
      </c>
      <c r="B290" s="130" t="s">
        <v>296</v>
      </c>
      <c r="C290" s="425">
        <v>5951</v>
      </c>
      <c r="D290" s="429">
        <v>1.4403999999999999</v>
      </c>
      <c r="E290" s="437">
        <v>0</v>
      </c>
      <c r="F290" s="164">
        <v>0</v>
      </c>
      <c r="G290" s="436">
        <v>0</v>
      </c>
      <c r="H290" s="278">
        <v>2193</v>
      </c>
      <c r="I290" s="15">
        <v>2064</v>
      </c>
      <c r="J290" s="343">
        <v>1.0625</v>
      </c>
      <c r="K290" s="444">
        <v>1.0626689239032636</v>
      </c>
      <c r="L290" s="451">
        <v>0.59165509400000005</v>
      </c>
      <c r="M290" s="14">
        <f>Lisäosat[[#This Row],[HYTE-kerroin (sis. Kulttuurihyte)]]*Lisäosat[[#This Row],[Asukasmäärä 31.12.2022]]</f>
        <v>3520.9394643940004</v>
      </c>
      <c r="N290" s="444">
        <f>Lisäosat[[#This Row],[HYTE-kerroin (sis. Kulttuurihyte)]]/$N$7</f>
        <v>0.89180271403083822</v>
      </c>
      <c r="O290" s="456">
        <v>0</v>
      </c>
      <c r="P290" s="206">
        <v>811065.64624799974</v>
      </c>
      <c r="Q290" s="168">
        <v>0</v>
      </c>
      <c r="R290" s="168">
        <v>83476.044513157845</v>
      </c>
      <c r="S290" s="168">
        <v>103276.51533030371</v>
      </c>
      <c r="T290" s="168">
        <v>0</v>
      </c>
      <c r="U290" s="320">
        <f t="shared" si="5"/>
        <v>997818.20609146124</v>
      </c>
      <c r="V290" s="49"/>
      <c r="W290" s="49"/>
      <c r="X290" s="115"/>
      <c r="Y290" s="115"/>
      <c r="Z290" s="116"/>
    </row>
    <row r="291" spans="1:26" s="50" customFormat="1">
      <c r="A291" s="134">
        <v>934</v>
      </c>
      <c r="B291" s="130" t="s">
        <v>297</v>
      </c>
      <c r="C291" s="425">
        <v>2671</v>
      </c>
      <c r="D291" s="429">
        <v>0.61865000000000003</v>
      </c>
      <c r="E291" s="437">
        <v>0</v>
      </c>
      <c r="F291" s="164">
        <v>0</v>
      </c>
      <c r="G291" s="436">
        <v>0</v>
      </c>
      <c r="H291" s="278">
        <v>958</v>
      </c>
      <c r="I291" s="15">
        <v>1071</v>
      </c>
      <c r="J291" s="343">
        <v>0.89449112978524747</v>
      </c>
      <c r="K291" s="444">
        <v>0.89463334242814441</v>
      </c>
      <c r="L291" s="451">
        <v>0.419024707</v>
      </c>
      <c r="M291" s="14">
        <f>Lisäosat[[#This Row],[HYTE-kerroin (sis. Kulttuurihyte)]]*Lisäosat[[#This Row],[Asukasmäärä 31.12.2022]]</f>
        <v>1119.2149923970001</v>
      </c>
      <c r="N291" s="444">
        <f>Lisäosat[[#This Row],[HYTE-kerroin (sis. Kulttuurihyte)]]/$N$7</f>
        <v>0.63159664260167214</v>
      </c>
      <c r="O291" s="456">
        <v>0</v>
      </c>
      <c r="P291" s="206">
        <v>104234.28458200001</v>
      </c>
      <c r="Q291" s="168">
        <v>0</v>
      </c>
      <c r="R291" s="168">
        <v>31542.266680657573</v>
      </c>
      <c r="S291" s="168">
        <v>32828.915546291231</v>
      </c>
      <c r="T291" s="168">
        <v>0</v>
      </c>
      <c r="U291" s="320">
        <f t="shared" si="5"/>
        <v>168605.46680894878</v>
      </c>
      <c r="V291" s="49"/>
      <c r="W291" s="49"/>
      <c r="X291" s="115"/>
      <c r="Y291" s="115"/>
      <c r="Z291" s="116"/>
    </row>
    <row r="292" spans="1:26" s="50" customFormat="1">
      <c r="A292" s="134">
        <v>935</v>
      </c>
      <c r="B292" s="130" t="s">
        <v>298</v>
      </c>
      <c r="C292" s="425">
        <v>2985</v>
      </c>
      <c r="D292" s="429">
        <v>0.64713333333333334</v>
      </c>
      <c r="E292" s="437">
        <v>0</v>
      </c>
      <c r="F292" s="164">
        <v>0</v>
      </c>
      <c r="G292" s="436">
        <v>0</v>
      </c>
      <c r="H292" s="278">
        <v>1178</v>
      </c>
      <c r="I292" s="15">
        <v>1101</v>
      </c>
      <c r="J292" s="343">
        <v>1.0699364214350591</v>
      </c>
      <c r="K292" s="444">
        <v>1.0701065276341675</v>
      </c>
      <c r="L292" s="451">
        <v>0.59146579499999996</v>
      </c>
      <c r="M292" s="14">
        <f>Lisäosat[[#This Row],[HYTE-kerroin (sis. Kulttuurihyte)]]*Lisäosat[[#This Row],[Asukasmäärä 31.12.2022]]</f>
        <v>1765.5253980749999</v>
      </c>
      <c r="N292" s="444">
        <f>Lisäosat[[#This Row],[HYTE-kerroin (sis. Kulttuurihyte)]]/$N$7</f>
        <v>0.89151738333111907</v>
      </c>
      <c r="O292" s="456">
        <v>0</v>
      </c>
      <c r="P292" s="206">
        <v>121851.19443999999</v>
      </c>
      <c r="Q292" s="168">
        <v>0</v>
      </c>
      <c r="R292" s="168">
        <v>42164.337401841469</v>
      </c>
      <c r="S292" s="168">
        <v>51786.55091467638</v>
      </c>
      <c r="T292" s="168">
        <v>0</v>
      </c>
      <c r="U292" s="320">
        <f t="shared" si="5"/>
        <v>215802.08275651786</v>
      </c>
      <c r="V292" s="49"/>
      <c r="W292" s="49"/>
      <c r="X292" s="115"/>
      <c r="Y292" s="115"/>
      <c r="Z292" s="116"/>
    </row>
    <row r="293" spans="1:26" s="50" customFormat="1">
      <c r="A293" s="134">
        <v>936</v>
      </c>
      <c r="B293" s="130" t="s">
        <v>299</v>
      </c>
      <c r="C293" s="425">
        <v>6395</v>
      </c>
      <c r="D293" s="429">
        <v>1.0767333333333333</v>
      </c>
      <c r="E293" s="437">
        <v>0</v>
      </c>
      <c r="F293" s="164">
        <v>0</v>
      </c>
      <c r="G293" s="436">
        <v>0</v>
      </c>
      <c r="H293" s="278">
        <v>2200</v>
      </c>
      <c r="I293" s="15">
        <v>2194</v>
      </c>
      <c r="J293" s="343">
        <v>1.0027347310847767</v>
      </c>
      <c r="K293" s="444">
        <v>1.0028941530750948</v>
      </c>
      <c r="L293" s="451">
        <v>0.60091892499999999</v>
      </c>
      <c r="M293" s="14">
        <f>Lisäosat[[#This Row],[HYTE-kerroin (sis. Kulttuurihyte)]]*Lisäosat[[#This Row],[Asukasmäärä 31.12.2022]]</f>
        <v>3842.8765253749998</v>
      </c>
      <c r="N293" s="444">
        <f>Lisäosat[[#This Row],[HYTE-kerroin (sis. Kulttuurihyte)]]/$N$7</f>
        <v>0.90576610201127361</v>
      </c>
      <c r="O293" s="456">
        <v>0</v>
      </c>
      <c r="P293" s="206">
        <v>651525.8486599999</v>
      </c>
      <c r="Q293" s="168">
        <v>0</v>
      </c>
      <c r="R293" s="168">
        <v>84658.30703768105</v>
      </c>
      <c r="S293" s="168">
        <v>112719.60236716637</v>
      </c>
      <c r="T293" s="168">
        <v>0</v>
      </c>
      <c r="U293" s="320">
        <f t="shared" si="5"/>
        <v>848903.75806484744</v>
      </c>
      <c r="V293" s="49"/>
      <c r="W293" s="49"/>
      <c r="X293" s="115"/>
      <c r="Y293" s="115"/>
      <c r="Z293" s="116"/>
    </row>
    <row r="294" spans="1:26" s="50" customFormat="1">
      <c r="A294" s="134">
        <v>946</v>
      </c>
      <c r="B294" s="130" t="s">
        <v>300</v>
      </c>
      <c r="C294" s="425">
        <v>6287</v>
      </c>
      <c r="D294" s="429">
        <v>0.40866666666666668</v>
      </c>
      <c r="E294" s="437">
        <v>0</v>
      </c>
      <c r="F294" s="164">
        <v>0</v>
      </c>
      <c r="G294" s="436">
        <v>0</v>
      </c>
      <c r="H294" s="278">
        <v>2391</v>
      </c>
      <c r="I294" s="15">
        <v>2709</v>
      </c>
      <c r="J294" s="343">
        <v>0.88261351052048731</v>
      </c>
      <c r="K294" s="444">
        <v>0.88275383477391822</v>
      </c>
      <c r="L294" s="451">
        <v>0.56661250600000002</v>
      </c>
      <c r="M294" s="14">
        <f>Lisäosat[[#This Row],[HYTE-kerroin (sis. Kulttuurihyte)]]*Lisäosat[[#This Row],[Asukasmäärä 31.12.2022]]</f>
        <v>3562.2928252219999</v>
      </c>
      <c r="N294" s="444">
        <f>Lisäosat[[#This Row],[HYTE-kerroin (sis. Kulttuurihyte)]]/$N$7</f>
        <v>0.85405597919962228</v>
      </c>
      <c r="O294" s="456">
        <v>0</v>
      </c>
      <c r="P294" s="206">
        <v>162070.64498666665</v>
      </c>
      <c r="Q294" s="168">
        <v>0</v>
      </c>
      <c r="R294" s="168">
        <v>73258.32834175184</v>
      </c>
      <c r="S294" s="168">
        <v>104489.49585629738</v>
      </c>
      <c r="T294" s="168">
        <v>0</v>
      </c>
      <c r="U294" s="320">
        <f t="shared" si="5"/>
        <v>339818.46918471588</v>
      </c>
      <c r="V294" s="49"/>
      <c r="W294" s="49"/>
      <c r="X294" s="115"/>
      <c r="Y294" s="115"/>
      <c r="Z294" s="116"/>
    </row>
    <row r="295" spans="1:26" s="50" customFormat="1">
      <c r="A295" s="134">
        <v>976</v>
      </c>
      <c r="B295" s="130" t="s">
        <v>301</v>
      </c>
      <c r="C295" s="425">
        <v>3788</v>
      </c>
      <c r="D295" s="429">
        <v>1.7273999999999998</v>
      </c>
      <c r="E295" s="437">
        <v>0</v>
      </c>
      <c r="F295" s="164">
        <v>3</v>
      </c>
      <c r="G295" s="436">
        <v>1.0443864229765013E-3</v>
      </c>
      <c r="H295" s="278">
        <v>1161</v>
      </c>
      <c r="I295" s="15">
        <v>1281</v>
      </c>
      <c r="J295" s="343">
        <v>0.90632318501170961</v>
      </c>
      <c r="K295" s="444">
        <v>0.90646727879997357</v>
      </c>
      <c r="L295" s="451">
        <v>0.65921503599999998</v>
      </c>
      <c r="M295" s="14">
        <f>Lisäosat[[#This Row],[HYTE-kerroin (sis. Kulttuurihyte)]]*Lisäosat[[#This Row],[Asukasmäärä 31.12.2022]]</f>
        <v>2497.1065563679999</v>
      </c>
      <c r="N295" s="444">
        <f>Lisäosat[[#This Row],[HYTE-kerroin (sis. Kulttuurihyte)]]/$N$7</f>
        <v>0.99363592775005605</v>
      </c>
      <c r="O295" s="456">
        <v>0</v>
      </c>
      <c r="P295" s="206">
        <v>1238271.3506879997</v>
      </c>
      <c r="Q295" s="168">
        <v>0</v>
      </c>
      <c r="R295" s="168">
        <v>45324.814287644753</v>
      </c>
      <c r="S295" s="168">
        <v>73245.355723412955</v>
      </c>
      <c r="T295" s="168">
        <v>0</v>
      </c>
      <c r="U295" s="320">
        <f t="shared" si="5"/>
        <v>1356841.5206990575</v>
      </c>
      <c r="V295" s="49"/>
      <c r="W295" s="49"/>
      <c r="X295" s="115"/>
      <c r="Y295" s="115"/>
      <c r="Z295" s="116"/>
    </row>
    <row r="296" spans="1:26" s="50" customFormat="1">
      <c r="A296" s="134">
        <v>977</v>
      </c>
      <c r="B296" s="130" t="s">
        <v>302</v>
      </c>
      <c r="C296" s="425">
        <v>15293</v>
      </c>
      <c r="D296" s="429">
        <v>0</v>
      </c>
      <c r="E296" s="437">
        <v>0</v>
      </c>
      <c r="F296" s="164">
        <v>1</v>
      </c>
      <c r="G296" s="436">
        <v>6.5116884808230771E-5</v>
      </c>
      <c r="H296" s="278">
        <v>6587</v>
      </c>
      <c r="I296" s="15">
        <v>6187</v>
      </c>
      <c r="J296" s="343">
        <v>1.0646516890253759</v>
      </c>
      <c r="K296" s="444">
        <v>1.0648209550196595</v>
      </c>
      <c r="L296" s="451">
        <v>0.64172701700000001</v>
      </c>
      <c r="M296" s="14">
        <f>Lisäosat[[#This Row],[HYTE-kerroin (sis. Kulttuurihyte)]]*Lisäosat[[#This Row],[Asukasmäärä 31.12.2022]]</f>
        <v>9813.9312709810001</v>
      </c>
      <c r="N296" s="444">
        <f>Lisäosat[[#This Row],[HYTE-kerroin (sis. Kulttuurihyte)]]/$N$7</f>
        <v>0.96727620742417508</v>
      </c>
      <c r="O296" s="456">
        <v>8.3590929370550945E-2</v>
      </c>
      <c r="P296" s="206">
        <v>0</v>
      </c>
      <c r="Q296" s="168">
        <v>0</v>
      </c>
      <c r="R296" s="168">
        <v>214952.85061952658</v>
      </c>
      <c r="S296" s="168">
        <v>287863.12108108372</v>
      </c>
      <c r="T296" s="168">
        <v>13192.634775154784</v>
      </c>
      <c r="U296" s="320">
        <f t="shared" si="5"/>
        <v>516008.60647576506</v>
      </c>
      <c r="V296" s="49"/>
      <c r="W296" s="49"/>
      <c r="X296" s="115"/>
      <c r="Y296" s="115"/>
      <c r="Z296" s="116"/>
    </row>
    <row r="297" spans="1:26" s="50" customFormat="1">
      <c r="A297" s="134">
        <v>980</v>
      </c>
      <c r="B297" s="130" t="s">
        <v>303</v>
      </c>
      <c r="C297" s="425">
        <v>33607</v>
      </c>
      <c r="D297" s="429">
        <v>0</v>
      </c>
      <c r="E297" s="437">
        <v>0</v>
      </c>
      <c r="F297" s="164">
        <v>1</v>
      </c>
      <c r="G297" s="436">
        <v>0</v>
      </c>
      <c r="H297" s="278">
        <v>9714</v>
      </c>
      <c r="I297" s="15">
        <v>14540</v>
      </c>
      <c r="J297" s="343">
        <v>0.66808803301237962</v>
      </c>
      <c r="K297" s="444">
        <v>0.6681942504601539</v>
      </c>
      <c r="L297" s="451">
        <v>0.693199554</v>
      </c>
      <c r="M297" s="14">
        <f>Lisäosat[[#This Row],[HYTE-kerroin (sis. Kulttuurihyte)]]*Lisäosat[[#This Row],[Asukasmäärä 31.12.2022]]</f>
        <v>23296.357411278001</v>
      </c>
      <c r="N297" s="444">
        <f>Lisäosat[[#This Row],[HYTE-kerroin (sis. Kulttuurihyte)]]/$N$7</f>
        <v>1.0448608486453199</v>
      </c>
      <c r="O297" s="456">
        <v>0.3526918724832277</v>
      </c>
      <c r="P297" s="206">
        <v>0</v>
      </c>
      <c r="Q297" s="168">
        <v>0</v>
      </c>
      <c r="R297" s="168">
        <v>296419.25511282997</v>
      </c>
      <c r="S297" s="168">
        <v>683330.8659966368</v>
      </c>
      <c r="T297" s="168">
        <v>122322.09062817236</v>
      </c>
      <c r="U297" s="320">
        <f t="shared" si="5"/>
        <v>1102072.211737639</v>
      </c>
      <c r="V297" s="49"/>
      <c r="W297" s="49"/>
      <c r="X297" s="115"/>
      <c r="Y297" s="115"/>
      <c r="Z297" s="116"/>
    </row>
    <row r="298" spans="1:26" s="50" customFormat="1">
      <c r="A298" s="134">
        <v>981</v>
      </c>
      <c r="B298" s="130" t="s">
        <v>304</v>
      </c>
      <c r="C298" s="425">
        <v>2237</v>
      </c>
      <c r="D298" s="429">
        <v>0</v>
      </c>
      <c r="E298" s="437">
        <v>0</v>
      </c>
      <c r="F298" s="164">
        <v>0</v>
      </c>
      <c r="G298" s="436">
        <v>0</v>
      </c>
      <c r="H298" s="278">
        <v>595</v>
      </c>
      <c r="I298" s="15">
        <v>963</v>
      </c>
      <c r="J298" s="343">
        <v>0.61786085150571135</v>
      </c>
      <c r="K298" s="444">
        <v>0.61795908347437967</v>
      </c>
      <c r="L298" s="451">
        <v>0.47314402</v>
      </c>
      <c r="M298" s="14">
        <f>Lisäosat[[#This Row],[HYTE-kerroin (sis. Kulttuurihyte)]]*Lisäosat[[#This Row],[Asukasmäärä 31.12.2022]]</f>
        <v>1058.4231727399999</v>
      </c>
      <c r="N298" s="444">
        <f>Lisäosat[[#This Row],[HYTE-kerroin (sis. Kulttuurihyte)]]/$N$7</f>
        <v>0.71317077372017212</v>
      </c>
      <c r="O298" s="456">
        <v>0</v>
      </c>
      <c r="P298" s="206">
        <v>0</v>
      </c>
      <c r="Q298" s="168">
        <v>0</v>
      </c>
      <c r="R298" s="168">
        <v>18247.343000464869</v>
      </c>
      <c r="S298" s="168">
        <v>31045.76438500201</v>
      </c>
      <c r="T298" s="168">
        <v>0</v>
      </c>
      <c r="U298" s="320">
        <f t="shared" si="5"/>
        <v>49293.107385466879</v>
      </c>
      <c r="V298" s="49"/>
      <c r="W298" s="49"/>
      <c r="X298" s="115"/>
      <c r="Y298" s="115"/>
      <c r="Z298" s="116"/>
    </row>
    <row r="299" spans="1:26" s="50" customFormat="1">
      <c r="A299" s="134">
        <v>989</v>
      </c>
      <c r="B299" s="130" t="s">
        <v>305</v>
      </c>
      <c r="C299" s="425">
        <v>5406</v>
      </c>
      <c r="D299" s="429">
        <v>0.91591666666666671</v>
      </c>
      <c r="E299" s="437">
        <v>0</v>
      </c>
      <c r="F299" s="164">
        <v>0</v>
      </c>
      <c r="G299" s="436">
        <v>0</v>
      </c>
      <c r="H299" s="278">
        <v>2029</v>
      </c>
      <c r="I299" s="15">
        <v>2007</v>
      </c>
      <c r="J299" s="343">
        <v>1.0109616342800198</v>
      </c>
      <c r="K299" s="444">
        <v>1.0111223642426668</v>
      </c>
      <c r="L299" s="451">
        <v>0.54617935399999995</v>
      </c>
      <c r="M299" s="14">
        <f>Lisäosat[[#This Row],[HYTE-kerroin (sis. Kulttuurihyte)]]*Lisäosat[[#This Row],[Asukasmäärä 31.12.2022]]</f>
        <v>2952.6455877239996</v>
      </c>
      <c r="N299" s="444">
        <f>Lisäosat[[#This Row],[HYTE-kerroin (sis. Kulttuurihyte)]]/$N$7</f>
        <v>0.82325705497062762</v>
      </c>
      <c r="O299" s="456">
        <v>0</v>
      </c>
      <c r="P299" s="206">
        <v>312337.18213999999</v>
      </c>
      <c r="Q299" s="168">
        <v>0</v>
      </c>
      <c r="R299" s="168">
        <v>72152.883014465304</v>
      </c>
      <c r="S299" s="168">
        <v>86607.267858271807</v>
      </c>
      <c r="T299" s="168">
        <v>0</v>
      </c>
      <c r="U299" s="320">
        <f t="shared" si="5"/>
        <v>471097.3330127371</v>
      </c>
      <c r="V299" s="49"/>
      <c r="W299" s="49"/>
      <c r="X299" s="115"/>
      <c r="Y299" s="115"/>
      <c r="Z299" s="116"/>
    </row>
    <row r="300" spans="1:26" s="50" customFormat="1">
      <c r="A300" s="134">
        <v>992</v>
      </c>
      <c r="B300" s="130" t="s">
        <v>306</v>
      </c>
      <c r="C300" s="426">
        <v>18120</v>
      </c>
      <c r="D300" s="430">
        <v>0</v>
      </c>
      <c r="E300" s="438">
        <v>0</v>
      </c>
      <c r="F300" s="439">
        <v>7</v>
      </c>
      <c r="G300" s="440">
        <v>3.2754667540124465E-4</v>
      </c>
      <c r="H300" s="410">
        <v>6683</v>
      </c>
      <c r="I300" s="419">
        <v>6391</v>
      </c>
      <c r="J300" s="445">
        <v>1.0456892505085276</v>
      </c>
      <c r="K300" s="446">
        <v>1.045855501717748</v>
      </c>
      <c r="L300" s="452">
        <v>0.55889060099999999</v>
      </c>
      <c r="M300" s="453">
        <f>Lisäosat[[#This Row],[HYTE-kerroin (sis. Kulttuurihyte)]]*Lisäosat[[#This Row],[Asukasmäärä 31.12.2022]]</f>
        <v>10127.097690119999</v>
      </c>
      <c r="N300" s="446">
        <f>Lisäosat[[#This Row],[HYTE-kerroin (sis. Kulttuurihyte)]]/$N$7</f>
        <v>0.8424167388612499</v>
      </c>
      <c r="O300" s="457">
        <v>0</v>
      </c>
      <c r="P300" s="206">
        <v>0</v>
      </c>
      <c r="Q300" s="168">
        <v>0</v>
      </c>
      <c r="R300" s="168">
        <v>250151.90232285782</v>
      </c>
      <c r="S300" s="168">
        <v>297048.94685690745</v>
      </c>
      <c r="T300" s="168">
        <v>0</v>
      </c>
      <c r="U300" s="320">
        <f t="shared" si="5"/>
        <v>547200.84917976521</v>
      </c>
      <c r="V300" s="49"/>
      <c r="W300" s="49"/>
      <c r="X300" s="115"/>
      <c r="Y300" s="115"/>
      <c r="Z300" s="116"/>
    </row>
  </sheetData>
  <pageMargins left="0.51181102362204722" right="0.51181102362204722" top="0.55118110236220474" bottom="0.55118110236220474" header="0.31496062992125984" footer="0.31496062992125984"/>
  <pageSetup paperSize="9" scale="80" orientation="landscape" r:id="rId1"/>
  <ignoredErrors>
    <ignoredError sqref="U6 U10:U300 U8:U9" formulaRange="1"/>
    <ignoredError sqref="M7" calculatedColumn="1"/>
    <ignoredError sqref="G7" formula="1"/>
  </ignoredErrors>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8"/>
  <sheetViews>
    <sheetView zoomScale="80" zoomScaleNormal="80" workbookViewId="0">
      <pane xSplit="2" ySplit="4" topLeftCell="C5" activePane="bottomRight" state="frozen"/>
      <selection activeCell="G29" sqref="G29"/>
      <selection pane="topRight" activeCell="G29" sqref="G29"/>
      <selection pane="bottomLeft" activeCell="G29" sqref="G29"/>
      <selection pane="bottomRight"/>
    </sheetView>
  </sheetViews>
  <sheetFormatPr defaultRowHeight="15"/>
  <cols>
    <col min="1" max="1" width="10.625" style="248" customWidth="1"/>
    <col min="2" max="3" width="20.625" style="248" customWidth="1"/>
    <col min="4" max="4" width="24.125" style="139" customWidth="1"/>
    <col min="5" max="5" width="30.375" style="139" bestFit="1" customWidth="1"/>
    <col min="6" max="6" width="20.625" style="139" bestFit="1" customWidth="1"/>
    <col min="7" max="7" width="23.5" style="39" customWidth="1"/>
    <col min="8" max="8" width="15.875" style="39" bestFit="1" customWidth="1"/>
    <col min="9" max="9" width="21.125" style="139" customWidth="1"/>
    <col min="10" max="10" width="21.375" style="139" bestFit="1" customWidth="1"/>
    <col min="11" max="11" width="23.125" style="139" bestFit="1" customWidth="1"/>
    <col min="12" max="12" width="23.125" style="139" customWidth="1"/>
    <col min="13" max="13" width="25.125" style="257" bestFit="1" customWidth="1"/>
    <col min="14" max="14" width="8.625" style="23"/>
  </cols>
  <sheetData>
    <row r="1" spans="1:14" ht="23.25">
      <c r="A1" s="323" t="s">
        <v>790</v>
      </c>
      <c r="B1" s="247"/>
      <c r="C1" s="247"/>
      <c r="D1" s="46"/>
      <c r="E1" s="332"/>
      <c r="F1" s="46"/>
      <c r="G1" s="43"/>
      <c r="H1" s="43"/>
      <c r="I1" s="46"/>
      <c r="J1" s="46"/>
      <c r="K1" s="46"/>
      <c r="L1" s="46"/>
    </row>
    <row r="2" spans="1:14" ht="14.25">
      <c r="A2" s="248" t="s">
        <v>372</v>
      </c>
      <c r="B2" s="249"/>
      <c r="C2" s="340"/>
      <c r="D2" s="340"/>
      <c r="E2" s="340"/>
      <c r="F2" s="340"/>
      <c r="G2" s="340"/>
      <c r="H2" s="340"/>
      <c r="I2" s="378"/>
      <c r="J2" s="340"/>
      <c r="K2" s="340"/>
      <c r="L2" s="340"/>
      <c r="M2" s="351"/>
    </row>
    <row r="3" spans="1:14" s="221" customFormat="1" ht="60">
      <c r="A3" s="255" t="s">
        <v>674</v>
      </c>
      <c r="B3" s="255" t="s">
        <v>3</v>
      </c>
      <c r="C3" s="255" t="s">
        <v>738</v>
      </c>
      <c r="D3" s="261" t="s">
        <v>737</v>
      </c>
      <c r="E3" s="261" t="s">
        <v>739</v>
      </c>
      <c r="F3" s="261" t="s">
        <v>754</v>
      </c>
      <c r="G3" s="261" t="s">
        <v>749</v>
      </c>
      <c r="H3" s="261" t="s">
        <v>763</v>
      </c>
      <c r="I3" s="379" t="s">
        <v>735</v>
      </c>
      <c r="J3" s="379" t="s">
        <v>741</v>
      </c>
      <c r="K3" s="379" t="s">
        <v>783</v>
      </c>
      <c r="L3" s="379" t="s">
        <v>784</v>
      </c>
      <c r="M3" s="259" t="s">
        <v>764</v>
      </c>
      <c r="N3" s="256"/>
    </row>
    <row r="4" spans="1:14" s="34" customFormat="1">
      <c r="A4" s="246"/>
      <c r="B4" s="246" t="s">
        <v>376</v>
      </c>
      <c r="C4" s="250">
        <f>SUM(C5:C297)</f>
        <v>-5478274.8900000034</v>
      </c>
      <c r="D4" s="250">
        <f t="shared" ref="D4:H4" si="0">SUM(D5:D297)</f>
        <v>-10015835.909999993</v>
      </c>
      <c r="E4" s="250">
        <f t="shared" si="0"/>
        <v>-5478274.8900000034</v>
      </c>
      <c r="F4" s="250">
        <f t="shared" si="0"/>
        <v>-110672.21999999994</v>
      </c>
      <c r="G4" s="250">
        <f t="shared" si="0"/>
        <v>-148466783.13000011</v>
      </c>
      <c r="H4" s="250">
        <f t="shared" si="0"/>
        <v>-331124410.62960017</v>
      </c>
      <c r="I4" s="250">
        <f t="shared" ref="I4" si="1">SUM(I5:I297)</f>
        <v>-1.2258649803698063E-5</v>
      </c>
      <c r="J4" s="250">
        <f>SUM(J5:J297)</f>
        <v>-1.7811544239521027E-8</v>
      </c>
      <c r="K4" s="250">
        <f>SUM(K5:K297)</f>
        <v>-161046708.52999875</v>
      </c>
      <c r="L4" s="250">
        <f>SUM(L5:L297)</f>
        <v>-80523354.264999375</v>
      </c>
      <c r="M4" s="260">
        <f>SUM(M5:M297)</f>
        <v>-742244314.46461022</v>
      </c>
      <c r="N4" s="119"/>
    </row>
    <row r="5" spans="1:14" s="50" customFormat="1">
      <c r="A5" s="248">
        <v>5</v>
      </c>
      <c r="B5" s="248" t="s">
        <v>14</v>
      </c>
      <c r="C5" s="338">
        <v>-9091.17</v>
      </c>
      <c r="D5" s="126">
        <v>-16621.23</v>
      </c>
      <c r="E5" s="126">
        <v>-9091.17</v>
      </c>
      <c r="F5" s="126">
        <v>-183.66</v>
      </c>
      <c r="G5" s="126">
        <v>-246379.88999999998</v>
      </c>
      <c r="H5" s="126">
        <v>-299538.38</v>
      </c>
      <c r="I5" s="126">
        <v>-124495.38485205994</v>
      </c>
      <c r="J5" s="37">
        <v>-726016.31883501098</v>
      </c>
      <c r="K5" s="37">
        <v>-267256.21378715977</v>
      </c>
      <c r="L5" s="37">
        <v>-133628.10689357988</v>
      </c>
      <c r="M5" s="260">
        <f>SUM(LisäyksetVähennykset[[#This Row],[Kuntien yhdistymisavustus (-1,00 €/as)]:[Vos-lisäsiirron huomioiminen takautuvasti vuoden 2023 osalta (50 %)]])</f>
        <v>-1832301.5243678107</v>
      </c>
      <c r="N5" s="117"/>
    </row>
    <row r="6" spans="1:14" s="50" customFormat="1">
      <c r="A6" s="248">
        <v>9</v>
      </c>
      <c r="B6" s="248" t="s">
        <v>15</v>
      </c>
      <c r="C6" s="338">
        <v>-2422.5300000000002</v>
      </c>
      <c r="D6" s="126">
        <v>-4429.07</v>
      </c>
      <c r="E6" s="126">
        <v>-2422.5300000000002</v>
      </c>
      <c r="F6" s="126">
        <v>-48.94</v>
      </c>
      <c r="G6" s="126">
        <v>-65653.009999999995</v>
      </c>
      <c r="H6" s="126">
        <v>-42537.025000000001</v>
      </c>
      <c r="I6" s="126">
        <v>405917.30908456858</v>
      </c>
      <c r="J6" s="37">
        <v>2809.4667780537366</v>
      </c>
      <c r="K6" s="37">
        <v>-71215.937617029282</v>
      </c>
      <c r="L6" s="37">
        <v>-35607.968808514641</v>
      </c>
      <c r="M6" s="260">
        <f>SUM(LisäyksetVähennykset[[#This Row],[Kuntien yhdistymisavustus (-1,00 €/as)]:[Vos-lisäsiirron huomioiminen takautuvasti vuoden 2023 osalta (50 %)]])</f>
        <v>184389.76443707832</v>
      </c>
      <c r="N6" s="117"/>
    </row>
    <row r="7" spans="1:14" s="50" customFormat="1">
      <c r="A7" s="248">
        <v>10</v>
      </c>
      <c r="B7" s="248" t="s">
        <v>16</v>
      </c>
      <c r="C7" s="338">
        <v>-10990.98</v>
      </c>
      <c r="D7" s="126">
        <v>-20094.62</v>
      </c>
      <c r="E7" s="126">
        <v>-10990.98</v>
      </c>
      <c r="F7" s="126">
        <v>-222.04</v>
      </c>
      <c r="G7" s="126">
        <v>-297866.65999999997</v>
      </c>
      <c r="H7" s="126">
        <v>-365271.8725</v>
      </c>
      <c r="I7" s="126">
        <v>-407074.43784845714</v>
      </c>
      <c r="J7" s="37">
        <v>-1047349.0037224736</v>
      </c>
      <c r="K7" s="37">
        <v>-323105.57393717166</v>
      </c>
      <c r="L7" s="37">
        <v>-161552.78696858583</v>
      </c>
      <c r="M7" s="260">
        <f>SUM(LisäyksetVähennykset[[#This Row],[Kuntien yhdistymisavustus (-1,00 €/as)]:[Vos-lisäsiirron huomioiminen takautuvasti vuoden 2023 osalta (50 %)]])</f>
        <v>-2644518.9549766881</v>
      </c>
      <c r="N7" s="117"/>
    </row>
    <row r="8" spans="1:14" s="50" customFormat="1">
      <c r="A8" s="248">
        <v>16</v>
      </c>
      <c r="B8" s="248" t="s">
        <v>17</v>
      </c>
      <c r="C8" s="338">
        <v>-7933.86</v>
      </c>
      <c r="D8" s="126">
        <v>-14505.34</v>
      </c>
      <c r="E8" s="126">
        <v>-7933.86</v>
      </c>
      <c r="F8" s="126">
        <v>-160.28</v>
      </c>
      <c r="G8" s="126">
        <v>-215015.62</v>
      </c>
      <c r="H8" s="126">
        <v>-252791.92</v>
      </c>
      <c r="I8" s="126">
        <v>2618692.8888114048</v>
      </c>
      <c r="J8" s="37">
        <v>2288436.5085204644</v>
      </c>
      <c r="K8" s="37">
        <v>-233234.37844825201</v>
      </c>
      <c r="L8" s="37">
        <v>-116617.18922412601</v>
      </c>
      <c r="M8" s="260">
        <f>SUM(LisäyksetVähennykset[[#This Row],[Kuntien yhdistymisavustus (-1,00 €/as)]:[Vos-lisäsiirron huomioiminen takautuvasti vuoden 2023 osalta (50 %)]])</f>
        <v>4058936.9496594914</v>
      </c>
      <c r="N8" s="117"/>
    </row>
    <row r="9" spans="1:14" s="50" customFormat="1">
      <c r="A9" s="248">
        <v>18</v>
      </c>
      <c r="B9" s="248" t="s">
        <v>18</v>
      </c>
      <c r="C9" s="338">
        <v>-4715.37</v>
      </c>
      <c r="D9" s="126">
        <v>-8621.0300000000007</v>
      </c>
      <c r="E9" s="126">
        <v>-4715.37</v>
      </c>
      <c r="F9" s="126">
        <v>-95.26</v>
      </c>
      <c r="G9" s="126">
        <v>-127791.29</v>
      </c>
      <c r="H9" s="126">
        <v>-83519.604999999996</v>
      </c>
      <c r="I9" s="126">
        <v>-334974.12747556728</v>
      </c>
      <c r="J9" s="37">
        <v>-193536.91823634249</v>
      </c>
      <c r="K9" s="37">
        <v>-138619.33423371904</v>
      </c>
      <c r="L9" s="37">
        <v>-69309.66711685952</v>
      </c>
      <c r="M9" s="260">
        <f>SUM(LisäyksetVähennykset[[#This Row],[Kuntien yhdistymisavustus (-1,00 €/as)]:[Vos-lisäsiirron huomioiminen takautuvasti vuoden 2023 osalta (50 %)]])</f>
        <v>-965897.97206248832</v>
      </c>
      <c r="N9" s="117"/>
    </row>
    <row r="10" spans="1:14" s="50" customFormat="1">
      <c r="A10" s="248">
        <v>19</v>
      </c>
      <c r="B10" s="248" t="s">
        <v>19</v>
      </c>
      <c r="C10" s="338">
        <v>-3925.35</v>
      </c>
      <c r="D10" s="126">
        <v>-7176.6500000000005</v>
      </c>
      <c r="E10" s="126">
        <v>-3925.35</v>
      </c>
      <c r="F10" s="126">
        <v>-79.3</v>
      </c>
      <c r="G10" s="126">
        <v>-106380.95</v>
      </c>
      <c r="H10" s="126">
        <v>-109875.01</v>
      </c>
      <c r="I10" s="126">
        <v>-204793.5876302844</v>
      </c>
      <c r="J10" s="37">
        <v>-395566.99747853359</v>
      </c>
      <c r="K10" s="37">
        <v>-115394.84783470417</v>
      </c>
      <c r="L10" s="37">
        <v>-57697.423917352084</v>
      </c>
      <c r="M10" s="260">
        <f>SUM(LisäyksetVähennykset[[#This Row],[Kuntien yhdistymisavustus (-1,00 €/as)]:[Vos-lisäsiirron huomioiminen takautuvasti vuoden 2023 osalta (50 %)]])</f>
        <v>-1004815.4668608742</v>
      </c>
      <c r="N10" s="117"/>
    </row>
    <row r="11" spans="1:14" s="50" customFormat="1">
      <c r="A11" s="248">
        <v>20</v>
      </c>
      <c r="B11" s="248" t="s">
        <v>20</v>
      </c>
      <c r="C11" s="338">
        <v>-16308.27</v>
      </c>
      <c r="D11" s="126">
        <v>-29816.13</v>
      </c>
      <c r="E11" s="126">
        <v>-16308.27</v>
      </c>
      <c r="F11" s="126">
        <v>-329.46</v>
      </c>
      <c r="G11" s="126">
        <v>-441970.58999999997</v>
      </c>
      <c r="H11" s="126">
        <v>-809306.14</v>
      </c>
      <c r="I11" s="126">
        <v>-2450119.1668151841</v>
      </c>
      <c r="J11" s="37">
        <v>-2110651.3724252079</v>
      </c>
      <c r="K11" s="37">
        <v>-479419.75495109253</v>
      </c>
      <c r="L11" s="37">
        <v>-239709.87747554627</v>
      </c>
      <c r="M11" s="260">
        <f>SUM(LisäyksetVähennykset[[#This Row],[Kuntien yhdistymisavustus (-1,00 €/as)]:[Vos-lisäsiirron huomioiminen takautuvasti vuoden 2023 osalta (50 %)]])</f>
        <v>-6593939.0316670304</v>
      </c>
      <c r="N11" s="117"/>
    </row>
    <row r="12" spans="1:14" s="50" customFormat="1">
      <c r="A12" s="248">
        <v>46</v>
      </c>
      <c r="B12" s="248" t="s">
        <v>21</v>
      </c>
      <c r="C12" s="338">
        <v>-1327.59</v>
      </c>
      <c r="D12" s="126">
        <v>-2427.21</v>
      </c>
      <c r="E12" s="126">
        <v>-1327.59</v>
      </c>
      <c r="F12" s="126">
        <v>-26.82</v>
      </c>
      <c r="G12" s="126">
        <v>-35979.03</v>
      </c>
      <c r="H12" s="126">
        <v>-52194.39</v>
      </c>
      <c r="I12" s="126">
        <v>418671.06360504171</v>
      </c>
      <c r="J12" s="37">
        <v>313507.10076084116</v>
      </c>
      <c r="K12" s="37">
        <v>-39027.614362254302</v>
      </c>
      <c r="L12" s="37">
        <v>-19513.807181127151</v>
      </c>
      <c r="M12" s="260">
        <f>SUM(LisäyksetVähennykset[[#This Row],[Kuntien yhdistymisavustus (-1,00 €/as)]:[Vos-lisäsiirron huomioiminen takautuvasti vuoden 2023 osalta (50 %)]])</f>
        <v>580354.11282250145</v>
      </c>
      <c r="N12" s="117"/>
    </row>
    <row r="13" spans="1:14" s="50" customFormat="1">
      <c r="A13" s="248">
        <v>47</v>
      </c>
      <c r="B13" s="248" t="s">
        <v>22</v>
      </c>
      <c r="C13" s="338">
        <v>-1792.8899999999999</v>
      </c>
      <c r="D13" s="126">
        <v>-3277.9100000000003</v>
      </c>
      <c r="E13" s="126">
        <v>-1792.8899999999999</v>
      </c>
      <c r="F13" s="126">
        <v>-36.22</v>
      </c>
      <c r="G13" s="126">
        <v>-48589.13</v>
      </c>
      <c r="H13" s="126">
        <v>-42339.05</v>
      </c>
      <c r="I13" s="126">
        <v>-248811.4273356249</v>
      </c>
      <c r="J13" s="37">
        <v>496544.9788207282</v>
      </c>
      <c r="K13" s="37">
        <v>-52706.196577212926</v>
      </c>
      <c r="L13" s="37">
        <v>-26353.098288606463</v>
      </c>
      <c r="M13" s="260">
        <f>SUM(LisäyksetVähennykset[[#This Row],[Kuntien yhdistymisavustus (-1,00 €/as)]:[Vos-lisäsiirron huomioiminen takautuvasti vuoden 2023 osalta (50 %)]])</f>
        <v>70846.166619283918</v>
      </c>
      <c r="N13" s="117"/>
    </row>
    <row r="14" spans="1:14" s="50" customFormat="1">
      <c r="A14" s="248">
        <v>49</v>
      </c>
      <c r="B14" s="248" t="s">
        <v>23</v>
      </c>
      <c r="C14" s="338">
        <v>-302221.26</v>
      </c>
      <c r="D14" s="126">
        <v>-552545.94000000006</v>
      </c>
      <c r="E14" s="126">
        <v>-302221.26</v>
      </c>
      <c r="F14" s="126">
        <v>-6105.4800000000005</v>
      </c>
      <c r="G14" s="126">
        <v>-8190501.4199999999</v>
      </c>
      <c r="H14" s="126">
        <v>-21772122.239349999</v>
      </c>
      <c r="I14" s="126">
        <v>114000022.89051713</v>
      </c>
      <c r="J14" s="37">
        <v>43963197.586524382</v>
      </c>
      <c r="K14" s="37">
        <v>-8884501.0789133627</v>
      </c>
      <c r="L14" s="37">
        <v>-4442250.5394566813</v>
      </c>
      <c r="M14" s="260">
        <f>SUM(LisäyksetVähennykset[[#This Row],[Kuntien yhdistymisavustus (-1,00 €/as)]:[Vos-lisäsiirron huomioiminen takautuvasti vuoden 2023 osalta (50 %)]])</f>
        <v>113510751.25932148</v>
      </c>
      <c r="N14" s="117"/>
    </row>
    <row r="15" spans="1:14" s="50" customFormat="1">
      <c r="A15" s="248">
        <v>50</v>
      </c>
      <c r="B15" s="248" t="s">
        <v>24</v>
      </c>
      <c r="C15" s="338">
        <v>-11163.24</v>
      </c>
      <c r="D15" s="126">
        <v>-20409.560000000001</v>
      </c>
      <c r="E15" s="126">
        <v>-11163.24</v>
      </c>
      <c r="F15" s="126">
        <v>-225.52</v>
      </c>
      <c r="G15" s="126">
        <v>-302535.07999999996</v>
      </c>
      <c r="H15" s="126">
        <v>-232281.91500000001</v>
      </c>
      <c r="I15" s="126">
        <v>-892683.85432614351</v>
      </c>
      <c r="J15" s="37">
        <v>-466845.51750466775</v>
      </c>
      <c r="K15" s="37">
        <v>-328169.55969334784</v>
      </c>
      <c r="L15" s="37">
        <v>-164084.77984667392</v>
      </c>
      <c r="M15" s="260">
        <f>SUM(LisäyksetVähennykset[[#This Row],[Kuntien yhdistymisavustus (-1,00 €/as)]:[Vos-lisäsiirron huomioiminen takautuvasti vuoden 2023 osalta (50 %)]])</f>
        <v>-2429562.2663708329</v>
      </c>
      <c r="N15" s="117"/>
    </row>
    <row r="16" spans="1:14" s="109" customFormat="1">
      <c r="A16" s="248">
        <v>51</v>
      </c>
      <c r="B16" s="248" t="s">
        <v>25</v>
      </c>
      <c r="C16" s="338">
        <v>-9118.89</v>
      </c>
      <c r="D16" s="126">
        <v>-16671.91</v>
      </c>
      <c r="E16" s="126">
        <v>-9118.89</v>
      </c>
      <c r="F16" s="126">
        <v>-184.22</v>
      </c>
      <c r="G16" s="126">
        <v>-247131.12999999998</v>
      </c>
      <c r="H16" s="126">
        <v>-161363.73000000001</v>
      </c>
      <c r="I16" s="126">
        <v>-4254472.7727590241</v>
      </c>
      <c r="J16" s="126">
        <v>-4559531.6462948872</v>
      </c>
      <c r="K16" s="126">
        <v>-268071.10804677429</v>
      </c>
      <c r="L16" s="126">
        <v>-134035.55402338714</v>
      </c>
      <c r="M16" s="260">
        <f>SUM(LisäyksetVähennykset[[#This Row],[Kuntien yhdistymisavustus (-1,00 €/as)]:[Vos-lisäsiirron huomioiminen takautuvasti vuoden 2023 osalta (50 %)]])</f>
        <v>-9659699.8511240724</v>
      </c>
      <c r="N16" s="65"/>
    </row>
    <row r="17" spans="1:14" s="50" customFormat="1">
      <c r="A17" s="248">
        <v>52</v>
      </c>
      <c r="B17" s="248" t="s">
        <v>26</v>
      </c>
      <c r="C17" s="338">
        <v>-2322.54</v>
      </c>
      <c r="D17" s="126">
        <v>-4246.26</v>
      </c>
      <c r="E17" s="126">
        <v>-2322.54</v>
      </c>
      <c r="F17" s="126">
        <v>-46.92</v>
      </c>
      <c r="G17" s="126">
        <v>-62943.179999999993</v>
      </c>
      <c r="H17" s="126">
        <v>-33506.92</v>
      </c>
      <c r="I17" s="126">
        <v>450335.43291289854</v>
      </c>
      <c r="J17" s="37">
        <v>158911.00679731465</v>
      </c>
      <c r="K17" s="37">
        <v>-68276.497609133919</v>
      </c>
      <c r="L17" s="37">
        <v>-34138.24880456696</v>
      </c>
      <c r="M17" s="260">
        <f>SUM(LisäyksetVähennykset[[#This Row],[Kuntien yhdistymisavustus (-1,00 €/as)]:[Vos-lisäsiirron huomioiminen takautuvasti vuoden 2023 osalta (50 %)]])</f>
        <v>401443.33329651231</v>
      </c>
      <c r="N17" s="117"/>
    </row>
    <row r="18" spans="1:14" s="50" customFormat="1">
      <c r="A18" s="248">
        <v>61</v>
      </c>
      <c r="B18" s="248" t="s">
        <v>27</v>
      </c>
      <c r="C18" s="338">
        <v>-16294.41</v>
      </c>
      <c r="D18" s="126">
        <v>-29790.79</v>
      </c>
      <c r="E18" s="126">
        <v>-16294.41</v>
      </c>
      <c r="F18" s="126">
        <v>-329.18</v>
      </c>
      <c r="G18" s="126">
        <v>-441594.97</v>
      </c>
      <c r="H18" s="126">
        <v>-1147912.4750000001</v>
      </c>
      <c r="I18" s="126">
        <v>806002.26223323366</v>
      </c>
      <c r="J18" s="37">
        <v>1334719.5590814746</v>
      </c>
      <c r="K18" s="37">
        <v>-479012.30782128521</v>
      </c>
      <c r="L18" s="37">
        <v>-239506.15391064261</v>
      </c>
      <c r="M18" s="260">
        <f>SUM(LisäyksetVähennykset[[#This Row],[Kuntien yhdistymisavustus (-1,00 €/as)]:[Vos-lisäsiirron huomioiminen takautuvasti vuoden 2023 osalta (50 %)]])</f>
        <v>-230012.87541721971</v>
      </c>
      <c r="N18" s="117"/>
    </row>
    <row r="19" spans="1:14" s="50" customFormat="1">
      <c r="A19" s="248">
        <v>69</v>
      </c>
      <c r="B19" s="248" t="s">
        <v>28</v>
      </c>
      <c r="C19" s="338">
        <v>-6620.13</v>
      </c>
      <c r="D19" s="126">
        <v>-12103.470000000001</v>
      </c>
      <c r="E19" s="126">
        <v>-6620.13</v>
      </c>
      <c r="F19" s="126">
        <v>-133.74</v>
      </c>
      <c r="G19" s="126">
        <v>-179412.21</v>
      </c>
      <c r="H19" s="126">
        <v>-182621.70250000001</v>
      </c>
      <c r="I19" s="126">
        <v>-1172314.6410448321</v>
      </c>
      <c r="J19" s="37">
        <v>-1426230.7860330183</v>
      </c>
      <c r="K19" s="37">
        <v>-194614.211215805</v>
      </c>
      <c r="L19" s="37">
        <v>-97307.1056079025</v>
      </c>
      <c r="M19" s="260">
        <f>SUM(LisäyksetVähennykset[[#This Row],[Kuntien yhdistymisavustus (-1,00 €/as)]:[Vos-lisäsiirron huomioiminen takautuvasti vuoden 2023 osalta (50 %)]])</f>
        <v>-3277978.1264015581</v>
      </c>
      <c r="N19" s="117"/>
    </row>
    <row r="20" spans="1:14" s="50" customFormat="1">
      <c r="A20" s="248">
        <v>71</v>
      </c>
      <c r="B20" s="248" t="s">
        <v>29</v>
      </c>
      <c r="C20" s="338">
        <v>-6525.09</v>
      </c>
      <c r="D20" s="126">
        <v>-11929.710000000001</v>
      </c>
      <c r="E20" s="126">
        <v>-6525.09</v>
      </c>
      <c r="F20" s="126">
        <v>-131.82</v>
      </c>
      <c r="G20" s="126">
        <v>-176836.53</v>
      </c>
      <c r="H20" s="126">
        <v>-174024.14499999999</v>
      </c>
      <c r="I20" s="126">
        <v>-112666.08009607189</v>
      </c>
      <c r="J20" s="37">
        <v>-647335.49643784377</v>
      </c>
      <c r="K20" s="37">
        <v>-191820.28803998366</v>
      </c>
      <c r="L20" s="37">
        <v>-95910.144019991829</v>
      </c>
      <c r="M20" s="260">
        <f>SUM(LisäyksetVähennykset[[#This Row],[Kuntien yhdistymisavustus (-1,00 €/as)]:[Vos-lisäsiirron huomioiminen takautuvasti vuoden 2023 osalta (50 %)]])</f>
        <v>-1423704.3935938913</v>
      </c>
      <c r="N20" s="117"/>
    </row>
    <row r="21" spans="1:14" s="50" customFormat="1">
      <c r="A21" s="248">
        <v>72</v>
      </c>
      <c r="B21" s="248" t="s">
        <v>30</v>
      </c>
      <c r="C21" s="338">
        <v>-950.4</v>
      </c>
      <c r="D21" s="126">
        <v>-1737.6000000000001</v>
      </c>
      <c r="E21" s="126">
        <v>-950.4</v>
      </c>
      <c r="F21" s="126">
        <v>-19.2</v>
      </c>
      <c r="G21" s="126">
        <v>-25756.799999999999</v>
      </c>
      <c r="H21" s="126">
        <v>-17828.625</v>
      </c>
      <c r="I21" s="126">
        <v>-54578.08487792324</v>
      </c>
      <c r="J21" s="37">
        <v>1102.2019235519358</v>
      </c>
      <c r="K21" s="37">
        <v>-27939.231758213369</v>
      </c>
      <c r="L21" s="37">
        <v>-13969.615879106685</v>
      </c>
      <c r="M21" s="260">
        <f>SUM(LisäyksetVähennykset[[#This Row],[Kuntien yhdistymisavustus (-1,00 €/as)]:[Vos-lisäsiirron huomioiminen takautuvasti vuoden 2023 osalta (50 %)]])</f>
        <v>-142627.75559169136</v>
      </c>
      <c r="N21" s="117"/>
    </row>
    <row r="22" spans="1:14" s="50" customFormat="1">
      <c r="A22" s="248">
        <v>74</v>
      </c>
      <c r="B22" s="248" t="s">
        <v>31</v>
      </c>
      <c r="C22" s="338">
        <v>-1041.48</v>
      </c>
      <c r="D22" s="126">
        <v>-1904.1200000000001</v>
      </c>
      <c r="E22" s="126">
        <v>-1041.48</v>
      </c>
      <c r="F22" s="126">
        <v>-21.04</v>
      </c>
      <c r="G22" s="126">
        <v>-28225.16</v>
      </c>
      <c r="H22" s="126">
        <v>-22748.035</v>
      </c>
      <c r="I22" s="126">
        <v>139013.45934893729</v>
      </c>
      <c r="J22" s="37">
        <v>18025.553435006219</v>
      </c>
      <c r="K22" s="37">
        <v>-30616.741468375483</v>
      </c>
      <c r="L22" s="37">
        <v>-15308.370734187742</v>
      </c>
      <c r="M22" s="260">
        <f>SUM(LisäyksetVähennykset[[#This Row],[Kuntien yhdistymisavustus (-1,00 €/as)]:[Vos-lisäsiirron huomioiminen takautuvasti vuoden 2023 osalta (50 %)]])</f>
        <v>56132.585581380292</v>
      </c>
      <c r="N22" s="117"/>
    </row>
    <row r="23" spans="1:14" s="50" customFormat="1">
      <c r="A23" s="248">
        <v>75</v>
      </c>
      <c r="B23" s="248" t="s">
        <v>32</v>
      </c>
      <c r="C23" s="338">
        <v>-19353.509999999998</v>
      </c>
      <c r="D23" s="126">
        <v>-35383.69</v>
      </c>
      <c r="E23" s="126">
        <v>-19353.509999999998</v>
      </c>
      <c r="F23" s="126">
        <v>-390.98</v>
      </c>
      <c r="G23" s="126">
        <v>-524499.66999999993</v>
      </c>
      <c r="H23" s="126">
        <v>-724766.32050000003</v>
      </c>
      <c r="I23" s="126">
        <v>-3763542.0808853563</v>
      </c>
      <c r="J23" s="37">
        <v>-621623.99833471526</v>
      </c>
      <c r="K23" s="37">
        <v>-568941.71004303452</v>
      </c>
      <c r="L23" s="37">
        <v>-284470.85502151726</v>
      </c>
      <c r="M23" s="260">
        <f>SUM(LisäyksetVähennykset[[#This Row],[Kuntien yhdistymisavustus (-1,00 €/as)]:[Vos-lisäsiirron huomioiminen takautuvasti vuoden 2023 osalta (50 %)]])</f>
        <v>-6562326.3247846235</v>
      </c>
      <c r="N23" s="117"/>
    </row>
    <row r="24" spans="1:14" s="50" customFormat="1">
      <c r="A24" s="248">
        <v>77</v>
      </c>
      <c r="B24" s="248" t="s">
        <v>33</v>
      </c>
      <c r="C24" s="338">
        <v>-4554.99</v>
      </c>
      <c r="D24" s="126">
        <v>-8327.81</v>
      </c>
      <c r="E24" s="126">
        <v>-4554.99</v>
      </c>
      <c r="F24" s="126">
        <v>-92.02</v>
      </c>
      <c r="G24" s="126">
        <v>-123444.82999999999</v>
      </c>
      <c r="H24" s="126">
        <v>-164366</v>
      </c>
      <c r="I24" s="126">
        <v>-447841.72305847821</v>
      </c>
      <c r="J24" s="37">
        <v>-243465.93690591247</v>
      </c>
      <c r="K24" s="37">
        <v>-133904.58887452053</v>
      </c>
      <c r="L24" s="37">
        <v>-66952.294437260265</v>
      </c>
      <c r="M24" s="260">
        <f>SUM(LisäyksetVähennykset[[#This Row],[Kuntien yhdistymisavustus (-1,00 €/as)]:[Vos-lisäsiirron huomioiminen takautuvasti vuoden 2023 osalta (50 %)]])</f>
        <v>-1197505.1832761716</v>
      </c>
      <c r="N24" s="117"/>
    </row>
    <row r="25" spans="1:14" s="50" customFormat="1">
      <c r="A25" s="248">
        <v>78</v>
      </c>
      <c r="B25" s="248" t="s">
        <v>34</v>
      </c>
      <c r="C25" s="338">
        <v>-7753.68</v>
      </c>
      <c r="D25" s="126">
        <v>-14175.92</v>
      </c>
      <c r="E25" s="126">
        <v>-7753.68</v>
      </c>
      <c r="F25" s="126">
        <v>-156.64000000000001</v>
      </c>
      <c r="G25" s="126">
        <v>-210132.56</v>
      </c>
      <c r="H25" s="126">
        <v>-349831.39500000002</v>
      </c>
      <c r="I25" s="126">
        <v>-1912578.2623644122</v>
      </c>
      <c r="J25" s="37">
        <v>-504049.12738189817</v>
      </c>
      <c r="K25" s="37">
        <v>-227937.5657607574</v>
      </c>
      <c r="L25" s="37">
        <v>-113968.7828803787</v>
      </c>
      <c r="M25" s="260">
        <f>SUM(LisäyksetVähennykset[[#This Row],[Kuntien yhdistymisavustus (-1,00 €/as)]:[Vos-lisäsiirron huomioiminen takautuvasti vuoden 2023 osalta (50 %)]])</f>
        <v>-3348337.6133874464</v>
      </c>
      <c r="N25" s="117"/>
    </row>
    <row r="26" spans="1:14" s="50" customFormat="1">
      <c r="A26" s="248">
        <v>79</v>
      </c>
      <c r="B26" s="248" t="s">
        <v>35</v>
      </c>
      <c r="C26" s="338">
        <v>-6685.47</v>
      </c>
      <c r="D26" s="126">
        <v>-12222.93</v>
      </c>
      <c r="E26" s="126">
        <v>-6685.47</v>
      </c>
      <c r="F26" s="126">
        <v>-135.06</v>
      </c>
      <c r="G26" s="126">
        <v>-181182.99</v>
      </c>
      <c r="H26" s="126">
        <v>-318618.72499999998</v>
      </c>
      <c r="I26" s="126">
        <v>-1043467.953515631</v>
      </c>
      <c r="J26" s="37">
        <v>-871271.72618343658</v>
      </c>
      <c r="K26" s="37">
        <v>-196535.03339918217</v>
      </c>
      <c r="L26" s="37">
        <v>-98267.516699591084</v>
      </c>
      <c r="M26" s="260">
        <f>SUM(LisäyksetVähennykset[[#This Row],[Kuntien yhdistymisavustus (-1,00 €/as)]:[Vos-lisäsiirron huomioiminen takautuvasti vuoden 2023 osalta (50 %)]])</f>
        <v>-2735072.8747978411</v>
      </c>
      <c r="N26" s="117"/>
    </row>
    <row r="27" spans="1:14" s="50" customFormat="1">
      <c r="A27" s="248">
        <v>81</v>
      </c>
      <c r="B27" s="248" t="s">
        <v>36</v>
      </c>
      <c r="C27" s="338">
        <v>-2548.2599999999998</v>
      </c>
      <c r="D27" s="126">
        <v>-4658.9400000000005</v>
      </c>
      <c r="E27" s="126">
        <v>-2548.2599999999998</v>
      </c>
      <c r="F27" s="126">
        <v>-51.480000000000004</v>
      </c>
      <c r="G27" s="126">
        <v>-69060.42</v>
      </c>
      <c r="H27" s="126">
        <v>-96247.285000000003</v>
      </c>
      <c r="I27" s="126">
        <v>127888.75708395944</v>
      </c>
      <c r="J27" s="37">
        <v>256792.52945921491</v>
      </c>
      <c r="K27" s="37">
        <v>-74912.065151709598</v>
      </c>
      <c r="L27" s="37">
        <v>-37456.032575854799</v>
      </c>
      <c r="M27" s="260">
        <f>SUM(LisäyksetVähennykset[[#This Row],[Kuntien yhdistymisavustus (-1,00 €/as)]:[Vos-lisäsiirron huomioiminen takautuvasti vuoden 2023 osalta (50 %)]])</f>
        <v>97198.543815609941</v>
      </c>
      <c r="N27" s="117"/>
    </row>
    <row r="28" spans="1:14" s="50" customFormat="1">
      <c r="A28" s="248">
        <v>82</v>
      </c>
      <c r="B28" s="248" t="s">
        <v>37</v>
      </c>
      <c r="C28" s="338">
        <v>-9265.41</v>
      </c>
      <c r="D28" s="126">
        <v>-16939.79</v>
      </c>
      <c r="E28" s="126">
        <v>-9265.41</v>
      </c>
      <c r="F28" s="126">
        <v>-187.18</v>
      </c>
      <c r="G28" s="126">
        <v>-251101.96999999997</v>
      </c>
      <c r="H28" s="126">
        <v>-193686.98</v>
      </c>
      <c r="I28" s="126">
        <v>471033.14276488253</v>
      </c>
      <c r="J28" s="37">
        <v>10745.320627627674</v>
      </c>
      <c r="K28" s="37">
        <v>-272378.40627616551</v>
      </c>
      <c r="L28" s="37">
        <v>-136189.20313808275</v>
      </c>
      <c r="M28" s="260">
        <f>SUM(LisäyksetVähennykset[[#This Row],[Kuntien yhdistymisavustus (-1,00 €/as)]:[Vos-lisäsiirron huomioiminen takautuvasti vuoden 2023 osalta (50 %)]])</f>
        <v>-407235.88602173806</v>
      </c>
      <c r="N28" s="117"/>
    </row>
    <row r="29" spans="1:14" s="50" customFormat="1">
      <c r="A29" s="248">
        <v>86</v>
      </c>
      <c r="B29" s="248" t="s">
        <v>38</v>
      </c>
      <c r="C29" s="338">
        <v>-7950.69</v>
      </c>
      <c r="D29" s="126">
        <v>-14536.11</v>
      </c>
      <c r="E29" s="126">
        <v>-7950.69</v>
      </c>
      <c r="F29" s="126">
        <v>-160.62</v>
      </c>
      <c r="G29" s="126">
        <v>-215471.72999999998</v>
      </c>
      <c r="H29" s="126">
        <v>-216205.49</v>
      </c>
      <c r="I29" s="126">
        <v>-52575.877478099334</v>
      </c>
      <c r="J29" s="37">
        <v>-152420.10281092618</v>
      </c>
      <c r="K29" s="37">
        <v>-233729.13567730371</v>
      </c>
      <c r="L29" s="37">
        <v>-116864.56783865186</v>
      </c>
      <c r="M29" s="260">
        <f>SUM(LisäyksetVähennykset[[#This Row],[Kuntien yhdistymisavustus (-1,00 €/as)]:[Vos-lisäsiirron huomioiminen takautuvasti vuoden 2023 osalta (50 %)]])</f>
        <v>-1017865.013804981</v>
      </c>
      <c r="N29" s="117"/>
    </row>
    <row r="30" spans="1:14" s="50" customFormat="1">
      <c r="A30" s="248">
        <v>90</v>
      </c>
      <c r="B30" s="248" t="s">
        <v>39</v>
      </c>
      <c r="C30" s="338">
        <v>-3030.39</v>
      </c>
      <c r="D30" s="126">
        <v>-5540.41</v>
      </c>
      <c r="E30" s="126">
        <v>-3030.39</v>
      </c>
      <c r="F30" s="126">
        <v>-61.22</v>
      </c>
      <c r="G30" s="126">
        <v>-82126.62999999999</v>
      </c>
      <c r="H30" s="126">
        <v>-114718.692</v>
      </c>
      <c r="I30" s="126">
        <v>-610471.34344540583</v>
      </c>
      <c r="J30" s="37">
        <v>-1109974.3642340538</v>
      </c>
      <c r="K30" s="37">
        <v>-89085.404595719912</v>
      </c>
      <c r="L30" s="37">
        <v>-44542.702297859956</v>
      </c>
      <c r="M30" s="260">
        <f>SUM(LisäyksetVähennykset[[#This Row],[Kuntien yhdistymisavustus (-1,00 €/as)]:[Vos-lisäsiirron huomioiminen takautuvasti vuoden 2023 osalta (50 %)]])</f>
        <v>-2062581.5465730396</v>
      </c>
      <c r="N30" s="117"/>
    </row>
    <row r="31" spans="1:14" s="50" customFormat="1">
      <c r="A31" s="248">
        <v>91</v>
      </c>
      <c r="B31" s="248" t="s">
        <v>40</v>
      </c>
      <c r="C31" s="338">
        <v>-657387.72</v>
      </c>
      <c r="D31" s="126">
        <v>-1201890.68</v>
      </c>
      <c r="E31" s="126">
        <v>-657387.72</v>
      </c>
      <c r="F31" s="126">
        <v>-13280.56</v>
      </c>
      <c r="G31" s="126">
        <v>-17815871.239999998</v>
      </c>
      <c r="H31" s="126">
        <v>-59669495.5207</v>
      </c>
      <c r="I31" s="126">
        <v>43624658.282150432</v>
      </c>
      <c r="J31" s="37">
        <v>-35256276.439316235</v>
      </c>
      <c r="K31" s="37">
        <v>-19325450.193690527</v>
      </c>
      <c r="L31" s="37">
        <v>-9662725.0968452636</v>
      </c>
      <c r="M31" s="260">
        <f>SUM(LisäyksetVähennykset[[#This Row],[Kuntien yhdistymisavustus (-1,00 €/as)]:[Vos-lisäsiirron huomioiminen takautuvasti vuoden 2023 osalta (50 %)]])</f>
        <v>-100635106.88840158</v>
      </c>
      <c r="N31" s="117"/>
    </row>
    <row r="32" spans="1:14" s="50" customFormat="1">
      <c r="A32" s="248">
        <v>92</v>
      </c>
      <c r="B32" s="248" t="s">
        <v>41</v>
      </c>
      <c r="C32" s="338">
        <v>-240390.81</v>
      </c>
      <c r="D32" s="126">
        <v>-439502.39</v>
      </c>
      <c r="E32" s="126">
        <v>-240390.81</v>
      </c>
      <c r="F32" s="126">
        <v>-4856.38</v>
      </c>
      <c r="G32" s="126">
        <v>-6514833.7699999996</v>
      </c>
      <c r="H32" s="126">
        <v>-26230717.141350001</v>
      </c>
      <c r="I32" s="126">
        <v>-20551117.572364569</v>
      </c>
      <c r="J32" s="37">
        <v>278787.05091141409</v>
      </c>
      <c r="K32" s="37">
        <v>-7066850.3294766787</v>
      </c>
      <c r="L32" s="37">
        <v>-3533425.1647383394</v>
      </c>
      <c r="M32" s="260">
        <f>SUM(LisäyksetVähennykset[[#This Row],[Kuntien yhdistymisavustus (-1,00 €/as)]:[Vos-lisäsiirron huomioiminen takautuvasti vuoden 2023 osalta (50 %)]])</f>
        <v>-64543297.317018174</v>
      </c>
      <c r="N32" s="117"/>
    </row>
    <row r="33" spans="1:14" s="50" customFormat="1">
      <c r="A33" s="248">
        <v>97</v>
      </c>
      <c r="B33" s="248" t="s">
        <v>42</v>
      </c>
      <c r="C33" s="338">
        <v>-2070.09</v>
      </c>
      <c r="D33" s="126">
        <v>-3784.71</v>
      </c>
      <c r="E33" s="126">
        <v>-2070.09</v>
      </c>
      <c r="F33" s="126">
        <v>-41.82</v>
      </c>
      <c r="G33" s="126">
        <v>-56101.53</v>
      </c>
      <c r="H33" s="126">
        <v>-91345.73</v>
      </c>
      <c r="I33" s="126">
        <v>-491255.2210655894</v>
      </c>
      <c r="J33" s="37">
        <v>116514.03785920444</v>
      </c>
      <c r="K33" s="37">
        <v>-60855.13917335849</v>
      </c>
      <c r="L33" s="37">
        <v>-30427.569586679245</v>
      </c>
      <c r="M33" s="260">
        <f>SUM(LisäyksetVähennykset[[#This Row],[Kuntien yhdistymisavustus (-1,00 €/as)]:[Vos-lisäsiirron huomioiminen takautuvasti vuoden 2023 osalta (50 %)]])</f>
        <v>-621437.86196642264</v>
      </c>
      <c r="N33" s="117"/>
    </row>
    <row r="34" spans="1:14" s="109" customFormat="1">
      <c r="A34" s="246">
        <v>98</v>
      </c>
      <c r="B34" s="248" t="s">
        <v>43</v>
      </c>
      <c r="C34" s="338">
        <v>-22713.57</v>
      </c>
      <c r="D34" s="126">
        <v>-41526.83</v>
      </c>
      <c r="E34" s="126">
        <v>-22713.57</v>
      </c>
      <c r="F34" s="126">
        <v>-458.86</v>
      </c>
      <c r="G34" s="126">
        <v>-615560.68999999994</v>
      </c>
      <c r="H34" s="126">
        <v>-764328.34</v>
      </c>
      <c r="I34" s="126">
        <v>4973039.5118583683</v>
      </c>
      <c r="J34" s="126">
        <v>3030108.8183067394</v>
      </c>
      <c r="K34" s="126">
        <v>-667718.53565488465</v>
      </c>
      <c r="L34" s="126">
        <v>-333859.26782744232</v>
      </c>
      <c r="M34" s="260">
        <f>SUM(LisäyksetVähennykset[[#This Row],[Kuntien yhdistymisavustus (-1,00 €/as)]:[Vos-lisäsiirron huomioiminen takautuvasti vuoden 2023 osalta (50 %)]])</f>
        <v>5534268.6666827807</v>
      </c>
      <c r="N34" s="65"/>
    </row>
    <row r="35" spans="1:14" s="50" customFormat="1">
      <c r="A35" s="248">
        <v>102</v>
      </c>
      <c r="B35" s="248" t="s">
        <v>44</v>
      </c>
      <c r="C35" s="338">
        <v>-9647.5499999999993</v>
      </c>
      <c r="D35" s="126">
        <v>-17638.45</v>
      </c>
      <c r="E35" s="126">
        <v>-9647.5499999999993</v>
      </c>
      <c r="F35" s="126">
        <v>-194.9</v>
      </c>
      <c r="G35" s="126">
        <v>-261458.34999999998</v>
      </c>
      <c r="H35" s="126">
        <v>-289760.42499999999</v>
      </c>
      <c r="I35" s="126">
        <v>176890.06218985343</v>
      </c>
      <c r="J35" s="37">
        <v>11188.497651055848</v>
      </c>
      <c r="K35" s="37">
        <v>-283612.3057122805</v>
      </c>
      <c r="L35" s="37">
        <v>-141806.15285614025</v>
      </c>
      <c r="M35" s="260">
        <f>SUM(LisäyksetVähennykset[[#This Row],[Kuntien yhdistymisavustus (-1,00 €/as)]:[Vos-lisäsiirron huomioiminen takautuvasti vuoden 2023 osalta (50 %)]])</f>
        <v>-825687.1237275115</v>
      </c>
      <c r="N35" s="117"/>
    </row>
    <row r="36" spans="1:14" s="50" customFormat="1">
      <c r="A36" s="248">
        <v>103</v>
      </c>
      <c r="B36" s="248" t="s">
        <v>45</v>
      </c>
      <c r="C36" s="338">
        <v>-2139.39</v>
      </c>
      <c r="D36" s="126">
        <v>-3911.4100000000003</v>
      </c>
      <c r="E36" s="126">
        <v>-2139.39</v>
      </c>
      <c r="F36" s="126">
        <v>-43.22</v>
      </c>
      <c r="G36" s="126">
        <v>-57979.63</v>
      </c>
      <c r="H36" s="126">
        <v>-67852.179999999993</v>
      </c>
      <c r="I36" s="126">
        <v>140608.59465049388</v>
      </c>
      <c r="J36" s="37">
        <v>40705.492777884727</v>
      </c>
      <c r="K36" s="37">
        <v>-62892.374822394886</v>
      </c>
      <c r="L36" s="37">
        <v>-31446.187411197443</v>
      </c>
      <c r="M36" s="260">
        <f>SUM(LisäyksetVähennykset[[#This Row],[Kuntien yhdistymisavustus (-1,00 €/as)]:[Vos-lisäsiirron huomioiminen takautuvasti vuoden 2023 osalta (50 %)]])</f>
        <v>-47089.694805213701</v>
      </c>
      <c r="N36" s="117"/>
    </row>
    <row r="37" spans="1:14" s="50" customFormat="1">
      <c r="A37" s="248">
        <v>105</v>
      </c>
      <c r="B37" s="248" t="s">
        <v>46</v>
      </c>
      <c r="C37" s="338">
        <v>-2073.06</v>
      </c>
      <c r="D37" s="126">
        <v>-3790.1400000000003</v>
      </c>
      <c r="E37" s="126">
        <v>-2073.06</v>
      </c>
      <c r="F37" s="126">
        <v>-41.88</v>
      </c>
      <c r="G37" s="126">
        <v>-56182.02</v>
      </c>
      <c r="H37" s="126">
        <v>-50043.32</v>
      </c>
      <c r="I37" s="126">
        <v>461220.61616931518</v>
      </c>
      <c r="J37" s="37">
        <v>396334.61639723339</v>
      </c>
      <c r="K37" s="37">
        <v>-60942.449272602913</v>
      </c>
      <c r="L37" s="37">
        <v>-30471.224636301456</v>
      </c>
      <c r="M37" s="260">
        <f>SUM(LisäyksetVähennykset[[#This Row],[Kuntien yhdistymisavustus (-1,00 €/as)]:[Vos-lisäsiirron huomioiminen takautuvasti vuoden 2023 osalta (50 %)]])</f>
        <v>651938.0786576441</v>
      </c>
      <c r="N37" s="117"/>
    </row>
    <row r="38" spans="1:14" s="50" customFormat="1">
      <c r="A38" s="248">
        <v>106</v>
      </c>
      <c r="B38" s="248" t="s">
        <v>47</v>
      </c>
      <c r="C38" s="338">
        <v>-46329.03</v>
      </c>
      <c r="D38" s="126">
        <v>-84702.57</v>
      </c>
      <c r="E38" s="126">
        <v>-46329.03</v>
      </c>
      <c r="F38" s="126">
        <v>-935.94</v>
      </c>
      <c r="G38" s="126">
        <v>-1255563.51</v>
      </c>
      <c r="H38" s="126">
        <v>-3238828.7296000002</v>
      </c>
      <c r="I38" s="126">
        <v>-915706.91602051258</v>
      </c>
      <c r="J38" s="37">
        <v>1040363.6060677652</v>
      </c>
      <c r="K38" s="37">
        <v>-1361950.2381136573</v>
      </c>
      <c r="L38" s="37">
        <v>-680975.11905682867</v>
      </c>
      <c r="M38" s="260">
        <f>SUM(LisäyksetVähennykset[[#This Row],[Kuntien yhdistymisavustus (-1,00 €/as)]:[Vos-lisäsiirron huomioiminen takautuvasti vuoden 2023 osalta (50 %)]])</f>
        <v>-6590957.4767232332</v>
      </c>
      <c r="N38" s="117"/>
    </row>
    <row r="39" spans="1:14" s="50" customFormat="1">
      <c r="A39" s="248">
        <v>108</v>
      </c>
      <c r="B39" s="248" t="s">
        <v>48</v>
      </c>
      <c r="C39" s="338">
        <v>-10154.43</v>
      </c>
      <c r="D39" s="126">
        <v>-18565.170000000002</v>
      </c>
      <c r="E39" s="126">
        <v>-10154.43</v>
      </c>
      <c r="F39" s="126">
        <v>-205.14000000000001</v>
      </c>
      <c r="G39" s="126">
        <v>-275195.31</v>
      </c>
      <c r="H39" s="126">
        <v>-347785.4</v>
      </c>
      <c r="I39" s="126">
        <v>1091735.9959059833</v>
      </c>
      <c r="J39" s="37">
        <v>207560.84954658744</v>
      </c>
      <c r="K39" s="37">
        <v>-298513.22931666096</v>
      </c>
      <c r="L39" s="37">
        <v>-149256.61465833048</v>
      </c>
      <c r="M39" s="260">
        <f>SUM(LisäyksetVähennykset[[#This Row],[Kuntien yhdistymisavustus (-1,00 €/as)]:[Vos-lisäsiirron huomioiminen takautuvasti vuoden 2023 osalta (50 %)]])</f>
        <v>189467.12147757926</v>
      </c>
      <c r="N39" s="117"/>
    </row>
    <row r="40" spans="1:14" s="50" customFormat="1">
      <c r="A40" s="248">
        <v>109</v>
      </c>
      <c r="B40" s="248" t="s">
        <v>49</v>
      </c>
      <c r="C40" s="338">
        <v>-67362.569999999992</v>
      </c>
      <c r="D40" s="126">
        <v>-123157.83</v>
      </c>
      <c r="E40" s="126">
        <v>-67362.569999999992</v>
      </c>
      <c r="F40" s="126">
        <v>-1360.8600000000001</v>
      </c>
      <c r="G40" s="126">
        <v>-1825593.69</v>
      </c>
      <c r="H40" s="126">
        <v>-4610917.5884999996</v>
      </c>
      <c r="I40" s="126">
        <v>-6611610.9875822309</v>
      </c>
      <c r="J40" s="37">
        <v>-666104.42057945731</v>
      </c>
      <c r="K40" s="37">
        <v>-1980280.360962617</v>
      </c>
      <c r="L40" s="37">
        <v>-990140.18048130849</v>
      </c>
      <c r="M40" s="260">
        <f>SUM(LisäyksetVähennykset[[#This Row],[Kuntien yhdistymisavustus (-1,00 €/as)]:[Vos-lisäsiirron huomioiminen takautuvasti vuoden 2023 osalta (50 %)]])</f>
        <v>-16943891.058105614</v>
      </c>
      <c r="N40" s="117"/>
    </row>
    <row r="41" spans="1:14" s="50" customFormat="1">
      <c r="A41" s="248">
        <v>111</v>
      </c>
      <c r="B41" s="248" t="s">
        <v>50</v>
      </c>
      <c r="C41" s="338">
        <v>-17949.689999999999</v>
      </c>
      <c r="D41" s="126">
        <v>-32817.11</v>
      </c>
      <c r="E41" s="126">
        <v>-17949.689999999999</v>
      </c>
      <c r="F41" s="126">
        <v>-362.62</v>
      </c>
      <c r="G41" s="126">
        <v>-486454.73</v>
      </c>
      <c r="H41" s="126">
        <v>-996071.27099999995</v>
      </c>
      <c r="I41" s="126">
        <v>3538189.6578097893</v>
      </c>
      <c r="J41" s="37">
        <v>3725138.3742471985</v>
      </c>
      <c r="K41" s="37">
        <v>-527673.13646684017</v>
      </c>
      <c r="L41" s="37">
        <v>-263836.56823342008</v>
      </c>
      <c r="M41" s="260">
        <f>SUM(LisäyksetVähennykset[[#This Row],[Kuntien yhdistymisavustus (-1,00 €/as)]:[Vos-lisäsiirron huomioiminen takautuvasti vuoden 2023 osalta (50 %)]])</f>
        <v>4920213.2163567273</v>
      </c>
      <c r="N41" s="117"/>
    </row>
    <row r="42" spans="1:14" s="50" customFormat="1">
      <c r="A42" s="248">
        <v>139</v>
      </c>
      <c r="B42" s="248" t="s">
        <v>51</v>
      </c>
      <c r="C42" s="338">
        <v>-9754.4699999999993</v>
      </c>
      <c r="D42" s="126">
        <v>-17833.93</v>
      </c>
      <c r="E42" s="126">
        <v>-9754.4699999999993</v>
      </c>
      <c r="F42" s="126">
        <v>-197.06</v>
      </c>
      <c r="G42" s="126">
        <v>-264355.99</v>
      </c>
      <c r="H42" s="126">
        <v>-241754.109</v>
      </c>
      <c r="I42" s="126">
        <v>-838010.09324529453</v>
      </c>
      <c r="J42" s="37">
        <v>-1044302.119121515</v>
      </c>
      <c r="K42" s="37">
        <v>-286755.46928507951</v>
      </c>
      <c r="L42" s="37">
        <v>-143377.73464253976</v>
      </c>
      <c r="M42" s="260">
        <f>SUM(LisäyksetVähennykset[[#This Row],[Kuntien yhdistymisavustus (-1,00 €/as)]:[Vos-lisäsiirron huomioiminen takautuvasti vuoden 2023 osalta (50 %)]])</f>
        <v>-2856095.4452944282</v>
      </c>
      <c r="N42" s="117"/>
    </row>
    <row r="43" spans="1:14" s="50" customFormat="1">
      <c r="A43" s="248">
        <v>140</v>
      </c>
      <c r="B43" s="248" t="s">
        <v>52</v>
      </c>
      <c r="C43" s="338">
        <v>-20592.990000000002</v>
      </c>
      <c r="D43" s="126">
        <v>-37649.81</v>
      </c>
      <c r="E43" s="126">
        <v>-20592.990000000002</v>
      </c>
      <c r="F43" s="126">
        <v>-416.02</v>
      </c>
      <c r="G43" s="126">
        <v>-558090.82999999996</v>
      </c>
      <c r="H43" s="126">
        <v>-1117997.0035999999</v>
      </c>
      <c r="I43" s="126">
        <v>5474348.0838791365</v>
      </c>
      <c r="J43" s="37">
        <v>2832763.3063791664</v>
      </c>
      <c r="K43" s="37">
        <v>-605379.12479437108</v>
      </c>
      <c r="L43" s="37">
        <v>-302689.56239718554</v>
      </c>
      <c r="M43" s="260">
        <f>SUM(LisäyksetVähennykset[[#This Row],[Kuntien yhdistymisavustus (-1,00 €/as)]:[Vos-lisäsiirron huomioiminen takautuvasti vuoden 2023 osalta (50 %)]])</f>
        <v>5643703.0594667457</v>
      </c>
      <c r="N43" s="117"/>
    </row>
    <row r="44" spans="1:14" s="50" customFormat="1">
      <c r="A44" s="248">
        <v>142</v>
      </c>
      <c r="B44" s="248" t="s">
        <v>53</v>
      </c>
      <c r="C44" s="338">
        <v>-6438.96</v>
      </c>
      <c r="D44" s="126">
        <v>-11772.24</v>
      </c>
      <c r="E44" s="126">
        <v>-6438.96</v>
      </c>
      <c r="F44" s="126">
        <v>-130.08000000000001</v>
      </c>
      <c r="G44" s="126">
        <v>-174502.31999999998</v>
      </c>
      <c r="H44" s="126">
        <v>-184164.66500000001</v>
      </c>
      <c r="I44" s="126">
        <v>142348.55369635462</v>
      </c>
      <c r="J44" s="37">
        <v>163240.42073917328</v>
      </c>
      <c r="K44" s="37">
        <v>-189288.29516189557</v>
      </c>
      <c r="L44" s="37">
        <v>-94644.147580947785</v>
      </c>
      <c r="M44" s="260">
        <f>SUM(LisäyksetVähennykset[[#This Row],[Kuntien yhdistymisavustus (-1,00 €/as)]:[Vos-lisäsiirron huomioiminen takautuvasti vuoden 2023 osalta (50 %)]])</f>
        <v>-361790.69330731541</v>
      </c>
      <c r="N44" s="117"/>
    </row>
    <row r="45" spans="1:14" s="50" customFormat="1">
      <c r="A45" s="248">
        <v>143</v>
      </c>
      <c r="B45" s="248" t="s">
        <v>54</v>
      </c>
      <c r="C45" s="338">
        <v>-6735.96</v>
      </c>
      <c r="D45" s="126">
        <v>-12315.24</v>
      </c>
      <c r="E45" s="126">
        <v>-6735.96</v>
      </c>
      <c r="F45" s="126">
        <v>-136.08000000000001</v>
      </c>
      <c r="G45" s="126">
        <v>-182551.31999999998</v>
      </c>
      <c r="H45" s="126">
        <v>-324060.03000000003</v>
      </c>
      <c r="I45" s="126">
        <v>-591575.92840823764</v>
      </c>
      <c r="J45" s="37">
        <v>7811.8561331743449</v>
      </c>
      <c r="K45" s="37">
        <v>-198019.30508633723</v>
      </c>
      <c r="L45" s="37">
        <v>-99009.652543168617</v>
      </c>
      <c r="M45" s="260">
        <f>SUM(LisäyksetVähennykset[[#This Row],[Kuntien yhdistymisavustus (-1,00 €/as)]:[Vos-lisäsiirron huomioiminen takautuvasti vuoden 2023 osalta (50 %)]])</f>
        <v>-1413327.6199045689</v>
      </c>
      <c r="N45" s="117"/>
    </row>
    <row r="46" spans="1:14" s="50" customFormat="1">
      <c r="A46" s="248">
        <v>145</v>
      </c>
      <c r="B46" s="248" t="s">
        <v>55</v>
      </c>
      <c r="C46" s="338">
        <v>-12245.31</v>
      </c>
      <c r="D46" s="126">
        <v>-22387.89</v>
      </c>
      <c r="E46" s="126">
        <v>-12245.31</v>
      </c>
      <c r="F46" s="126">
        <v>-247.38</v>
      </c>
      <c r="G46" s="126">
        <v>-331860.26999999996</v>
      </c>
      <c r="H46" s="126">
        <v>-338038.42499999999</v>
      </c>
      <c r="I46" s="126">
        <v>1237032.9892987425</v>
      </c>
      <c r="J46" s="37">
        <v>-66716.045375832939</v>
      </c>
      <c r="K46" s="37">
        <v>-359979.53918473038</v>
      </c>
      <c r="L46" s="37">
        <v>-179989.76959236519</v>
      </c>
      <c r="M46" s="260">
        <f>SUM(LisäyksetVähennykset[[#This Row],[Kuntien yhdistymisavustus (-1,00 €/as)]:[Vos-lisäsiirron huomioiminen takautuvasti vuoden 2023 osalta (50 %)]])</f>
        <v>-86676.949854185979</v>
      </c>
      <c r="N46" s="117"/>
    </row>
    <row r="47" spans="1:14" s="50" customFormat="1">
      <c r="A47" s="248">
        <v>146</v>
      </c>
      <c r="B47" s="248" t="s">
        <v>56</v>
      </c>
      <c r="C47" s="338">
        <v>-4447.08</v>
      </c>
      <c r="D47" s="126">
        <v>-8130.52</v>
      </c>
      <c r="E47" s="126">
        <v>-4447.08</v>
      </c>
      <c r="F47" s="126">
        <v>-89.84</v>
      </c>
      <c r="G47" s="126">
        <v>-120520.35999999999</v>
      </c>
      <c r="H47" s="126">
        <v>-134849.54</v>
      </c>
      <c r="I47" s="126">
        <v>123812.17788787231</v>
      </c>
      <c r="J47" s="37">
        <v>-121908.0439687215</v>
      </c>
      <c r="K47" s="37">
        <v>-130732.32193530673</v>
      </c>
      <c r="L47" s="37">
        <v>-65366.160967653363</v>
      </c>
      <c r="M47" s="260">
        <f>SUM(LisäyksetVähennykset[[#This Row],[Kuntien yhdistymisavustus (-1,00 €/as)]:[Vos-lisäsiirron huomioiminen takautuvasti vuoden 2023 osalta (50 %)]])</f>
        <v>-466678.76898380922</v>
      </c>
      <c r="N47" s="117"/>
    </row>
    <row r="48" spans="1:14" s="50" customFormat="1">
      <c r="A48" s="248">
        <v>148</v>
      </c>
      <c r="B48" s="248" t="s">
        <v>57</v>
      </c>
      <c r="C48" s="338">
        <v>-6976.53</v>
      </c>
      <c r="D48" s="126">
        <v>-12755.07</v>
      </c>
      <c r="E48" s="126">
        <v>-6976.53</v>
      </c>
      <c r="F48" s="126">
        <v>-140.94</v>
      </c>
      <c r="G48" s="126">
        <v>-189071.00999999998</v>
      </c>
      <c r="H48" s="126">
        <v>-128664.845</v>
      </c>
      <c r="I48" s="126">
        <v>-5334.4993273097652</v>
      </c>
      <c r="J48" s="37">
        <v>1870218.137703205</v>
      </c>
      <c r="K48" s="37">
        <v>-205091.42312513501</v>
      </c>
      <c r="L48" s="37">
        <v>-102545.71156256751</v>
      </c>
      <c r="M48" s="260">
        <f>SUM(LisäyksetVähennykset[[#This Row],[Kuntien yhdistymisavustus (-1,00 €/as)]:[Vos-lisäsiirron huomioiminen takautuvasti vuoden 2023 osalta (50 %)]])</f>
        <v>1212661.5786881926</v>
      </c>
      <c r="N48" s="117"/>
    </row>
    <row r="49" spans="1:14" s="50" customFormat="1">
      <c r="A49" s="248">
        <v>149</v>
      </c>
      <c r="B49" s="248" t="s">
        <v>58</v>
      </c>
      <c r="C49" s="338">
        <v>-5330.16</v>
      </c>
      <c r="D49" s="126">
        <v>-9745.0400000000009</v>
      </c>
      <c r="E49" s="126">
        <v>-5330.16</v>
      </c>
      <c r="F49" s="126">
        <v>-107.68</v>
      </c>
      <c r="G49" s="126">
        <v>-144452.72</v>
      </c>
      <c r="H49" s="126">
        <v>-89088.972500000003</v>
      </c>
      <c r="I49" s="126">
        <v>445377.01042662899</v>
      </c>
      <c r="J49" s="37">
        <v>273268.831029138</v>
      </c>
      <c r="K49" s="37">
        <v>-156692.52477731332</v>
      </c>
      <c r="L49" s="37">
        <v>-78346.262388656658</v>
      </c>
      <c r="M49" s="260">
        <f>SUM(LisäyksetVähennykset[[#This Row],[Kuntien yhdistymisavustus (-1,00 €/as)]:[Vos-lisäsiirron huomioiminen takautuvasti vuoden 2023 osalta (50 %)]])</f>
        <v>229552.32178979699</v>
      </c>
      <c r="N49" s="117"/>
    </row>
    <row r="50" spans="1:14" s="50" customFormat="1">
      <c r="A50" s="248">
        <v>151</v>
      </c>
      <c r="B50" s="248" t="s">
        <v>59</v>
      </c>
      <c r="C50" s="338">
        <v>-1833.48</v>
      </c>
      <c r="D50" s="126">
        <v>-3352.12</v>
      </c>
      <c r="E50" s="126">
        <v>-1833.48</v>
      </c>
      <c r="F50" s="126">
        <v>-37.04</v>
      </c>
      <c r="G50" s="126">
        <v>-49689.159999999996</v>
      </c>
      <c r="H50" s="126">
        <v>-45611.65</v>
      </c>
      <c r="I50" s="126">
        <v>-320465.66286763974</v>
      </c>
      <c r="J50" s="37">
        <v>-339644.50392171583</v>
      </c>
      <c r="K50" s="37">
        <v>-53899.434600219953</v>
      </c>
      <c r="L50" s="37">
        <v>-26949.717300109976</v>
      </c>
      <c r="M50" s="260">
        <f>SUM(LisäyksetVähennykset[[#This Row],[Kuntien yhdistymisavustus (-1,00 €/as)]:[Vos-lisäsiirron huomioiminen takautuvasti vuoden 2023 osalta (50 %)]])</f>
        <v>-843316.2486896856</v>
      </c>
      <c r="N50" s="117"/>
    </row>
    <row r="51" spans="1:14" s="50" customFormat="1">
      <c r="A51" s="248">
        <v>152</v>
      </c>
      <c r="B51" s="248" t="s">
        <v>60</v>
      </c>
      <c r="C51" s="338">
        <v>-4361.9399999999996</v>
      </c>
      <c r="D51" s="126">
        <v>-7974.8600000000006</v>
      </c>
      <c r="E51" s="126">
        <v>-4361.9399999999996</v>
      </c>
      <c r="F51" s="126">
        <v>-88.12</v>
      </c>
      <c r="G51" s="126">
        <v>-118212.98</v>
      </c>
      <c r="H51" s="126">
        <v>-128665.84</v>
      </c>
      <c r="I51" s="126">
        <v>173614.71514203303</v>
      </c>
      <c r="J51" s="37">
        <v>-206839.08748823497</v>
      </c>
      <c r="K51" s="37">
        <v>-128229.43242363344</v>
      </c>
      <c r="L51" s="37">
        <v>-64114.716211816718</v>
      </c>
      <c r="M51" s="260">
        <f>SUM(LisäyksetVähennykset[[#This Row],[Kuntien yhdistymisavustus (-1,00 €/as)]:[Vos-lisäsiirron huomioiminen takautuvasti vuoden 2023 osalta (50 %)]])</f>
        <v>-489234.20098165207</v>
      </c>
      <c r="N51" s="117"/>
    </row>
    <row r="52" spans="1:14" s="50" customFormat="1">
      <c r="A52" s="248">
        <v>153</v>
      </c>
      <c r="B52" s="248" t="s">
        <v>61</v>
      </c>
      <c r="C52" s="338">
        <v>-24955.919999999998</v>
      </c>
      <c r="D52" s="126">
        <v>-45626.48</v>
      </c>
      <c r="E52" s="126">
        <v>-24955.919999999998</v>
      </c>
      <c r="F52" s="126">
        <v>-504.16</v>
      </c>
      <c r="G52" s="126">
        <v>-676330.64</v>
      </c>
      <c r="H52" s="126">
        <v>-1591017.872</v>
      </c>
      <c r="I52" s="126">
        <v>4949720.6378521398</v>
      </c>
      <c r="J52" s="37">
        <v>3801424.3653211729</v>
      </c>
      <c r="K52" s="37">
        <v>-733637.66058441938</v>
      </c>
      <c r="L52" s="37">
        <v>-366818.83029220969</v>
      </c>
      <c r="M52" s="260">
        <f>SUM(LisäyksetVähennykset[[#This Row],[Kuntien yhdistymisavustus (-1,00 €/as)]:[Vos-lisäsiirron huomioiminen takautuvasti vuoden 2023 osalta (50 %)]])</f>
        <v>5287297.5202966835</v>
      </c>
      <c r="N52" s="117"/>
    </row>
    <row r="53" spans="1:14" s="50" customFormat="1">
      <c r="A53" s="248">
        <v>165</v>
      </c>
      <c r="B53" s="248" t="s">
        <v>62</v>
      </c>
      <c r="C53" s="338">
        <v>-16117.2</v>
      </c>
      <c r="D53" s="126">
        <v>-29466.799999999999</v>
      </c>
      <c r="E53" s="126">
        <v>-16117.2</v>
      </c>
      <c r="F53" s="126">
        <v>-325.60000000000002</v>
      </c>
      <c r="G53" s="126">
        <v>-436792.39999999997</v>
      </c>
      <c r="H53" s="126">
        <v>-813419.36250000005</v>
      </c>
      <c r="I53" s="126">
        <v>925513.01380768744</v>
      </c>
      <c r="J53" s="37">
        <v>18691.507620234912</v>
      </c>
      <c r="K53" s="37">
        <v>-473802.80523303506</v>
      </c>
      <c r="L53" s="37">
        <v>-236901.40261651753</v>
      </c>
      <c r="M53" s="260">
        <f>SUM(LisäyksetVähennykset[[#This Row],[Kuntien yhdistymisavustus (-1,00 €/as)]:[Vos-lisäsiirron huomioiminen takautuvasti vuoden 2023 osalta (50 %)]])</f>
        <v>-1078738.2489216302</v>
      </c>
      <c r="N53" s="117"/>
    </row>
    <row r="54" spans="1:14" s="50" customFormat="1">
      <c r="A54" s="248">
        <v>167</v>
      </c>
      <c r="B54" s="248" t="s">
        <v>63</v>
      </c>
      <c r="C54" s="338">
        <v>-76737.87</v>
      </c>
      <c r="D54" s="126">
        <v>-140298.53</v>
      </c>
      <c r="E54" s="126">
        <v>-76737.87</v>
      </c>
      <c r="F54" s="126">
        <v>-1550.26</v>
      </c>
      <c r="G54" s="126">
        <v>-2079673.7899999998</v>
      </c>
      <c r="H54" s="126">
        <v>-5040967.0610499997</v>
      </c>
      <c r="I54" s="126">
        <v>2187725.9854646823</v>
      </c>
      <c r="J54" s="37">
        <v>2323286.156630537</v>
      </c>
      <c r="K54" s="37">
        <v>-2255889.2409108258</v>
      </c>
      <c r="L54" s="37">
        <v>-1127944.6204554129</v>
      </c>
      <c r="M54" s="260">
        <f>SUM(LisäyksetVähennykset[[#This Row],[Kuntien yhdistymisavustus (-1,00 €/as)]:[Vos-lisäsiirron huomioiminen takautuvasti vuoden 2023 osalta (50 %)]])</f>
        <v>-6288787.1003210191</v>
      </c>
      <c r="N54" s="117"/>
    </row>
    <row r="55" spans="1:14" s="50" customFormat="1">
      <c r="A55" s="248">
        <v>169</v>
      </c>
      <c r="B55" s="248" t="s">
        <v>64</v>
      </c>
      <c r="C55" s="338">
        <v>-4940.1000000000004</v>
      </c>
      <c r="D55" s="126">
        <v>-9031.9</v>
      </c>
      <c r="E55" s="126">
        <v>-4940.1000000000004</v>
      </c>
      <c r="F55" s="126">
        <v>-99.8</v>
      </c>
      <c r="G55" s="126">
        <v>-133881.69999999998</v>
      </c>
      <c r="H55" s="126">
        <v>-136076.245</v>
      </c>
      <c r="I55" s="126">
        <v>97419.297665465638</v>
      </c>
      <c r="J55" s="37">
        <v>19268.685486684313</v>
      </c>
      <c r="K55" s="37">
        <v>-145225.79840987991</v>
      </c>
      <c r="L55" s="37">
        <v>-72612.899204939953</v>
      </c>
      <c r="M55" s="260">
        <f>SUM(LisäyksetVähennykset[[#This Row],[Kuntien yhdistymisavustus (-1,00 €/as)]:[Vos-lisäsiirron huomioiminen takautuvasti vuoden 2023 osalta (50 %)]])</f>
        <v>-390120.55946266989</v>
      </c>
      <c r="N55" s="117"/>
    </row>
    <row r="56" spans="1:14" s="50" customFormat="1">
      <c r="A56" s="248">
        <v>171</v>
      </c>
      <c r="B56" s="248" t="s">
        <v>65</v>
      </c>
      <c r="C56" s="338">
        <v>-4494.6000000000004</v>
      </c>
      <c r="D56" s="126">
        <v>-8217.4</v>
      </c>
      <c r="E56" s="126">
        <v>-4494.6000000000004</v>
      </c>
      <c r="F56" s="126">
        <v>-90.8</v>
      </c>
      <c r="G56" s="126">
        <v>-121808.2</v>
      </c>
      <c r="H56" s="126">
        <v>-113841.66</v>
      </c>
      <c r="I56" s="126">
        <v>-216166.8003500122</v>
      </c>
      <c r="J56" s="37">
        <v>-271338.58103315777</v>
      </c>
      <c r="K56" s="37">
        <v>-132129.2835232174</v>
      </c>
      <c r="L56" s="37">
        <v>-66064.641761608698</v>
      </c>
      <c r="M56" s="260">
        <f>SUM(LisäyksetVähennykset[[#This Row],[Kuntien yhdistymisavustus (-1,00 €/as)]:[Vos-lisäsiirron huomioiminen takautuvasti vuoden 2023 osalta (50 %)]])</f>
        <v>-938646.566667996</v>
      </c>
      <c r="N56" s="117"/>
    </row>
    <row r="57" spans="1:14" s="50" customFormat="1">
      <c r="A57" s="248">
        <v>172</v>
      </c>
      <c r="B57" s="248" t="s">
        <v>66</v>
      </c>
      <c r="C57" s="338">
        <v>-4129.29</v>
      </c>
      <c r="D57" s="126">
        <v>-7549.51</v>
      </c>
      <c r="E57" s="126">
        <v>-4129.29</v>
      </c>
      <c r="F57" s="126">
        <v>-83.42</v>
      </c>
      <c r="G57" s="126">
        <v>-111907.93</v>
      </c>
      <c r="H57" s="126">
        <v>-127706.815</v>
      </c>
      <c r="I57" s="126">
        <v>-696127.12920536101</v>
      </c>
      <c r="J57" s="37">
        <v>-581973.96076730452</v>
      </c>
      <c r="K57" s="37">
        <v>-121390.14131615413</v>
      </c>
      <c r="L57" s="37">
        <v>-60695.070658077064</v>
      </c>
      <c r="M57" s="260">
        <f>SUM(LisäyksetVähennykset[[#This Row],[Kuntien yhdistymisavustus (-1,00 €/as)]:[Vos-lisäsiirron huomioiminen takautuvasti vuoden 2023 osalta (50 %)]])</f>
        <v>-1715692.5569468965</v>
      </c>
      <c r="N57" s="117"/>
    </row>
    <row r="58" spans="1:14" s="50" customFormat="1">
      <c r="A58" s="248">
        <v>176</v>
      </c>
      <c r="B58" s="248" t="s">
        <v>67</v>
      </c>
      <c r="C58" s="338">
        <v>-4308.4799999999996</v>
      </c>
      <c r="D58" s="126">
        <v>-7877.12</v>
      </c>
      <c r="E58" s="126">
        <v>-4308.4799999999996</v>
      </c>
      <c r="F58" s="126">
        <v>-87.04</v>
      </c>
      <c r="G58" s="126">
        <v>-116764.15999999999</v>
      </c>
      <c r="H58" s="126">
        <v>-176177.43</v>
      </c>
      <c r="I58" s="126">
        <v>-1162707.6565365174</v>
      </c>
      <c r="J58" s="37">
        <v>-830844.88642605988</v>
      </c>
      <c r="K58" s="37">
        <v>-126657.85063723393</v>
      </c>
      <c r="L58" s="37">
        <v>-63328.925318616966</v>
      </c>
      <c r="M58" s="260">
        <f>SUM(LisäyksetVähennykset[[#This Row],[Kuntien yhdistymisavustus (-1,00 €/as)]:[Vos-lisäsiirron huomioiminen takautuvasti vuoden 2023 osalta (50 %)]])</f>
        <v>-2493062.0289184279</v>
      </c>
      <c r="N58" s="117"/>
    </row>
    <row r="59" spans="1:14" s="50" customFormat="1">
      <c r="A59" s="248">
        <v>177</v>
      </c>
      <c r="B59" s="248" t="s">
        <v>68</v>
      </c>
      <c r="C59" s="338">
        <v>-1750.32</v>
      </c>
      <c r="D59" s="126">
        <v>-3200.08</v>
      </c>
      <c r="E59" s="126">
        <v>-1750.32</v>
      </c>
      <c r="F59" s="126">
        <v>-35.36</v>
      </c>
      <c r="G59" s="126">
        <v>-47435.439999999995</v>
      </c>
      <c r="H59" s="126">
        <v>-59937.964999999997</v>
      </c>
      <c r="I59" s="126">
        <v>509025.40642613161</v>
      </c>
      <c r="J59" s="37">
        <v>431532.47046270617</v>
      </c>
      <c r="K59" s="37">
        <v>-51454.751821376289</v>
      </c>
      <c r="L59" s="37">
        <v>-25727.375910688144</v>
      </c>
      <c r="M59" s="260">
        <f>SUM(LisäyksetVähennykset[[#This Row],[Kuntien yhdistymisavustus (-1,00 €/as)]:[Vos-lisäsiirron huomioiminen takautuvasti vuoden 2023 osalta (50 %)]])</f>
        <v>749266.26415677334</v>
      </c>
      <c r="N59" s="117"/>
    </row>
    <row r="60" spans="1:14" s="50" customFormat="1">
      <c r="A60" s="248">
        <v>178</v>
      </c>
      <c r="B60" s="248" t="s">
        <v>69</v>
      </c>
      <c r="C60" s="338">
        <v>-5711.31</v>
      </c>
      <c r="D60" s="126">
        <v>-10441.89</v>
      </c>
      <c r="E60" s="126">
        <v>-5711.31</v>
      </c>
      <c r="F60" s="126">
        <v>-115.38</v>
      </c>
      <c r="G60" s="126">
        <v>-154782.26999999999</v>
      </c>
      <c r="H60" s="126">
        <v>-125357.64</v>
      </c>
      <c r="I60" s="126">
        <v>203516.14779079487</v>
      </c>
      <c r="J60" s="37">
        <v>6623.5446843449145</v>
      </c>
      <c r="K60" s="37">
        <v>-167897.32084701347</v>
      </c>
      <c r="L60" s="37">
        <v>-83948.660423506735</v>
      </c>
      <c r="M60" s="260">
        <f>SUM(LisäyksetVähennykset[[#This Row],[Kuntien yhdistymisavustus (-1,00 €/as)]:[Vos-lisäsiirron huomioiminen takautuvasti vuoden 2023 osalta (50 %)]])</f>
        <v>-343826.08879538043</v>
      </c>
      <c r="N60" s="117"/>
    </row>
    <row r="61" spans="1:14" s="50" customFormat="1">
      <c r="A61" s="248">
        <v>179</v>
      </c>
      <c r="B61" s="248" t="s">
        <v>70</v>
      </c>
      <c r="C61" s="338">
        <v>-144428.13</v>
      </c>
      <c r="D61" s="126">
        <v>-264055.47000000003</v>
      </c>
      <c r="E61" s="126">
        <v>-144428.13</v>
      </c>
      <c r="F61" s="126">
        <v>-2917.7400000000002</v>
      </c>
      <c r="G61" s="126">
        <v>-3914148.21</v>
      </c>
      <c r="H61" s="126">
        <v>-13053424.267000001</v>
      </c>
      <c r="I61" s="126">
        <v>-12191193.690404987</v>
      </c>
      <c r="J61" s="37">
        <v>-577920.8363105827</v>
      </c>
      <c r="K61" s="37">
        <v>-4245802.8161567431</v>
      </c>
      <c r="L61" s="37">
        <v>-2122901.4080783715</v>
      </c>
      <c r="M61" s="260">
        <f>SUM(LisäyksetVähennykset[[#This Row],[Kuntien yhdistymisavustus (-1,00 €/as)]:[Vos-lisäsiirron huomioiminen takautuvasti vuoden 2023 osalta (50 %)]])</f>
        <v>-36661220.697950684</v>
      </c>
      <c r="N61" s="117"/>
    </row>
    <row r="62" spans="1:14" s="50" customFormat="1">
      <c r="A62" s="248">
        <v>181</v>
      </c>
      <c r="B62" s="248" t="s">
        <v>71</v>
      </c>
      <c r="C62" s="338">
        <v>-1666.17</v>
      </c>
      <c r="D62" s="126">
        <v>-3046.23</v>
      </c>
      <c r="E62" s="126">
        <v>-1666.17</v>
      </c>
      <c r="F62" s="126">
        <v>-33.660000000000004</v>
      </c>
      <c r="G62" s="126">
        <v>-45154.89</v>
      </c>
      <c r="H62" s="126">
        <v>-29935.355</v>
      </c>
      <c r="I62" s="126">
        <v>251479.87549800254</v>
      </c>
      <c r="J62" s="37">
        <v>151281.18853259701</v>
      </c>
      <c r="K62" s="37">
        <v>-48980.965676117812</v>
      </c>
      <c r="L62" s="37">
        <v>-24490.482838058906</v>
      </c>
      <c r="M62" s="260">
        <f>SUM(LisäyksetVähennykset[[#This Row],[Kuntien yhdistymisavustus (-1,00 €/as)]:[Vos-lisäsiirron huomioiminen takautuvasti vuoden 2023 osalta (50 %)]])</f>
        <v>247787.14051642286</v>
      </c>
      <c r="N62" s="117"/>
    </row>
    <row r="63" spans="1:14" s="50" customFormat="1">
      <c r="A63" s="248">
        <v>182</v>
      </c>
      <c r="B63" s="248" t="s">
        <v>72</v>
      </c>
      <c r="C63" s="338">
        <v>-19153.53</v>
      </c>
      <c r="D63" s="126">
        <v>-35018.07</v>
      </c>
      <c r="E63" s="126">
        <v>-19153.53</v>
      </c>
      <c r="F63" s="126">
        <v>-386.94</v>
      </c>
      <c r="G63" s="126">
        <v>-519080.00999999995</v>
      </c>
      <c r="H63" s="126">
        <v>-973123.39249999996</v>
      </c>
      <c r="I63" s="126">
        <v>-1121290.1236997717</v>
      </c>
      <c r="J63" s="37">
        <v>22212.813140582606</v>
      </c>
      <c r="K63" s="37">
        <v>-563062.83002724382</v>
      </c>
      <c r="L63" s="37">
        <v>-281531.41501362191</v>
      </c>
      <c r="M63" s="260">
        <f>SUM(LisäyksetVähennykset[[#This Row],[Kuntien yhdistymisavustus (-1,00 €/as)]:[Vos-lisäsiirron huomioiminen takautuvasti vuoden 2023 osalta (50 %)]])</f>
        <v>-3509587.0281000542</v>
      </c>
      <c r="N63" s="117"/>
    </row>
    <row r="64" spans="1:14" s="50" customFormat="1">
      <c r="A64" s="248">
        <v>186</v>
      </c>
      <c r="B64" s="248" t="s">
        <v>73</v>
      </c>
      <c r="C64" s="338">
        <v>-45173.7</v>
      </c>
      <c r="D64" s="126">
        <v>-82590.3</v>
      </c>
      <c r="E64" s="126">
        <v>-45173.7</v>
      </c>
      <c r="F64" s="126">
        <v>-912.6</v>
      </c>
      <c r="G64" s="126">
        <v>-1224252.8999999999</v>
      </c>
      <c r="H64" s="126">
        <v>-4170484.0180500001</v>
      </c>
      <c r="I64" s="126">
        <v>-4653354.4411326582</v>
      </c>
      <c r="J64" s="37">
        <v>-1210725.7116935672</v>
      </c>
      <c r="K64" s="37">
        <v>-1327986.6095075791</v>
      </c>
      <c r="L64" s="37">
        <v>-663993.30475378956</v>
      </c>
      <c r="M64" s="260">
        <f>SUM(LisäyksetVähennykset[[#This Row],[Kuntien yhdistymisavustus (-1,00 €/as)]:[Vos-lisäsiirron huomioiminen takautuvasti vuoden 2023 osalta (50 %)]])</f>
        <v>-13424647.285137596</v>
      </c>
      <c r="N64" s="117"/>
    </row>
    <row r="65" spans="1:14" s="50" customFormat="1">
      <c r="A65" s="248">
        <v>202</v>
      </c>
      <c r="B65" s="248" t="s">
        <v>74</v>
      </c>
      <c r="C65" s="338">
        <v>-35489.519999999997</v>
      </c>
      <c r="D65" s="126">
        <v>-64884.880000000005</v>
      </c>
      <c r="E65" s="126">
        <v>-35489.519999999997</v>
      </c>
      <c r="F65" s="126">
        <v>-716.96</v>
      </c>
      <c r="G65" s="126">
        <v>-961801.84</v>
      </c>
      <c r="H65" s="126">
        <v>-1173341.7675000001</v>
      </c>
      <c r="I65" s="126">
        <v>6946533.700391341</v>
      </c>
      <c r="J65" s="37">
        <v>3400288.2065599281</v>
      </c>
      <c r="K65" s="37">
        <v>-1043297.4792379509</v>
      </c>
      <c r="L65" s="37">
        <v>-521648.73961897544</v>
      </c>
      <c r="M65" s="260">
        <f>SUM(LisäyksetVähennykset[[#This Row],[Kuntien yhdistymisavustus (-1,00 €/as)]:[Vos-lisäsiirron huomioiminen takautuvasti vuoden 2023 osalta (50 %)]])</f>
        <v>6510151.2005943432</v>
      </c>
      <c r="N65" s="117"/>
    </row>
    <row r="66" spans="1:14" s="50" customFormat="1">
      <c r="A66" s="248">
        <v>204</v>
      </c>
      <c r="B66" s="248" t="s">
        <v>75</v>
      </c>
      <c r="C66" s="338">
        <v>-2662.11</v>
      </c>
      <c r="D66" s="126">
        <v>-4867.09</v>
      </c>
      <c r="E66" s="126">
        <v>-2662.11</v>
      </c>
      <c r="F66" s="126">
        <v>-53.78</v>
      </c>
      <c r="G66" s="126">
        <v>-72145.87</v>
      </c>
      <c r="H66" s="126">
        <v>-125209.075</v>
      </c>
      <c r="I66" s="126">
        <v>-582425.04306101217</v>
      </c>
      <c r="J66" s="37">
        <v>-768420.44763166481</v>
      </c>
      <c r="K66" s="37">
        <v>-78258.952289412235</v>
      </c>
      <c r="L66" s="37">
        <v>-39129.476144706117</v>
      </c>
      <c r="M66" s="260">
        <f>SUM(LisäyksetVähennykset[[#This Row],[Kuntien yhdistymisavustus (-1,00 €/as)]:[Vos-lisäsiirron huomioiminen takautuvasti vuoden 2023 osalta (50 %)]])</f>
        <v>-1675833.9541267953</v>
      </c>
      <c r="N66" s="117"/>
    </row>
    <row r="67" spans="1:14" s="50" customFormat="1">
      <c r="A67" s="248">
        <v>205</v>
      </c>
      <c r="B67" s="248" t="s">
        <v>76</v>
      </c>
      <c r="C67" s="338">
        <v>-35934.03</v>
      </c>
      <c r="D67" s="126">
        <v>-65697.570000000007</v>
      </c>
      <c r="E67" s="126">
        <v>-35934.03</v>
      </c>
      <c r="F67" s="126">
        <v>-725.94</v>
      </c>
      <c r="G67" s="126">
        <v>-973848.50999999989</v>
      </c>
      <c r="H67" s="126">
        <v>-1970000.21915</v>
      </c>
      <c r="I67" s="126">
        <v>-4691392.6859688126</v>
      </c>
      <c r="J67" s="37">
        <v>-2439607.992190497</v>
      </c>
      <c r="K67" s="37">
        <v>-1056364.8907581987</v>
      </c>
      <c r="L67" s="37">
        <v>-528182.44537909934</v>
      </c>
      <c r="M67" s="260">
        <f>SUM(LisäyksetVähennykset[[#This Row],[Kuntien yhdistymisavustus (-1,00 €/as)]:[Vos-lisäsiirron huomioiminen takautuvasti vuoden 2023 osalta (50 %)]])</f>
        <v>-11797688.313446606</v>
      </c>
      <c r="N67" s="117"/>
    </row>
    <row r="68" spans="1:14" s="50" customFormat="1">
      <c r="A68" s="248">
        <v>208</v>
      </c>
      <c r="B68" s="248" t="s">
        <v>77</v>
      </c>
      <c r="C68" s="338">
        <v>-12211.65</v>
      </c>
      <c r="D68" s="126">
        <v>-22326.350000000002</v>
      </c>
      <c r="E68" s="126">
        <v>-12211.65</v>
      </c>
      <c r="F68" s="126">
        <v>-246.70000000000002</v>
      </c>
      <c r="G68" s="126">
        <v>-330948.05</v>
      </c>
      <c r="H68" s="126">
        <v>-274133.92249999999</v>
      </c>
      <c r="I68" s="126">
        <v>776128.14716651081</v>
      </c>
      <c r="J68" s="37">
        <v>14162.146590638675</v>
      </c>
      <c r="K68" s="37">
        <v>-358990.02472662699</v>
      </c>
      <c r="L68" s="37">
        <v>-179495.01236331349</v>
      </c>
      <c r="M68" s="260">
        <f>SUM(LisäyksetVähennykset[[#This Row],[Kuntien yhdistymisavustus (-1,00 €/as)]:[Vos-lisäsiirron huomioiminen takautuvasti vuoden 2023 osalta (50 %)]])</f>
        <v>-400273.06583279104</v>
      </c>
      <c r="N68" s="117"/>
    </row>
    <row r="69" spans="1:14" s="50" customFormat="1">
      <c r="A69" s="248">
        <v>211</v>
      </c>
      <c r="B69" s="248" t="s">
        <v>78</v>
      </c>
      <c r="C69" s="338">
        <v>-32629.41</v>
      </c>
      <c r="D69" s="126">
        <v>-59655.79</v>
      </c>
      <c r="E69" s="126">
        <v>-32629.41</v>
      </c>
      <c r="F69" s="126">
        <v>-659.18000000000006</v>
      </c>
      <c r="G69" s="126">
        <v>-884289.97</v>
      </c>
      <c r="H69" s="126">
        <v>-1117032.6775</v>
      </c>
      <c r="I69" s="126">
        <v>2011892.8264011983</v>
      </c>
      <c r="J69" s="37">
        <v>558528.34789888677</v>
      </c>
      <c r="K69" s="37">
        <v>-959217.85366557748</v>
      </c>
      <c r="L69" s="37">
        <v>-479608.92683278874</v>
      </c>
      <c r="M69" s="260">
        <f>SUM(LisäyksetVähennykset[[#This Row],[Kuntien yhdistymisavustus (-1,00 €/as)]:[Vos-lisäsiirron huomioiminen takautuvasti vuoden 2023 osalta (50 %)]])</f>
        <v>-995302.04369828117</v>
      </c>
      <c r="N69" s="117"/>
    </row>
    <row r="70" spans="1:14" s="50" customFormat="1">
      <c r="A70" s="248">
        <v>213</v>
      </c>
      <c r="B70" s="248" t="s">
        <v>79</v>
      </c>
      <c r="C70" s="338">
        <v>-5102.46</v>
      </c>
      <c r="D70" s="126">
        <v>-9328.74</v>
      </c>
      <c r="E70" s="126">
        <v>-5102.46</v>
      </c>
      <c r="F70" s="126">
        <v>-103.08</v>
      </c>
      <c r="G70" s="126">
        <v>-138281.81999999998</v>
      </c>
      <c r="H70" s="126">
        <v>-198915.68</v>
      </c>
      <c r="I70" s="126">
        <v>-726487.10703185515</v>
      </c>
      <c r="J70" s="37">
        <v>-267803.01976282231</v>
      </c>
      <c r="K70" s="37">
        <v>-149998.75050190801</v>
      </c>
      <c r="L70" s="37">
        <v>-74999.375250954006</v>
      </c>
      <c r="M70" s="260">
        <f>SUM(LisäyksetVähennykset[[#This Row],[Kuntien yhdistymisavustus (-1,00 €/as)]:[Vos-lisäsiirron huomioiminen takautuvasti vuoden 2023 osalta (50 %)]])</f>
        <v>-1576122.4925475393</v>
      </c>
      <c r="N70" s="117"/>
    </row>
    <row r="71" spans="1:14" s="50" customFormat="1">
      <c r="A71" s="248">
        <v>214</v>
      </c>
      <c r="B71" s="252" t="s">
        <v>80</v>
      </c>
      <c r="C71" s="338">
        <v>-12402.72</v>
      </c>
      <c r="D71" s="126">
        <v>-22675.68</v>
      </c>
      <c r="E71" s="126">
        <v>-12402.72</v>
      </c>
      <c r="F71" s="126">
        <v>-250.56</v>
      </c>
      <c r="G71" s="126">
        <v>-336126.24</v>
      </c>
      <c r="H71" s="126">
        <v>-317642.45500000002</v>
      </c>
      <c r="I71" s="126">
        <v>-875205.2200238026</v>
      </c>
      <c r="J71" s="37">
        <v>14383.735102352763</v>
      </c>
      <c r="K71" s="37">
        <v>-364606.97444468446</v>
      </c>
      <c r="L71" s="37">
        <v>-182303.48722234223</v>
      </c>
      <c r="M71" s="260">
        <f>SUM(LisäyksetVähennykset[[#This Row],[Kuntien yhdistymisavustus (-1,00 €/as)]:[Vos-lisäsiirron huomioiminen takautuvasti vuoden 2023 osalta (50 %)]])</f>
        <v>-2109232.3215884767</v>
      </c>
      <c r="N71" s="117"/>
    </row>
    <row r="72" spans="1:14" s="50" customFormat="1">
      <c r="A72" s="248">
        <v>216</v>
      </c>
      <c r="B72" s="248" t="s">
        <v>81</v>
      </c>
      <c r="C72" s="338">
        <v>-1256.31</v>
      </c>
      <c r="D72" s="126">
        <v>-2296.89</v>
      </c>
      <c r="E72" s="126">
        <v>-1256.31</v>
      </c>
      <c r="F72" s="126">
        <v>-25.38</v>
      </c>
      <c r="G72" s="126">
        <v>-34047.269999999997</v>
      </c>
      <c r="H72" s="126">
        <v>-31251.03</v>
      </c>
      <c r="I72" s="126">
        <v>51841.956201001238</v>
      </c>
      <c r="J72" s="37">
        <v>-31738.431052240074</v>
      </c>
      <c r="K72" s="37">
        <v>-36932.171980388295</v>
      </c>
      <c r="L72" s="37">
        <v>-18466.085990194148</v>
      </c>
      <c r="M72" s="260">
        <f>SUM(LisäyksetVähennykset[[#This Row],[Kuntien yhdistymisavustus (-1,00 €/as)]:[Vos-lisäsiirron huomioiminen takautuvasti vuoden 2023 osalta (50 %)]])</f>
        <v>-105427.92282182127</v>
      </c>
      <c r="N72" s="117"/>
    </row>
    <row r="73" spans="1:14" s="50" customFormat="1">
      <c r="A73" s="248">
        <v>217</v>
      </c>
      <c r="B73" s="248" t="s">
        <v>82</v>
      </c>
      <c r="C73" s="338">
        <v>-5298.48</v>
      </c>
      <c r="D73" s="126">
        <v>-9687.1200000000008</v>
      </c>
      <c r="E73" s="126">
        <v>-5298.48</v>
      </c>
      <c r="F73" s="126">
        <v>-107.04</v>
      </c>
      <c r="G73" s="126">
        <v>-143594.16</v>
      </c>
      <c r="H73" s="126">
        <v>-121579.155</v>
      </c>
      <c r="I73" s="126">
        <v>-731358.68466606014</v>
      </c>
      <c r="J73" s="37">
        <v>-824348.49137858849</v>
      </c>
      <c r="K73" s="37">
        <v>-155761.21705203952</v>
      </c>
      <c r="L73" s="37">
        <v>-77880.608526019758</v>
      </c>
      <c r="M73" s="260">
        <f>SUM(LisäyksetVähennykset[[#This Row],[Kuntien yhdistymisavustus (-1,00 €/as)]:[Vos-lisäsiirron huomioiminen takautuvasti vuoden 2023 osalta (50 %)]])</f>
        <v>-2074913.4366227079</v>
      </c>
      <c r="N73" s="117"/>
    </row>
    <row r="74" spans="1:14" s="50" customFormat="1">
      <c r="A74" s="248">
        <v>218</v>
      </c>
      <c r="B74" s="248" t="s">
        <v>83</v>
      </c>
      <c r="C74" s="338">
        <v>-1188</v>
      </c>
      <c r="D74" s="126">
        <v>-2172</v>
      </c>
      <c r="E74" s="126">
        <v>-1188</v>
      </c>
      <c r="F74" s="126">
        <v>-24</v>
      </c>
      <c r="G74" s="126">
        <v>-32195.999999999996</v>
      </c>
      <c r="H74" s="126">
        <v>-23562.215</v>
      </c>
      <c r="I74" s="126">
        <v>276065.39974555065</v>
      </c>
      <c r="J74" s="37">
        <v>121398.9939801406</v>
      </c>
      <c r="K74" s="37">
        <v>-34924.039697766711</v>
      </c>
      <c r="L74" s="37">
        <v>-17462.019848883356</v>
      </c>
      <c r="M74" s="260">
        <f>SUM(LisäyksetVähennykset[[#This Row],[Kuntien yhdistymisavustus (-1,00 €/as)]:[Vos-lisäsiirron huomioiminen takautuvasti vuoden 2023 osalta (50 %)]])</f>
        <v>284748.11917904124</v>
      </c>
      <c r="N74" s="117"/>
    </row>
    <row r="75" spans="1:14" s="50" customFormat="1">
      <c r="A75" s="248">
        <v>224</v>
      </c>
      <c r="B75" s="248" t="s">
        <v>84</v>
      </c>
      <c r="C75" s="338">
        <v>-8516.9699999999993</v>
      </c>
      <c r="D75" s="126">
        <v>-15571.43</v>
      </c>
      <c r="E75" s="126">
        <v>-8516.9699999999993</v>
      </c>
      <c r="F75" s="126">
        <v>-172.06</v>
      </c>
      <c r="G75" s="126">
        <v>-230818.49</v>
      </c>
      <c r="H75" s="126">
        <v>-499338.91499999998</v>
      </c>
      <c r="I75" s="126">
        <v>-159208.1248510959</v>
      </c>
      <c r="J75" s="37">
        <v>-141202.76424141743</v>
      </c>
      <c r="K75" s="37">
        <v>-250376.26126657252</v>
      </c>
      <c r="L75" s="37">
        <v>-125188.13063328626</v>
      </c>
      <c r="M75" s="260">
        <f>SUM(LisäyksetVähennykset[[#This Row],[Kuntien yhdistymisavustus (-1,00 €/as)]:[Vos-lisäsiirron huomioiminen takautuvasti vuoden 2023 osalta (50 %)]])</f>
        <v>-1438910.1159923719</v>
      </c>
      <c r="N75" s="117"/>
    </row>
    <row r="76" spans="1:14" s="50" customFormat="1">
      <c r="A76" s="248">
        <v>226</v>
      </c>
      <c r="B76" s="248" t="s">
        <v>85</v>
      </c>
      <c r="C76" s="338">
        <v>-3628.35</v>
      </c>
      <c r="D76" s="126">
        <v>-6633.6500000000005</v>
      </c>
      <c r="E76" s="126">
        <v>-3628.35</v>
      </c>
      <c r="F76" s="126">
        <v>-73.3</v>
      </c>
      <c r="G76" s="126">
        <v>-98331.95</v>
      </c>
      <c r="H76" s="126">
        <v>-89497.03</v>
      </c>
      <c r="I76" s="126">
        <v>363694.90433486301</v>
      </c>
      <c r="J76" s="37">
        <v>186604.0887865042</v>
      </c>
      <c r="K76" s="37">
        <v>-106663.83791026249</v>
      </c>
      <c r="L76" s="37">
        <v>-53331.918955131245</v>
      </c>
      <c r="M76" s="260">
        <f>SUM(LisäyksetVähennykset[[#This Row],[Kuntien yhdistymisavustus (-1,00 €/as)]:[Vos-lisäsiirron huomioiminen takautuvasti vuoden 2023 osalta (50 %)]])</f>
        <v>188510.60625597346</v>
      </c>
      <c r="N76" s="117"/>
    </row>
    <row r="77" spans="1:14" s="50" customFormat="1">
      <c r="A77" s="248">
        <v>230</v>
      </c>
      <c r="B77" s="248" t="s">
        <v>86</v>
      </c>
      <c r="C77" s="338">
        <v>-2217.6</v>
      </c>
      <c r="D77" s="126">
        <v>-4054.4</v>
      </c>
      <c r="E77" s="126">
        <v>-2217.6</v>
      </c>
      <c r="F77" s="126">
        <v>-44.800000000000004</v>
      </c>
      <c r="G77" s="126">
        <v>-60099.199999999997</v>
      </c>
      <c r="H77" s="126">
        <v>-29129.955000000002</v>
      </c>
      <c r="I77" s="126">
        <v>-52209.167689296737</v>
      </c>
      <c r="J77" s="37">
        <v>-51198.821804471721</v>
      </c>
      <c r="K77" s="37">
        <v>-65191.540769164523</v>
      </c>
      <c r="L77" s="37">
        <v>-32595.770384582262</v>
      </c>
      <c r="M77" s="260">
        <f>SUM(LisäyksetVähennykset[[#This Row],[Kuntien yhdistymisavustus (-1,00 €/as)]:[Vos-lisäsiirron huomioiminen takautuvasti vuoden 2023 osalta (50 %)]])</f>
        <v>-298958.85564751527</v>
      </c>
      <c r="N77" s="117"/>
    </row>
    <row r="78" spans="1:14" s="50" customFormat="1">
      <c r="A78" s="248">
        <v>231</v>
      </c>
      <c r="B78" s="248" t="s">
        <v>87</v>
      </c>
      <c r="C78" s="338">
        <v>-1243.44</v>
      </c>
      <c r="D78" s="126">
        <v>-2273.36</v>
      </c>
      <c r="E78" s="126">
        <v>-1243.44</v>
      </c>
      <c r="F78" s="126">
        <v>-25.12</v>
      </c>
      <c r="G78" s="126">
        <v>-33698.479999999996</v>
      </c>
      <c r="H78" s="126">
        <v>-29157.205000000002</v>
      </c>
      <c r="I78" s="126">
        <v>-844225.36511177127</v>
      </c>
      <c r="J78" s="37">
        <v>-507371.55092519074</v>
      </c>
      <c r="K78" s="37">
        <v>-36553.828216995826</v>
      </c>
      <c r="L78" s="37">
        <v>-18276.914108497913</v>
      </c>
      <c r="M78" s="260">
        <f>SUM(LisäyksetVähennykset[[#This Row],[Kuntien yhdistymisavustus (-1,00 €/as)]:[Vos-lisäsiirron huomioiminen takautuvasti vuoden 2023 osalta (50 %)]])</f>
        <v>-1474068.7033624558</v>
      </c>
      <c r="N78" s="117"/>
    </row>
    <row r="79" spans="1:14" s="50" customFormat="1">
      <c r="A79" s="248">
        <v>232</v>
      </c>
      <c r="B79" s="248" t="s">
        <v>88</v>
      </c>
      <c r="C79" s="338">
        <v>-12622.5</v>
      </c>
      <c r="D79" s="126">
        <v>-23077.5</v>
      </c>
      <c r="E79" s="126">
        <v>-12622.5</v>
      </c>
      <c r="F79" s="126">
        <v>-255</v>
      </c>
      <c r="G79" s="126">
        <v>-342082.5</v>
      </c>
      <c r="H79" s="126">
        <v>-509538.34499999997</v>
      </c>
      <c r="I79" s="126">
        <v>-266595.43320422864</v>
      </c>
      <c r="J79" s="37">
        <v>-323233.3986222471</v>
      </c>
      <c r="K79" s="37">
        <v>-371067.92178877129</v>
      </c>
      <c r="L79" s="37">
        <v>-185533.96089438564</v>
      </c>
      <c r="M79" s="260">
        <f>SUM(LisäyksetVähennykset[[#This Row],[Kuntien yhdistymisavustus (-1,00 €/as)]:[Vos-lisäsiirron huomioiminen takautuvasti vuoden 2023 osalta (50 %)]])</f>
        <v>-2046629.0595096329</v>
      </c>
      <c r="N79" s="117"/>
    </row>
    <row r="80" spans="1:14" s="50" customFormat="1">
      <c r="A80" s="248">
        <v>233</v>
      </c>
      <c r="B80" s="248" t="s">
        <v>89</v>
      </c>
      <c r="C80" s="338">
        <v>-14964.84</v>
      </c>
      <c r="D80" s="126">
        <v>-27359.96</v>
      </c>
      <c r="E80" s="126">
        <v>-14964.84</v>
      </c>
      <c r="F80" s="126">
        <v>-302.32</v>
      </c>
      <c r="G80" s="126">
        <v>-405562.27999999997</v>
      </c>
      <c r="H80" s="126">
        <v>-423307.37874999997</v>
      </c>
      <c r="I80" s="126">
        <v>1972754.4642058385</v>
      </c>
      <c r="J80" s="37">
        <v>158707.0892598425</v>
      </c>
      <c r="K80" s="37">
        <v>-439926.48672620131</v>
      </c>
      <c r="L80" s="37">
        <v>-219963.24336310066</v>
      </c>
      <c r="M80" s="260">
        <f>SUM(LisäyksetVähennykset[[#This Row],[Kuntien yhdistymisavustus (-1,00 €/as)]:[Vos-lisäsiirron huomioiminen takautuvasti vuoden 2023 osalta (50 %)]])</f>
        <v>585110.20462637895</v>
      </c>
      <c r="N80" s="117"/>
    </row>
    <row r="81" spans="1:14" s="50" customFormat="1">
      <c r="A81" s="248">
        <v>235</v>
      </c>
      <c r="B81" s="248" t="s">
        <v>90</v>
      </c>
      <c r="C81" s="338">
        <v>-10181.16</v>
      </c>
      <c r="D81" s="126">
        <v>-18614.04</v>
      </c>
      <c r="E81" s="126">
        <v>-10181.16</v>
      </c>
      <c r="F81" s="126">
        <v>-205.68</v>
      </c>
      <c r="G81" s="126">
        <v>-275919.71999999997</v>
      </c>
      <c r="H81" s="126">
        <v>-371887.88500000001</v>
      </c>
      <c r="I81" s="126">
        <v>10683108.89431571</v>
      </c>
      <c r="J81" s="37">
        <v>3511079.810311405</v>
      </c>
      <c r="K81" s="37">
        <v>-299299.0202098607</v>
      </c>
      <c r="L81" s="37">
        <v>-149649.51010493035</v>
      </c>
      <c r="M81" s="260">
        <f>SUM(LisäyksetVähennykset[[#This Row],[Kuntien yhdistymisavustus (-1,00 €/as)]:[Vos-lisäsiirron huomioiminen takautuvasti vuoden 2023 osalta (50 %)]])</f>
        <v>13058250.529312326</v>
      </c>
      <c r="N81" s="117"/>
    </row>
    <row r="82" spans="1:14" s="50" customFormat="1">
      <c r="A82" s="248">
        <v>236</v>
      </c>
      <c r="B82" s="248" t="s">
        <v>91</v>
      </c>
      <c r="C82" s="338">
        <v>-4156.0199999999995</v>
      </c>
      <c r="D82" s="126">
        <v>-7598.38</v>
      </c>
      <c r="E82" s="126">
        <v>-4156.0199999999995</v>
      </c>
      <c r="F82" s="126">
        <v>-83.960000000000008</v>
      </c>
      <c r="G82" s="126">
        <v>-112632.34</v>
      </c>
      <c r="H82" s="126">
        <v>-63685.46</v>
      </c>
      <c r="I82" s="126">
        <v>-222858.80705181885</v>
      </c>
      <c r="J82" s="37">
        <v>-453990.9582400223</v>
      </c>
      <c r="K82" s="37">
        <v>-122175.93220935388</v>
      </c>
      <c r="L82" s="37">
        <v>-61087.96610467694</v>
      </c>
      <c r="M82" s="260">
        <f>SUM(LisäyksetVähennykset[[#This Row],[Kuntien yhdistymisavustus (-1,00 €/as)]:[Vos-lisäsiirron huomioiminen takautuvasti vuoden 2023 osalta (50 %)]])</f>
        <v>-1052425.843605872</v>
      </c>
      <c r="N82" s="117"/>
    </row>
    <row r="83" spans="1:14" s="50" customFormat="1">
      <c r="A83" s="248">
        <v>239</v>
      </c>
      <c r="B83" s="248" t="s">
        <v>92</v>
      </c>
      <c r="C83" s="338">
        <v>-2008.71</v>
      </c>
      <c r="D83" s="126">
        <v>-3672.4900000000002</v>
      </c>
      <c r="E83" s="126">
        <v>-2008.71</v>
      </c>
      <c r="F83" s="126">
        <v>-40.58</v>
      </c>
      <c r="G83" s="126">
        <v>-54438.07</v>
      </c>
      <c r="H83" s="126">
        <v>-60051.584999999999</v>
      </c>
      <c r="I83" s="126">
        <v>287947.13172688341</v>
      </c>
      <c r="J83" s="37">
        <v>-202727.43245596645</v>
      </c>
      <c r="K83" s="37">
        <v>-59050.730455640543</v>
      </c>
      <c r="L83" s="37">
        <v>-29525.365227820272</v>
      </c>
      <c r="M83" s="260">
        <f>SUM(LisäyksetVähennykset[[#This Row],[Kuntien yhdistymisavustus (-1,00 €/as)]:[Vos-lisäsiirron huomioiminen takautuvasti vuoden 2023 osalta (50 %)]])</f>
        <v>-125576.54141254385</v>
      </c>
      <c r="N83" s="117"/>
    </row>
    <row r="84" spans="1:14" s="50" customFormat="1">
      <c r="A84" s="248">
        <v>240</v>
      </c>
      <c r="B84" s="248" t="s">
        <v>93</v>
      </c>
      <c r="C84" s="338">
        <v>-19304.009999999998</v>
      </c>
      <c r="D84" s="126">
        <v>-35293.19</v>
      </c>
      <c r="E84" s="126">
        <v>-19304.009999999998</v>
      </c>
      <c r="F84" s="126">
        <v>-389.98</v>
      </c>
      <c r="G84" s="126">
        <v>-523158.17</v>
      </c>
      <c r="H84" s="126">
        <v>-1386628.3566999999</v>
      </c>
      <c r="I84" s="126">
        <v>-7432886.2609428847</v>
      </c>
      <c r="J84" s="37">
        <v>-4396437.9104402801</v>
      </c>
      <c r="K84" s="37">
        <v>-567486.54172229429</v>
      </c>
      <c r="L84" s="37">
        <v>-283743.27086114715</v>
      </c>
      <c r="M84" s="260">
        <f>SUM(LisäyksetVähennykset[[#This Row],[Kuntien yhdistymisavustus (-1,00 €/as)]:[Vos-lisäsiirron huomioiminen takautuvasti vuoden 2023 osalta (50 %)]])</f>
        <v>-14664631.700666605</v>
      </c>
      <c r="N84" s="117"/>
    </row>
    <row r="85" spans="1:14" s="50" customFormat="1">
      <c r="A85" s="248">
        <v>241</v>
      </c>
      <c r="B85" s="248" t="s">
        <v>94</v>
      </c>
      <c r="C85" s="338">
        <v>-7693.29</v>
      </c>
      <c r="D85" s="126">
        <v>-14065.51</v>
      </c>
      <c r="E85" s="126">
        <v>-7693.29</v>
      </c>
      <c r="F85" s="126">
        <v>-155.42000000000002</v>
      </c>
      <c r="G85" s="126">
        <v>-208495.93</v>
      </c>
      <c r="H85" s="126">
        <v>-145249.93</v>
      </c>
      <c r="I85" s="126">
        <v>-1719366.1933264041</v>
      </c>
      <c r="J85" s="37">
        <v>-1101236.0715852445</v>
      </c>
      <c r="K85" s="37">
        <v>-226162.26040945426</v>
      </c>
      <c r="L85" s="37">
        <v>-113081.13020472713</v>
      </c>
      <c r="M85" s="260">
        <f>SUM(LisäyksetVähennykset[[#This Row],[Kuntien yhdistymisavustus (-1,00 €/as)]:[Vos-lisäsiirron huomioiminen takautuvasti vuoden 2023 osalta (50 %)]])</f>
        <v>-3543199.0255258298</v>
      </c>
      <c r="N85" s="117"/>
    </row>
    <row r="86" spans="1:14" s="50" customFormat="1">
      <c r="A86" s="248">
        <v>244</v>
      </c>
      <c r="B86" s="248" t="s">
        <v>95</v>
      </c>
      <c r="C86" s="338">
        <v>-19107</v>
      </c>
      <c r="D86" s="126">
        <v>-34933</v>
      </c>
      <c r="E86" s="126">
        <v>-19107</v>
      </c>
      <c r="F86" s="126">
        <v>-386</v>
      </c>
      <c r="G86" s="126">
        <v>-517818.99999999994</v>
      </c>
      <c r="H86" s="126">
        <v>-381329.56</v>
      </c>
      <c r="I86" s="126">
        <v>1520444.1407985187</v>
      </c>
      <c r="J86" s="37">
        <v>22158.851171408711</v>
      </c>
      <c r="K86" s="37">
        <v>-561694.97180574795</v>
      </c>
      <c r="L86" s="37">
        <v>-280847.48590287397</v>
      </c>
      <c r="M86" s="260">
        <f>SUM(LisäyksetVähennykset[[#This Row],[Kuntien yhdistymisavustus (-1,00 €/as)]:[Vos-lisäsiirron huomioiminen takautuvasti vuoden 2023 osalta (50 %)]])</f>
        <v>-272621.02573869465</v>
      </c>
      <c r="N86" s="117"/>
    </row>
    <row r="87" spans="1:14" s="50" customFormat="1">
      <c r="A87" s="248">
        <v>245</v>
      </c>
      <c r="B87" s="248" t="s">
        <v>96</v>
      </c>
      <c r="C87" s="338">
        <v>-37299.24</v>
      </c>
      <c r="D87" s="126">
        <v>-68193.56</v>
      </c>
      <c r="E87" s="126">
        <v>-37299.24</v>
      </c>
      <c r="F87" s="126">
        <v>-753.52</v>
      </c>
      <c r="G87" s="126">
        <v>-1010847.08</v>
      </c>
      <c r="H87" s="126">
        <v>-3939316.7192000002</v>
      </c>
      <c r="I87" s="126">
        <v>-1593351.4511137675</v>
      </c>
      <c r="J87" s="37">
        <v>43256.832991398682</v>
      </c>
      <c r="K87" s="37">
        <v>-1096498.4330442154</v>
      </c>
      <c r="L87" s="37">
        <v>-548249.21652210772</v>
      </c>
      <c r="M87" s="260">
        <f>SUM(LisäyksetVähennykset[[#This Row],[Kuntien yhdistymisavustus (-1,00 €/as)]:[Vos-lisäsiirron huomioiminen takautuvasti vuoden 2023 osalta (50 %)]])</f>
        <v>-8288551.6268886914</v>
      </c>
      <c r="N87" s="117"/>
    </row>
    <row r="88" spans="1:14" s="50" customFormat="1">
      <c r="A88" s="248">
        <v>249</v>
      </c>
      <c r="B88" s="248" t="s">
        <v>97</v>
      </c>
      <c r="C88" s="338">
        <v>-9157.5</v>
      </c>
      <c r="D88" s="126">
        <v>-16742.5</v>
      </c>
      <c r="E88" s="126">
        <v>-9157.5</v>
      </c>
      <c r="F88" s="126">
        <v>-185</v>
      </c>
      <c r="G88" s="126">
        <v>-248177.49999999997</v>
      </c>
      <c r="H88" s="126">
        <v>-408128.03</v>
      </c>
      <c r="I88" s="126">
        <v>-208616.55442110231</v>
      </c>
      <c r="J88" s="37">
        <v>325726.58877184242</v>
      </c>
      <c r="K88" s="37">
        <v>-269206.13933695172</v>
      </c>
      <c r="L88" s="37">
        <v>-134603.06966847586</v>
      </c>
      <c r="M88" s="260">
        <f>SUM(LisäyksetVähennykset[[#This Row],[Kuntien yhdistymisavustus (-1,00 €/as)]:[Vos-lisäsiirron huomioiminen takautuvasti vuoden 2023 osalta (50 %)]])</f>
        <v>-978247.20465468743</v>
      </c>
      <c r="N88" s="117"/>
    </row>
    <row r="89" spans="1:14" s="50" customFormat="1">
      <c r="A89" s="248">
        <v>250</v>
      </c>
      <c r="B89" s="248" t="s">
        <v>98</v>
      </c>
      <c r="C89" s="338">
        <v>-1753.29</v>
      </c>
      <c r="D89" s="126">
        <v>-3205.51</v>
      </c>
      <c r="E89" s="126">
        <v>-1753.29</v>
      </c>
      <c r="F89" s="126">
        <v>-35.42</v>
      </c>
      <c r="G89" s="126">
        <v>-47515.93</v>
      </c>
      <c r="H89" s="126">
        <v>-53374.775000000001</v>
      </c>
      <c r="I89" s="126">
        <v>57593.385855582637</v>
      </c>
      <c r="J89" s="37">
        <v>-1288.2323682116364</v>
      </c>
      <c r="K89" s="37">
        <v>-51542.061920620705</v>
      </c>
      <c r="L89" s="37">
        <v>-25771.030960310352</v>
      </c>
      <c r="M89" s="260">
        <f>SUM(LisäyksetVähennykset[[#This Row],[Kuntien yhdistymisavustus (-1,00 €/as)]:[Vos-lisäsiirron huomioiminen takautuvasti vuoden 2023 osalta (50 %)]])</f>
        <v>-128646.15439356005</v>
      </c>
      <c r="N89" s="117"/>
    </row>
    <row r="90" spans="1:14" s="50" customFormat="1">
      <c r="A90" s="248">
        <v>256</v>
      </c>
      <c r="B90" s="248" t="s">
        <v>99</v>
      </c>
      <c r="C90" s="338">
        <v>-1538.46</v>
      </c>
      <c r="D90" s="126">
        <v>-2812.7400000000002</v>
      </c>
      <c r="E90" s="126">
        <v>-1538.46</v>
      </c>
      <c r="F90" s="126">
        <v>-31.080000000000002</v>
      </c>
      <c r="G90" s="126">
        <v>-41693.82</v>
      </c>
      <c r="H90" s="126">
        <v>-11765.834999999999</v>
      </c>
      <c r="I90" s="126">
        <v>-344412.51448191429</v>
      </c>
      <c r="J90" s="37">
        <v>-421695.01400867658</v>
      </c>
      <c r="K90" s="37">
        <v>-45226.631408607893</v>
      </c>
      <c r="L90" s="37">
        <v>-22613.315704303946</v>
      </c>
      <c r="M90" s="260">
        <f>SUM(LisäyksetVähennykset[[#This Row],[Kuntien yhdistymisavustus (-1,00 €/as)]:[Vos-lisäsiirron huomioiminen takautuvasti vuoden 2023 osalta (50 %)]])</f>
        <v>-893327.87060350273</v>
      </c>
      <c r="N90" s="117"/>
    </row>
    <row r="91" spans="1:14" s="50" customFormat="1">
      <c r="A91" s="248">
        <v>257</v>
      </c>
      <c r="B91" s="248" t="s">
        <v>100</v>
      </c>
      <c r="C91" s="338">
        <v>-40314.78</v>
      </c>
      <c r="D91" s="126">
        <v>-73706.820000000007</v>
      </c>
      <c r="E91" s="126">
        <v>-40314.78</v>
      </c>
      <c r="F91" s="126">
        <v>-814.44</v>
      </c>
      <c r="G91" s="126">
        <v>-1092571.26</v>
      </c>
      <c r="H91" s="126">
        <v>-2276668.0687000002</v>
      </c>
      <c r="I91" s="126">
        <v>6465383.3624006147</v>
      </c>
      <c r="J91" s="37">
        <v>3901667.0488201841</v>
      </c>
      <c r="K91" s="37">
        <v>-1185147.2871437133</v>
      </c>
      <c r="L91" s="37">
        <v>-592573.64357185666</v>
      </c>
      <c r="M91" s="260">
        <f>SUM(LisäyksetVähennykset[[#This Row],[Kuntien yhdistymisavustus (-1,00 €/as)]:[Vos-lisäsiirron huomioiminen takautuvasti vuoden 2023 osalta (50 %)]])</f>
        <v>5064939.3318052283</v>
      </c>
      <c r="N91" s="117"/>
    </row>
    <row r="92" spans="1:14" s="50" customFormat="1">
      <c r="A92" s="248">
        <v>260</v>
      </c>
      <c r="B92" s="248" t="s">
        <v>101</v>
      </c>
      <c r="C92" s="338">
        <v>-9629.73</v>
      </c>
      <c r="D92" s="126">
        <v>-17605.87</v>
      </c>
      <c r="E92" s="126">
        <v>-9629.73</v>
      </c>
      <c r="F92" s="126">
        <v>-194.54</v>
      </c>
      <c r="G92" s="126">
        <v>-260975.40999999997</v>
      </c>
      <c r="H92" s="126">
        <v>-283228.59000000003</v>
      </c>
      <c r="I92" s="126">
        <v>2550545.1247644648</v>
      </c>
      <c r="J92" s="37">
        <v>1477844.951472383</v>
      </c>
      <c r="K92" s="37">
        <v>-283088.44511681399</v>
      </c>
      <c r="L92" s="37">
        <v>-141544.222558407</v>
      </c>
      <c r="M92" s="260">
        <f>SUM(LisäyksetVähennykset[[#This Row],[Kuntien yhdistymisavustus (-1,00 €/as)]:[Vos-lisäsiirron huomioiminen takautuvasti vuoden 2023 osalta (50 %)]])</f>
        <v>3022493.5385616263</v>
      </c>
      <c r="N92" s="117"/>
    </row>
    <row r="93" spans="1:14" s="50" customFormat="1">
      <c r="A93" s="248">
        <v>261</v>
      </c>
      <c r="B93" s="248" t="s">
        <v>102</v>
      </c>
      <c r="C93" s="338">
        <v>-6570.63</v>
      </c>
      <c r="D93" s="126">
        <v>-12012.970000000001</v>
      </c>
      <c r="E93" s="126">
        <v>-6570.63</v>
      </c>
      <c r="F93" s="126">
        <v>-132.74</v>
      </c>
      <c r="G93" s="126">
        <v>-178070.71</v>
      </c>
      <c r="H93" s="126">
        <v>-84416.717000000004</v>
      </c>
      <c r="I93" s="126">
        <v>-140659.69896113421</v>
      </c>
      <c r="J93" s="37">
        <v>1348079.1696802594</v>
      </c>
      <c r="K93" s="37">
        <v>-193159.04289506472</v>
      </c>
      <c r="L93" s="37">
        <v>-96579.521447532359</v>
      </c>
      <c r="M93" s="260">
        <f>SUM(LisäyksetVähennykset[[#This Row],[Kuntien yhdistymisavustus (-1,00 €/as)]:[Vos-lisäsiirron huomioiminen takautuvasti vuoden 2023 osalta (50 %)]])</f>
        <v>629906.50937652821</v>
      </c>
      <c r="N93" s="117"/>
    </row>
    <row r="94" spans="1:14" s="50" customFormat="1">
      <c r="A94" s="248">
        <v>263</v>
      </c>
      <c r="B94" s="248" t="s">
        <v>103</v>
      </c>
      <c r="C94" s="338">
        <v>-7521.03</v>
      </c>
      <c r="D94" s="126">
        <v>-13750.57</v>
      </c>
      <c r="E94" s="126">
        <v>-7521.03</v>
      </c>
      <c r="F94" s="126">
        <v>-151.94</v>
      </c>
      <c r="G94" s="126">
        <v>-203827.50999999998</v>
      </c>
      <c r="H94" s="126">
        <v>-275731.20500000002</v>
      </c>
      <c r="I94" s="126">
        <v>473204.49644327076</v>
      </c>
      <c r="J94" s="37">
        <v>75851.526160105524</v>
      </c>
      <c r="K94" s="37">
        <v>-221098.27465327809</v>
      </c>
      <c r="L94" s="37">
        <v>-110549.13732663904</v>
      </c>
      <c r="M94" s="260">
        <f>SUM(LisäyksetVähennykset[[#This Row],[Kuntien yhdistymisavustus (-1,00 €/as)]:[Vos-lisäsiirron huomioiminen takautuvasti vuoden 2023 osalta (50 %)]])</f>
        <v>-291094.67437654088</v>
      </c>
      <c r="N94" s="117"/>
    </row>
    <row r="95" spans="1:14" s="50" customFormat="1">
      <c r="A95" s="248">
        <v>265</v>
      </c>
      <c r="B95" s="248" t="s">
        <v>104</v>
      </c>
      <c r="C95" s="338">
        <v>-1053.3599999999999</v>
      </c>
      <c r="D95" s="126">
        <v>-1925.8400000000001</v>
      </c>
      <c r="E95" s="126">
        <v>-1053.3599999999999</v>
      </c>
      <c r="F95" s="126">
        <v>-21.28</v>
      </c>
      <c r="G95" s="126">
        <v>-28547.119999999999</v>
      </c>
      <c r="H95" s="126">
        <v>-33282.294999999998</v>
      </c>
      <c r="I95" s="126">
        <v>451175.22513668536</v>
      </c>
      <c r="J95" s="37">
        <v>201076.5459266151</v>
      </c>
      <c r="K95" s="37">
        <v>-30965.981865353151</v>
      </c>
      <c r="L95" s="37">
        <v>-15482.990932676576</v>
      </c>
      <c r="M95" s="260">
        <f>SUM(LisäyksetVähennykset[[#This Row],[Kuntien yhdistymisavustus (-1,00 €/as)]:[Vos-lisäsiirron huomioiminen takautuvasti vuoden 2023 osalta (50 %)]])</f>
        <v>539919.54326527065</v>
      </c>
      <c r="N95" s="117"/>
    </row>
    <row r="96" spans="1:14" s="50" customFormat="1">
      <c r="A96" s="248">
        <v>271</v>
      </c>
      <c r="B96" s="248" t="s">
        <v>105</v>
      </c>
      <c r="C96" s="338">
        <v>-6833.97</v>
      </c>
      <c r="D96" s="126">
        <v>-12494.43</v>
      </c>
      <c r="E96" s="126">
        <v>-6833.97</v>
      </c>
      <c r="F96" s="126">
        <v>-138.06</v>
      </c>
      <c r="G96" s="126">
        <v>-185207.49</v>
      </c>
      <c r="H96" s="126">
        <v>-260031.535</v>
      </c>
      <c r="I96" s="126">
        <v>-697193.4097678425</v>
      </c>
      <c r="J96" s="37">
        <v>-371607.77082908276</v>
      </c>
      <c r="K96" s="37">
        <v>-200900.53836140301</v>
      </c>
      <c r="L96" s="37">
        <v>-100450.26918070151</v>
      </c>
      <c r="M96" s="260">
        <f>SUM(LisäyksetVähennykset[[#This Row],[Kuntien yhdistymisavustus (-1,00 €/as)]:[Vos-lisäsiirron huomioiminen takautuvasti vuoden 2023 osalta (50 %)]])</f>
        <v>-1841691.4431390297</v>
      </c>
      <c r="N96" s="117"/>
    </row>
    <row r="97" spans="1:14" s="50" customFormat="1">
      <c r="A97" s="248">
        <v>272</v>
      </c>
      <c r="B97" s="248" t="s">
        <v>106</v>
      </c>
      <c r="C97" s="338">
        <v>-47525.94</v>
      </c>
      <c r="D97" s="126">
        <v>-86890.86</v>
      </c>
      <c r="E97" s="126">
        <v>-47525.94</v>
      </c>
      <c r="F97" s="126">
        <v>-960.12</v>
      </c>
      <c r="G97" s="126">
        <v>-1288000.98</v>
      </c>
      <c r="H97" s="126">
        <v>-1715879.7185</v>
      </c>
      <c r="I97" s="126">
        <v>-7479082.6168847745</v>
      </c>
      <c r="J97" s="37">
        <v>-2960532.81496729</v>
      </c>
      <c r="K97" s="37">
        <v>-1397136.2081091572</v>
      </c>
      <c r="L97" s="37">
        <v>-698568.10405457858</v>
      </c>
      <c r="M97" s="260">
        <f>SUM(LisäyksetVähennykset[[#This Row],[Kuntien yhdistymisavustus (-1,00 €/as)]:[Vos-lisäsiirron huomioiminen takautuvasti vuoden 2023 osalta (50 %)]])</f>
        <v>-15722103.302515801</v>
      </c>
      <c r="N97" s="117"/>
    </row>
    <row r="98" spans="1:14" s="50" customFormat="1">
      <c r="A98" s="248">
        <v>273</v>
      </c>
      <c r="B98" s="248" t="s">
        <v>107</v>
      </c>
      <c r="C98" s="338">
        <v>-3959.0099999999998</v>
      </c>
      <c r="D98" s="126">
        <v>-7238.1900000000005</v>
      </c>
      <c r="E98" s="126">
        <v>-3959.0099999999998</v>
      </c>
      <c r="F98" s="126">
        <v>-79.98</v>
      </c>
      <c r="G98" s="126">
        <v>-107293.17</v>
      </c>
      <c r="H98" s="126">
        <v>-48762.6005</v>
      </c>
      <c r="I98" s="126">
        <v>-1476138.0402325867</v>
      </c>
      <c r="J98" s="37">
        <v>444674.54109173501</v>
      </c>
      <c r="K98" s="37">
        <v>-116384.36229280756</v>
      </c>
      <c r="L98" s="37">
        <v>-58192.181146403782</v>
      </c>
      <c r="M98" s="260">
        <f>SUM(LisäyksetVähennykset[[#This Row],[Kuntien yhdistymisavustus (-1,00 €/as)]:[Vos-lisäsiirron huomioiminen takautuvasti vuoden 2023 osalta (50 %)]])</f>
        <v>-1377332.003080063</v>
      </c>
      <c r="N98" s="117"/>
    </row>
    <row r="99" spans="1:14" s="50" customFormat="1">
      <c r="A99" s="248">
        <v>275</v>
      </c>
      <c r="B99" s="248" t="s">
        <v>108</v>
      </c>
      <c r="C99" s="338">
        <v>-2495.79</v>
      </c>
      <c r="D99" s="126">
        <v>-4563.01</v>
      </c>
      <c r="E99" s="126">
        <v>-2495.79</v>
      </c>
      <c r="F99" s="126">
        <v>-50.42</v>
      </c>
      <c r="G99" s="126">
        <v>-67638.429999999993</v>
      </c>
      <c r="H99" s="126">
        <v>-85686.31</v>
      </c>
      <c r="I99" s="126">
        <v>454966.5521163895</v>
      </c>
      <c r="J99" s="37">
        <v>418579.01264394535</v>
      </c>
      <c r="K99" s="37">
        <v>-73369.586731724892</v>
      </c>
      <c r="L99" s="37">
        <v>-36684.793365862446</v>
      </c>
      <c r="M99" s="260">
        <f>SUM(LisäyksetVähennykset[[#This Row],[Kuntien yhdistymisavustus (-1,00 €/as)]:[Vos-lisäsiirron huomioiminen takautuvasti vuoden 2023 osalta (50 %)]])</f>
        <v>600561.43466274743</v>
      </c>
      <c r="N99" s="117"/>
    </row>
    <row r="100" spans="1:14" s="50" customFormat="1">
      <c r="A100" s="248">
        <v>276</v>
      </c>
      <c r="B100" s="248" t="s">
        <v>109</v>
      </c>
      <c r="C100" s="338">
        <v>-15005.43</v>
      </c>
      <c r="D100" s="126">
        <v>-27434.170000000002</v>
      </c>
      <c r="E100" s="126">
        <v>-15005.43</v>
      </c>
      <c r="F100" s="126">
        <v>-303.14</v>
      </c>
      <c r="G100" s="126">
        <v>-406662.31</v>
      </c>
      <c r="H100" s="126">
        <v>-470801.65250000003</v>
      </c>
      <c r="I100" s="126">
        <v>1084928.5536712019</v>
      </c>
      <c r="J100" s="37">
        <v>17402.160995079888</v>
      </c>
      <c r="K100" s="37">
        <v>-441119.72474920837</v>
      </c>
      <c r="L100" s="37">
        <v>-220559.86237460418</v>
      </c>
      <c r="M100" s="260">
        <f>SUM(LisäyksetVähennykset[[#This Row],[Kuntien yhdistymisavustus (-1,00 €/as)]:[Vos-lisäsiirron huomioiminen takautuvasti vuoden 2023 osalta (50 %)]])</f>
        <v>-494561.00495753076</v>
      </c>
      <c r="N100" s="117"/>
    </row>
    <row r="101" spans="1:14" s="50" customFormat="1">
      <c r="A101" s="248">
        <v>280</v>
      </c>
      <c r="B101" s="248" t="s">
        <v>110</v>
      </c>
      <c r="C101" s="338">
        <v>-2003.76</v>
      </c>
      <c r="D101" s="126">
        <v>-3663.44</v>
      </c>
      <c r="E101" s="126">
        <v>-2003.76</v>
      </c>
      <c r="F101" s="126">
        <v>-40.480000000000004</v>
      </c>
      <c r="G101" s="126">
        <v>-54303.92</v>
      </c>
      <c r="H101" s="126">
        <v>-33367.665000000001</v>
      </c>
      <c r="I101" s="126">
        <v>83716.819610627426</v>
      </c>
      <c r="J101" s="37">
        <v>280618.06303848332</v>
      </c>
      <c r="K101" s="37">
        <v>-58905.213623566517</v>
      </c>
      <c r="L101" s="37">
        <v>-29452.606811783258</v>
      </c>
      <c r="M101" s="260">
        <f>SUM(LisäyksetVähennykset[[#This Row],[Kuntien yhdistymisavustus (-1,00 €/as)]:[Vos-lisäsiirron huomioiminen takautuvasti vuoden 2023 osalta (50 %)]])</f>
        <v>180594.03721376095</v>
      </c>
      <c r="N101" s="117"/>
    </row>
    <row r="102" spans="1:14" s="50" customFormat="1">
      <c r="A102" s="248">
        <v>284</v>
      </c>
      <c r="B102" s="248" t="s">
        <v>111</v>
      </c>
      <c r="C102" s="338">
        <v>-2204.73</v>
      </c>
      <c r="D102" s="126">
        <v>-4030.8700000000003</v>
      </c>
      <c r="E102" s="126">
        <v>-2204.73</v>
      </c>
      <c r="F102" s="126">
        <v>-44.54</v>
      </c>
      <c r="G102" s="126">
        <v>-59750.409999999996</v>
      </c>
      <c r="H102" s="126">
        <v>-34526.385000000002</v>
      </c>
      <c r="I102" s="126">
        <v>410368.16109853151</v>
      </c>
      <c r="J102" s="37">
        <v>381608.78931240912</v>
      </c>
      <c r="K102" s="37">
        <v>-64813.197005772054</v>
      </c>
      <c r="L102" s="37">
        <v>-32406.598502886027</v>
      </c>
      <c r="M102" s="260">
        <f>SUM(LisäyksetVähennykset[[#This Row],[Kuntien yhdistymisavustus (-1,00 €/as)]:[Vos-lisäsiirron huomioiminen takautuvasti vuoden 2023 osalta (50 %)]])</f>
        <v>591995.4899022826</v>
      </c>
      <c r="N102" s="117"/>
    </row>
    <row r="103" spans="1:14" s="50" customFormat="1">
      <c r="A103" s="248">
        <v>285</v>
      </c>
      <c r="B103" s="248" t="s">
        <v>112</v>
      </c>
      <c r="C103" s="338">
        <v>-50110.83</v>
      </c>
      <c r="D103" s="126">
        <v>-91616.77</v>
      </c>
      <c r="E103" s="126">
        <v>-50110.83</v>
      </c>
      <c r="F103" s="126">
        <v>-1012.34</v>
      </c>
      <c r="G103" s="126">
        <v>-1358054.1099999999</v>
      </c>
      <c r="H103" s="126">
        <v>-4183953.1655999999</v>
      </c>
      <c r="I103" s="126">
        <v>-9939221.008003816</v>
      </c>
      <c r="J103" s="37">
        <v>-2722411.2307970817</v>
      </c>
      <c r="K103" s="37">
        <v>-1473125.0978182147</v>
      </c>
      <c r="L103" s="37">
        <v>-736562.54890910734</v>
      </c>
      <c r="M103" s="260">
        <f>SUM(LisäyksetVähennykset[[#This Row],[Kuntien yhdistymisavustus (-1,00 €/as)]:[Vos-lisäsiirron huomioiminen takautuvasti vuoden 2023 osalta (50 %)]])</f>
        <v>-20606177.931128222</v>
      </c>
      <c r="N103" s="117"/>
    </row>
    <row r="104" spans="1:14" s="50" customFormat="1">
      <c r="A104" s="248">
        <v>286</v>
      </c>
      <c r="B104" s="248" t="s">
        <v>113</v>
      </c>
      <c r="C104" s="338">
        <v>-78634.710000000006</v>
      </c>
      <c r="D104" s="126">
        <v>-143766.49</v>
      </c>
      <c r="E104" s="126">
        <v>-78634.710000000006</v>
      </c>
      <c r="F104" s="126">
        <v>-1588.58</v>
      </c>
      <c r="G104" s="126">
        <v>-2131080.0699999998</v>
      </c>
      <c r="H104" s="126">
        <v>-3875814.7149999999</v>
      </c>
      <c r="I104" s="126">
        <v>-13685020.369259261</v>
      </c>
      <c r="J104" s="37">
        <v>-5750413.2378034629</v>
      </c>
      <c r="K104" s="37">
        <v>-2311651.2909615934</v>
      </c>
      <c r="L104" s="37">
        <v>-1155825.6454807967</v>
      </c>
      <c r="M104" s="260">
        <f>SUM(LisäyksetVähennykset[[#This Row],[Kuntien yhdistymisavustus (-1,00 €/as)]:[Vos-lisäsiirron huomioiminen takautuvasti vuoden 2023 osalta (50 %)]])</f>
        <v>-29212429.818505112</v>
      </c>
      <c r="N104" s="117"/>
    </row>
    <row r="105" spans="1:14" s="50" customFormat="1">
      <c r="A105" s="248">
        <v>287</v>
      </c>
      <c r="B105" s="248" t="s">
        <v>114</v>
      </c>
      <c r="C105" s="338">
        <v>-6179.58</v>
      </c>
      <c r="D105" s="126">
        <v>-11298.02</v>
      </c>
      <c r="E105" s="126">
        <v>-6179.58</v>
      </c>
      <c r="F105" s="126">
        <v>-124.84</v>
      </c>
      <c r="G105" s="126">
        <v>-167472.85999999999</v>
      </c>
      <c r="H105" s="126">
        <v>-89398.7</v>
      </c>
      <c r="I105" s="126">
        <v>554680.06003457645</v>
      </c>
      <c r="J105" s="37">
        <v>255286.94524715244</v>
      </c>
      <c r="K105" s="37">
        <v>-181663.2131612165</v>
      </c>
      <c r="L105" s="37">
        <v>-90831.606580608248</v>
      </c>
      <c r="M105" s="260">
        <f>SUM(LisäyksetVähennykset[[#This Row],[Kuntien yhdistymisavustus (-1,00 €/as)]:[Vos-lisäsiirron huomioiminen takautuvasti vuoden 2023 osalta (50 %)]])</f>
        <v>256818.60553990427</v>
      </c>
      <c r="N105" s="117"/>
    </row>
    <row r="106" spans="1:14" s="50" customFormat="1">
      <c r="A106" s="248">
        <v>288</v>
      </c>
      <c r="B106" s="248" t="s">
        <v>115</v>
      </c>
      <c r="C106" s="338">
        <v>-6340.95</v>
      </c>
      <c r="D106" s="126">
        <v>-11593.050000000001</v>
      </c>
      <c r="E106" s="126">
        <v>-6340.95</v>
      </c>
      <c r="F106" s="126">
        <v>-128.1</v>
      </c>
      <c r="G106" s="126">
        <v>-171846.15</v>
      </c>
      <c r="H106" s="126">
        <v>-69717.06</v>
      </c>
      <c r="I106" s="126">
        <v>-493769.64538959536</v>
      </c>
      <c r="J106" s="37">
        <v>-554645.77441274305</v>
      </c>
      <c r="K106" s="37">
        <v>-186407.06188682982</v>
      </c>
      <c r="L106" s="37">
        <v>-93203.530943414909</v>
      </c>
      <c r="M106" s="260">
        <f>SUM(LisäyksetVähennykset[[#This Row],[Kuntien yhdistymisavustus (-1,00 €/as)]:[Vos-lisäsiirron huomioiminen takautuvasti vuoden 2023 osalta (50 %)]])</f>
        <v>-1593992.272632583</v>
      </c>
      <c r="N106" s="117"/>
    </row>
    <row r="107" spans="1:14" s="50" customFormat="1">
      <c r="A107" s="248">
        <v>290</v>
      </c>
      <c r="B107" s="248" t="s">
        <v>116</v>
      </c>
      <c r="C107" s="338">
        <v>-7677.45</v>
      </c>
      <c r="D107" s="126">
        <v>-14036.550000000001</v>
      </c>
      <c r="E107" s="126">
        <v>-7677.45</v>
      </c>
      <c r="F107" s="126">
        <v>-155.1</v>
      </c>
      <c r="G107" s="126">
        <v>-208066.65</v>
      </c>
      <c r="H107" s="126">
        <v>-211523.07</v>
      </c>
      <c r="I107" s="126">
        <v>60498.048507430183</v>
      </c>
      <c r="J107" s="37">
        <v>492687.57054870838</v>
      </c>
      <c r="K107" s="37">
        <v>-225696.60654681738</v>
      </c>
      <c r="L107" s="37">
        <v>-112848.30327340869</v>
      </c>
      <c r="M107" s="260">
        <f>SUM(LisäyksetVähennykset[[#This Row],[Kuntien yhdistymisavustus (-1,00 €/as)]:[Vos-lisäsiirron huomioiminen takautuvasti vuoden 2023 osalta (50 %)]])</f>
        <v>-234495.56076408754</v>
      </c>
      <c r="N107" s="117"/>
    </row>
    <row r="108" spans="1:14" s="50" customFormat="1">
      <c r="A108" s="248">
        <v>291</v>
      </c>
      <c r="B108" s="248" t="s">
        <v>117</v>
      </c>
      <c r="C108" s="338">
        <v>-2097.81</v>
      </c>
      <c r="D108" s="126">
        <v>-3835.3900000000003</v>
      </c>
      <c r="E108" s="126">
        <v>-2097.81</v>
      </c>
      <c r="F108" s="126">
        <v>-42.38</v>
      </c>
      <c r="G108" s="126">
        <v>-56852.77</v>
      </c>
      <c r="H108" s="126">
        <v>-48432.53</v>
      </c>
      <c r="I108" s="126">
        <v>1048084.3780698027</v>
      </c>
      <c r="J108" s="37">
        <v>921712.79943115276</v>
      </c>
      <c r="K108" s="37">
        <v>-61670.033432973047</v>
      </c>
      <c r="L108" s="37">
        <v>-30835.016716486523</v>
      </c>
      <c r="M108" s="260">
        <f>SUM(LisäyksetVähennykset[[#This Row],[Kuntien yhdistymisavustus (-1,00 €/as)]:[Vos-lisäsiirron huomioiminen takautuvasti vuoden 2023 osalta (50 %)]])</f>
        <v>1763933.4373514957</v>
      </c>
      <c r="N108" s="117"/>
    </row>
    <row r="109" spans="1:14" s="50" customFormat="1">
      <c r="A109" s="248">
        <v>297</v>
      </c>
      <c r="B109" s="248" t="s">
        <v>118</v>
      </c>
      <c r="C109" s="338">
        <v>-121368.06</v>
      </c>
      <c r="D109" s="126">
        <v>-221895.14</v>
      </c>
      <c r="E109" s="126">
        <v>-121368.06</v>
      </c>
      <c r="F109" s="126">
        <v>-2451.88</v>
      </c>
      <c r="G109" s="126">
        <v>-3289197.02</v>
      </c>
      <c r="H109" s="126">
        <v>-9634600.9978500009</v>
      </c>
      <c r="I109" s="126">
        <v>-14628902.320090845</v>
      </c>
      <c r="J109" s="37">
        <v>-5397168.1322384905</v>
      </c>
      <c r="K109" s="37">
        <v>-3567898.1022566766</v>
      </c>
      <c r="L109" s="37">
        <v>-1783949.0511283383</v>
      </c>
      <c r="M109" s="260">
        <f>SUM(LisäyksetVähennykset[[#This Row],[Kuntien yhdistymisavustus (-1,00 €/as)]:[Vos-lisäsiirron huomioiminen takautuvasti vuoden 2023 osalta (50 %)]])</f>
        <v>-38768798.763564348</v>
      </c>
      <c r="N109" s="117"/>
    </row>
    <row r="110" spans="1:14" s="50" customFormat="1">
      <c r="A110" s="246">
        <v>300</v>
      </c>
      <c r="B110" s="248" t="s">
        <v>119</v>
      </c>
      <c r="C110" s="338">
        <v>-3402.63</v>
      </c>
      <c r="D110" s="126">
        <v>-6220.97</v>
      </c>
      <c r="E110" s="126">
        <v>-3402.63</v>
      </c>
      <c r="F110" s="126">
        <v>-68.739999999999995</v>
      </c>
      <c r="G110" s="126">
        <v>-92214.709999999992</v>
      </c>
      <c r="H110" s="126">
        <v>-51817.355000000003</v>
      </c>
      <c r="I110" s="126">
        <v>1356539.9367799582</v>
      </c>
      <c r="J110" s="126">
        <v>685896.22201573278</v>
      </c>
      <c r="K110" s="126">
        <v>-100028.27036768683</v>
      </c>
      <c r="L110" s="126">
        <v>-50014.135183843413</v>
      </c>
      <c r="M110" s="260">
        <f>SUM(LisäyksetVähennykset[[#This Row],[Kuntien yhdistymisavustus (-1,00 €/as)]:[Vos-lisäsiirron huomioiminen takautuvasti vuoden 2023 osalta (50 %)]])</f>
        <v>1735266.7182441608</v>
      </c>
      <c r="N110" s="117"/>
    </row>
    <row r="111" spans="1:14" s="50" customFormat="1">
      <c r="A111" s="248">
        <v>301</v>
      </c>
      <c r="B111" s="248" t="s">
        <v>120</v>
      </c>
      <c r="C111" s="338">
        <v>-19691.099999999999</v>
      </c>
      <c r="D111" s="126">
        <v>-36000.9</v>
      </c>
      <c r="E111" s="126">
        <v>-19691.099999999999</v>
      </c>
      <c r="F111" s="126">
        <v>-397.8</v>
      </c>
      <c r="G111" s="126">
        <v>-533648.69999999995</v>
      </c>
      <c r="H111" s="126">
        <v>-550234.91500000004</v>
      </c>
      <c r="I111" s="126">
        <v>-3278223.9324743892</v>
      </c>
      <c r="J111" s="37">
        <v>-3069994.8261702443</v>
      </c>
      <c r="K111" s="37">
        <v>-578865.95799048326</v>
      </c>
      <c r="L111" s="37">
        <v>-289432.97899524163</v>
      </c>
      <c r="M111" s="260">
        <f>SUM(LisäyksetVähennykset[[#This Row],[Kuntien yhdistymisavustus (-1,00 €/as)]:[Vos-lisäsiirron huomioiminen takautuvasti vuoden 2023 osalta (50 %)]])</f>
        <v>-8376182.2106303582</v>
      </c>
      <c r="N111" s="117"/>
    </row>
    <row r="112" spans="1:14" s="109" customFormat="1">
      <c r="A112" s="246">
        <v>304</v>
      </c>
      <c r="B112" s="248" t="s">
        <v>121</v>
      </c>
      <c r="C112" s="338">
        <v>-940.5</v>
      </c>
      <c r="D112" s="126">
        <v>-1719.5</v>
      </c>
      <c r="E112" s="126">
        <v>-940.5</v>
      </c>
      <c r="F112" s="126">
        <v>-19</v>
      </c>
      <c r="G112" s="126">
        <v>-25488.5</v>
      </c>
      <c r="H112" s="126">
        <v>-17014.224999999999</v>
      </c>
      <c r="I112" s="126">
        <v>-288000.97719419369</v>
      </c>
      <c r="J112" s="126">
        <v>-27043.948038605402</v>
      </c>
      <c r="K112" s="126">
        <v>-27648.198094065312</v>
      </c>
      <c r="L112" s="126">
        <v>-13824.099047032656</v>
      </c>
      <c r="M112" s="260">
        <f>SUM(LisäyksetVähennykset[[#This Row],[Kuntien yhdistymisavustus (-1,00 €/as)]:[Vos-lisäsiirron huomioiminen takautuvasti vuoden 2023 osalta (50 %)]])</f>
        <v>-402639.44737389701</v>
      </c>
      <c r="N112" s="65"/>
    </row>
    <row r="113" spans="1:14" s="50" customFormat="1">
      <c r="A113" s="248">
        <v>305</v>
      </c>
      <c r="B113" s="248" t="s">
        <v>122</v>
      </c>
      <c r="C113" s="338">
        <v>-14994.539999999999</v>
      </c>
      <c r="D113" s="126">
        <v>-27414.260000000002</v>
      </c>
      <c r="E113" s="126">
        <v>-14994.539999999999</v>
      </c>
      <c r="F113" s="126">
        <v>-302.92</v>
      </c>
      <c r="G113" s="126">
        <v>-406367.18</v>
      </c>
      <c r="H113" s="126">
        <v>-356724.84499999997</v>
      </c>
      <c r="I113" s="126">
        <v>994957.87147110235</v>
      </c>
      <c r="J113" s="37">
        <v>1477643.2205859201</v>
      </c>
      <c r="K113" s="37">
        <v>-440799.58771864552</v>
      </c>
      <c r="L113" s="37">
        <v>-220399.79385932276</v>
      </c>
      <c r="M113" s="260">
        <f>SUM(LisäyksetVähennykset[[#This Row],[Kuntien yhdistymisavustus (-1,00 €/as)]:[Vos-lisäsiirron huomioiminen takautuvasti vuoden 2023 osalta (50 %)]])</f>
        <v>990603.42547905422</v>
      </c>
      <c r="N113" s="117"/>
    </row>
    <row r="114" spans="1:14" s="50" customFormat="1">
      <c r="A114" s="248">
        <v>309</v>
      </c>
      <c r="B114" s="248" t="s">
        <v>123</v>
      </c>
      <c r="C114" s="338">
        <v>-6392.43</v>
      </c>
      <c r="D114" s="126">
        <v>-11687.17</v>
      </c>
      <c r="E114" s="126">
        <v>-6392.43</v>
      </c>
      <c r="F114" s="126">
        <v>-129.14000000000001</v>
      </c>
      <c r="G114" s="126">
        <v>-173241.31</v>
      </c>
      <c r="H114" s="126">
        <v>-501924.01240000001</v>
      </c>
      <c r="I114" s="126">
        <v>-1539833.7131683042</v>
      </c>
      <c r="J114" s="37">
        <v>-1118219.3508889517</v>
      </c>
      <c r="K114" s="37">
        <v>-187920.4369403997</v>
      </c>
      <c r="L114" s="37">
        <v>-93960.218470199849</v>
      </c>
      <c r="M114" s="260">
        <f>SUM(LisäyksetVähennykset[[#This Row],[Kuntien yhdistymisavustus (-1,00 €/as)]:[Vos-lisäsiirron huomioiminen takautuvasti vuoden 2023 osalta (50 %)]])</f>
        <v>-3639700.2118678559</v>
      </c>
      <c r="N114" s="117"/>
    </row>
    <row r="115" spans="1:14" s="50" customFormat="1">
      <c r="A115" s="248">
        <v>312</v>
      </c>
      <c r="B115" s="248" t="s">
        <v>124</v>
      </c>
      <c r="C115" s="338">
        <v>-1184.04</v>
      </c>
      <c r="D115" s="126">
        <v>-2164.7600000000002</v>
      </c>
      <c r="E115" s="126">
        <v>-1184.04</v>
      </c>
      <c r="F115" s="126">
        <v>-23.92</v>
      </c>
      <c r="G115" s="126">
        <v>-32088.679999999997</v>
      </c>
      <c r="H115" s="126">
        <v>-26550.51</v>
      </c>
      <c r="I115" s="126">
        <v>-56176.698112860642</v>
      </c>
      <c r="J115" s="37">
        <v>-102123.53079777288</v>
      </c>
      <c r="K115" s="37">
        <v>-34807.62623210749</v>
      </c>
      <c r="L115" s="37">
        <v>-17403.813116053745</v>
      </c>
      <c r="M115" s="260">
        <f>SUM(LisäyksetVähennykset[[#This Row],[Kuntien yhdistymisavustus (-1,00 €/as)]:[Vos-lisäsiirron huomioiminen takautuvasti vuoden 2023 osalta (50 %)]])</f>
        <v>-273707.61825879477</v>
      </c>
      <c r="N115" s="117"/>
    </row>
    <row r="116" spans="1:14" s="50" customFormat="1">
      <c r="A116" s="248">
        <v>316</v>
      </c>
      <c r="B116" s="248" t="s">
        <v>125</v>
      </c>
      <c r="C116" s="338">
        <v>-4156.0199999999995</v>
      </c>
      <c r="D116" s="126">
        <v>-7598.38</v>
      </c>
      <c r="E116" s="126">
        <v>-4156.0199999999995</v>
      </c>
      <c r="F116" s="126">
        <v>-83.960000000000008</v>
      </c>
      <c r="G116" s="126">
        <v>-112632.34</v>
      </c>
      <c r="H116" s="126">
        <v>-305407.67</v>
      </c>
      <c r="I116" s="126">
        <v>-245532.84358190524</v>
      </c>
      <c r="J116" s="37">
        <v>-194494.40667569017</v>
      </c>
      <c r="K116" s="37">
        <v>-122175.93220935388</v>
      </c>
      <c r="L116" s="37">
        <v>-61087.96610467694</v>
      </c>
      <c r="M116" s="260">
        <f>SUM(LisäyksetVähennykset[[#This Row],[Kuntien yhdistymisavustus (-1,00 €/as)]:[Vos-lisäsiirron huomioiminen takautuvasti vuoden 2023 osalta (50 %)]])</f>
        <v>-1057325.5385716262</v>
      </c>
      <c r="N116" s="117"/>
    </row>
    <row r="117" spans="1:14" s="50" customFormat="1">
      <c r="A117" s="248">
        <v>317</v>
      </c>
      <c r="B117" s="248" t="s">
        <v>126</v>
      </c>
      <c r="C117" s="338">
        <v>-2449.2599999999998</v>
      </c>
      <c r="D117" s="126">
        <v>-4477.9400000000005</v>
      </c>
      <c r="E117" s="126">
        <v>-2449.2599999999998</v>
      </c>
      <c r="F117" s="126">
        <v>-49.480000000000004</v>
      </c>
      <c r="G117" s="126">
        <v>-66377.42</v>
      </c>
      <c r="H117" s="126">
        <v>-65554.464999999997</v>
      </c>
      <c r="I117" s="126">
        <v>820875.3197560932</v>
      </c>
      <c r="J117" s="37">
        <v>372925.37180545321</v>
      </c>
      <c r="K117" s="37">
        <v>-72001.728510229033</v>
      </c>
      <c r="L117" s="37">
        <v>-36000.864255114517</v>
      </c>
      <c r="M117" s="260">
        <f>SUM(LisäyksetVähennykset[[#This Row],[Kuntien yhdistymisavustus (-1,00 €/as)]:[Vos-lisäsiirron huomioiminen takautuvasti vuoden 2023 osalta (50 %)]])</f>
        <v>944440.27379620285</v>
      </c>
      <c r="N117" s="117"/>
    </row>
    <row r="118" spans="1:14" s="50" customFormat="1">
      <c r="A118" s="248">
        <v>320</v>
      </c>
      <c r="B118" s="248" t="s">
        <v>127</v>
      </c>
      <c r="C118" s="338">
        <v>-6926.04</v>
      </c>
      <c r="D118" s="126">
        <v>-12662.76</v>
      </c>
      <c r="E118" s="126">
        <v>-6926.04</v>
      </c>
      <c r="F118" s="126">
        <v>-139.92000000000002</v>
      </c>
      <c r="G118" s="126">
        <v>-187702.68</v>
      </c>
      <c r="H118" s="126">
        <v>-203968.27499999999</v>
      </c>
      <c r="I118" s="126">
        <v>323770.66625699226</v>
      </c>
      <c r="J118" s="37">
        <v>660519.3304196134</v>
      </c>
      <c r="K118" s="37">
        <v>-203607.15143797992</v>
      </c>
      <c r="L118" s="37">
        <v>-101803.57571898996</v>
      </c>
      <c r="M118" s="260">
        <f>SUM(LisäyksetVähennykset[[#This Row],[Kuntien yhdistymisavustus (-1,00 €/as)]:[Vos-lisäsiirron huomioiminen takautuvasti vuoden 2023 osalta (50 %)]])</f>
        <v>260553.55451963586</v>
      </c>
      <c r="N118" s="117"/>
    </row>
    <row r="119" spans="1:14" s="50" customFormat="1">
      <c r="A119" s="248">
        <v>322</v>
      </c>
      <c r="B119" s="248" t="s">
        <v>128</v>
      </c>
      <c r="C119" s="338">
        <v>-6483.51</v>
      </c>
      <c r="D119" s="126">
        <v>-11853.69</v>
      </c>
      <c r="E119" s="126">
        <v>-6483.51</v>
      </c>
      <c r="F119" s="126">
        <v>-130.97999999999999</v>
      </c>
      <c r="G119" s="126">
        <v>-175709.66999999998</v>
      </c>
      <c r="H119" s="126">
        <v>-168457.81</v>
      </c>
      <c r="I119" s="126">
        <v>1045250.9413045773</v>
      </c>
      <c r="J119" s="37">
        <v>976895.005264465</v>
      </c>
      <c r="K119" s="37">
        <v>-190597.94665056182</v>
      </c>
      <c r="L119" s="37">
        <v>-95298.973325280909</v>
      </c>
      <c r="M119" s="260">
        <f>SUM(LisäyksetVähennykset[[#This Row],[Kuntien yhdistymisavustus (-1,00 €/as)]:[Vos-lisäsiirron huomioiminen takautuvasti vuoden 2023 osalta (50 %)]])</f>
        <v>1367129.8565931995</v>
      </c>
      <c r="N119" s="117"/>
    </row>
    <row r="120" spans="1:14" s="50" customFormat="1">
      <c r="A120" s="248">
        <v>398</v>
      </c>
      <c r="B120" s="248" t="s">
        <v>129</v>
      </c>
      <c r="C120" s="338">
        <v>-118973.25</v>
      </c>
      <c r="D120" s="126">
        <v>-217516.75</v>
      </c>
      <c r="E120" s="126">
        <v>-118973.25</v>
      </c>
      <c r="F120" s="126">
        <v>-2403.5</v>
      </c>
      <c r="G120" s="126">
        <v>-3224295.25</v>
      </c>
      <c r="H120" s="126">
        <v>-11503541.45875</v>
      </c>
      <c r="I120" s="126">
        <v>12430375.928444372</v>
      </c>
      <c r="J120" s="37">
        <v>16266917.320651926</v>
      </c>
      <c r="K120" s="37">
        <v>-3497497.058899262</v>
      </c>
      <c r="L120" s="37">
        <v>-1748748.529449631</v>
      </c>
      <c r="M120" s="260">
        <f>SUM(LisäyksetVähennykset[[#This Row],[Kuntien yhdistymisavustus (-1,00 €/as)]:[Vos-lisäsiirron huomioiminen takautuvasti vuoden 2023 osalta (50 %)]])</f>
        <v>8265344.2019974068</v>
      </c>
      <c r="N120" s="117"/>
    </row>
    <row r="121" spans="1:14" s="109" customFormat="1">
      <c r="A121" s="246">
        <v>399</v>
      </c>
      <c r="B121" s="248" t="s">
        <v>130</v>
      </c>
      <c r="C121" s="338">
        <v>-7738.83</v>
      </c>
      <c r="D121" s="126">
        <v>-14148.77</v>
      </c>
      <c r="E121" s="126">
        <v>-7738.83</v>
      </c>
      <c r="F121" s="126">
        <v>-156.34</v>
      </c>
      <c r="G121" s="126">
        <v>-209730.11</v>
      </c>
      <c r="H121" s="126">
        <v>-171381.715</v>
      </c>
      <c r="I121" s="126">
        <v>-1556014.5039341326</v>
      </c>
      <c r="J121" s="126">
        <v>-1697921.6028652068</v>
      </c>
      <c r="K121" s="126">
        <v>-227501.01526453532</v>
      </c>
      <c r="L121" s="126">
        <v>-113750.50763226766</v>
      </c>
      <c r="M121" s="260">
        <f>SUM(LisäyksetVähennykset[[#This Row],[Kuntien yhdistymisavustus (-1,00 €/as)]:[Vos-lisäsiirron huomioiminen takautuvasti vuoden 2023 osalta (50 %)]])</f>
        <v>-4006082.2246961426</v>
      </c>
      <c r="N121" s="65"/>
    </row>
    <row r="122" spans="1:14" s="50" customFormat="1">
      <c r="A122" s="248">
        <v>400</v>
      </c>
      <c r="B122" s="248" t="s">
        <v>131</v>
      </c>
      <c r="C122" s="338">
        <v>-8282.34</v>
      </c>
      <c r="D122" s="126">
        <v>-15142.460000000001</v>
      </c>
      <c r="E122" s="126">
        <v>-8282.34</v>
      </c>
      <c r="F122" s="126">
        <v>-167.32</v>
      </c>
      <c r="G122" s="126">
        <v>-224459.78</v>
      </c>
      <c r="H122" s="126">
        <v>-173197.495</v>
      </c>
      <c r="I122" s="126">
        <v>1688371.2327173345</v>
      </c>
      <c r="J122" s="37">
        <v>1195405.5125777712</v>
      </c>
      <c r="K122" s="37">
        <v>-243478.76342626358</v>
      </c>
      <c r="L122" s="37">
        <v>-121739.38171313179</v>
      </c>
      <c r="M122" s="260">
        <f>SUM(LisäyksetVähennykset[[#This Row],[Kuntien yhdistymisavustus (-1,00 €/as)]:[Vos-lisäsiirron huomioiminen takautuvasti vuoden 2023 osalta (50 %)]])</f>
        <v>2089026.8651557104</v>
      </c>
      <c r="N122" s="117"/>
    </row>
    <row r="123" spans="1:14" s="50" customFormat="1">
      <c r="A123" s="248">
        <v>402</v>
      </c>
      <c r="B123" s="248" t="s">
        <v>132</v>
      </c>
      <c r="C123" s="338">
        <v>-9008.01</v>
      </c>
      <c r="D123" s="126">
        <v>-16469.189999999999</v>
      </c>
      <c r="E123" s="126">
        <v>-9008.01</v>
      </c>
      <c r="F123" s="126">
        <v>-181.98</v>
      </c>
      <c r="G123" s="126">
        <v>-244126.16999999998</v>
      </c>
      <c r="H123" s="126">
        <v>-364921.51500000001</v>
      </c>
      <c r="I123" s="126">
        <v>-1966695.4914481973</v>
      </c>
      <c r="J123" s="37">
        <v>-1639724.031517213</v>
      </c>
      <c r="K123" s="37">
        <v>-264811.53100831609</v>
      </c>
      <c r="L123" s="37">
        <v>-132405.76550415804</v>
      </c>
      <c r="M123" s="260">
        <f>SUM(LisäyksetVähennykset[[#This Row],[Kuntien yhdistymisavustus (-1,00 €/as)]:[Vos-lisäsiirron huomioiminen takautuvasti vuoden 2023 osalta (50 %)]])</f>
        <v>-4647351.694477885</v>
      </c>
      <c r="N123" s="117"/>
    </row>
    <row r="124" spans="1:14" s="50" customFormat="1">
      <c r="A124" s="248">
        <v>403</v>
      </c>
      <c r="B124" s="248" t="s">
        <v>133</v>
      </c>
      <c r="C124" s="338">
        <v>-2791.8</v>
      </c>
      <c r="D124" s="126">
        <v>-5104.2</v>
      </c>
      <c r="E124" s="126">
        <v>-2791.8</v>
      </c>
      <c r="F124" s="126">
        <v>-56.4</v>
      </c>
      <c r="G124" s="126">
        <v>-75660.599999999991</v>
      </c>
      <c r="H124" s="126">
        <v>-49586.425000000003</v>
      </c>
      <c r="I124" s="126">
        <v>-1734.569427687959</v>
      </c>
      <c r="J124" s="37">
        <v>-188000.75651835027</v>
      </c>
      <c r="K124" s="37">
        <v>-82071.493289751772</v>
      </c>
      <c r="L124" s="37">
        <v>-41035.746644875886</v>
      </c>
      <c r="M124" s="260">
        <f>SUM(LisäyksetVähennykset[[#This Row],[Kuntien yhdistymisavustus (-1,00 €/as)]:[Vos-lisäsiirron huomioiminen takautuvasti vuoden 2023 osalta (50 %)]])</f>
        <v>-448833.79088066588</v>
      </c>
      <c r="N124" s="117"/>
    </row>
    <row r="125" spans="1:14" s="50" customFormat="1">
      <c r="A125" s="248">
        <v>405</v>
      </c>
      <c r="B125" s="248" t="s">
        <v>134</v>
      </c>
      <c r="C125" s="338">
        <v>-71923.5</v>
      </c>
      <c r="D125" s="126">
        <v>-131496.5</v>
      </c>
      <c r="E125" s="126">
        <v>-71923.5</v>
      </c>
      <c r="F125" s="126">
        <v>-1453</v>
      </c>
      <c r="G125" s="126">
        <v>-1949199.4999999998</v>
      </c>
      <c r="H125" s="126">
        <v>-4549494.0915000001</v>
      </c>
      <c r="I125" s="126">
        <v>-616082.66338247596</v>
      </c>
      <c r="J125" s="37">
        <v>2646291.5862014415</v>
      </c>
      <c r="K125" s="37">
        <v>-2114359.5700356262</v>
      </c>
      <c r="L125" s="37">
        <v>-1057179.7850178131</v>
      </c>
      <c r="M125" s="260">
        <f>SUM(LisäyksetVähennykset[[#This Row],[Kuntien yhdistymisavustus (-1,00 €/as)]:[Vos-lisäsiirron huomioiminen takautuvasti vuoden 2023 osalta (50 %)]])</f>
        <v>-7916820.5237344746</v>
      </c>
      <c r="N125" s="117"/>
    </row>
    <row r="126" spans="1:14" s="50" customFormat="1">
      <c r="A126" s="248">
        <v>407</v>
      </c>
      <c r="B126" s="248" t="s">
        <v>135</v>
      </c>
      <c r="C126" s="338">
        <v>-2492.8200000000002</v>
      </c>
      <c r="D126" s="126">
        <v>-4557.58</v>
      </c>
      <c r="E126" s="126">
        <v>-2492.8200000000002</v>
      </c>
      <c r="F126" s="126">
        <v>-50.36</v>
      </c>
      <c r="G126" s="126">
        <v>-67557.94</v>
      </c>
      <c r="H126" s="126">
        <v>-100673.985</v>
      </c>
      <c r="I126" s="126">
        <v>238680.55645978486</v>
      </c>
      <c r="J126" s="37">
        <v>69989.139584945049</v>
      </c>
      <c r="K126" s="37">
        <v>-73282.276632480483</v>
      </c>
      <c r="L126" s="37">
        <v>-36641.138316240242</v>
      </c>
      <c r="M126" s="260">
        <f>SUM(LisäyksetVähennykset[[#This Row],[Kuntien yhdistymisavustus (-1,00 €/as)]:[Vos-lisäsiirron huomioiminen takautuvasti vuoden 2023 osalta (50 %)]])</f>
        <v>20920.776096009176</v>
      </c>
      <c r="N126" s="117"/>
    </row>
    <row r="127" spans="1:14" s="50" customFormat="1">
      <c r="A127" s="248">
        <v>408</v>
      </c>
      <c r="B127" s="248" t="s">
        <v>136</v>
      </c>
      <c r="C127" s="338">
        <v>-13958.01</v>
      </c>
      <c r="D127" s="126">
        <v>-25519.190000000002</v>
      </c>
      <c r="E127" s="126">
        <v>-13958.01</v>
      </c>
      <c r="F127" s="126">
        <v>-281.98</v>
      </c>
      <c r="G127" s="126">
        <v>-378276.17</v>
      </c>
      <c r="H127" s="126">
        <v>-497929.39</v>
      </c>
      <c r="I127" s="126">
        <v>186743.99033681533</v>
      </c>
      <c r="J127" s="37">
        <v>-390908.9906828028</v>
      </c>
      <c r="K127" s="37">
        <v>-410328.36308234406</v>
      </c>
      <c r="L127" s="37">
        <v>-205164.18154117203</v>
      </c>
      <c r="M127" s="260">
        <f>SUM(LisäyksetVähennykset[[#This Row],[Kuntien yhdistymisavustus (-1,00 €/as)]:[Vos-lisäsiirron huomioiminen takautuvasti vuoden 2023 osalta (50 %)]])</f>
        <v>-1749580.2949695035</v>
      </c>
      <c r="N127" s="117"/>
    </row>
    <row r="128" spans="1:14" s="50" customFormat="1">
      <c r="A128" s="248">
        <v>410</v>
      </c>
      <c r="B128" s="248" t="s">
        <v>137</v>
      </c>
      <c r="C128" s="338">
        <v>-18587.25</v>
      </c>
      <c r="D128" s="126">
        <v>-33982.75</v>
      </c>
      <c r="E128" s="126">
        <v>-18587.25</v>
      </c>
      <c r="F128" s="126">
        <v>-375.5</v>
      </c>
      <c r="G128" s="126">
        <v>-503733.24999999994</v>
      </c>
      <c r="H128" s="126">
        <v>-679201.03625</v>
      </c>
      <c r="I128" s="126">
        <v>-3199093.3276624191</v>
      </c>
      <c r="J128" s="37">
        <v>-2467102.7671592962</v>
      </c>
      <c r="K128" s="37">
        <v>-546415.70443797496</v>
      </c>
      <c r="L128" s="37">
        <v>-273207.85221898748</v>
      </c>
      <c r="M128" s="260">
        <f>SUM(LisäyksetVähennykset[[#This Row],[Kuntien yhdistymisavustus (-1,00 €/as)]:[Vos-lisäsiirron huomioiminen takautuvasti vuoden 2023 osalta (50 %)]])</f>
        <v>-7740286.6877286769</v>
      </c>
      <c r="N128" s="117"/>
    </row>
    <row r="129" spans="1:14" s="50" customFormat="1">
      <c r="A129" s="248">
        <v>416</v>
      </c>
      <c r="B129" s="248" t="s">
        <v>138</v>
      </c>
      <c r="C129" s="338">
        <v>-2857.14</v>
      </c>
      <c r="D129" s="126">
        <v>-5223.66</v>
      </c>
      <c r="E129" s="126">
        <v>-2857.14</v>
      </c>
      <c r="F129" s="126">
        <v>-57.72</v>
      </c>
      <c r="G129" s="126">
        <v>-77431.37999999999</v>
      </c>
      <c r="H129" s="126">
        <v>-93404.71</v>
      </c>
      <c r="I129" s="126">
        <v>-375483.45121920179</v>
      </c>
      <c r="J129" s="37">
        <v>-256981.76268253039</v>
      </c>
      <c r="K129" s="37">
        <v>-83992.31547312894</v>
      </c>
      <c r="L129" s="37">
        <v>-41996.15773656447</v>
      </c>
      <c r="M129" s="260">
        <f>SUM(LisäyksetVähennykset[[#This Row],[Kuntien yhdistymisavustus (-1,00 €/as)]:[Vos-lisäsiirron huomioiminen takautuvasti vuoden 2023 osalta (50 %)]])</f>
        <v>-940285.43711142556</v>
      </c>
      <c r="N129" s="117"/>
    </row>
    <row r="130" spans="1:14" s="50" customFormat="1">
      <c r="A130" s="248">
        <v>418</v>
      </c>
      <c r="B130" s="252" t="s">
        <v>139</v>
      </c>
      <c r="C130" s="338">
        <v>-24334.2</v>
      </c>
      <c r="D130" s="126">
        <v>-44489.8</v>
      </c>
      <c r="E130" s="126">
        <v>-24334.2</v>
      </c>
      <c r="F130" s="126">
        <v>-491.6</v>
      </c>
      <c r="G130" s="126">
        <v>-659481.39999999991</v>
      </c>
      <c r="H130" s="126">
        <v>-915684.04500000004</v>
      </c>
      <c r="I130" s="126">
        <v>505147.090106057</v>
      </c>
      <c r="J130" s="37">
        <v>88224.782289777955</v>
      </c>
      <c r="K130" s="37">
        <v>-715360.74647592148</v>
      </c>
      <c r="L130" s="37">
        <v>-357680.37323796074</v>
      </c>
      <c r="M130" s="260">
        <f>SUM(LisäyksetVähennykset[[#This Row],[Kuntien yhdistymisavustus (-1,00 €/as)]:[Vos-lisäsiirron huomioiminen takautuvasti vuoden 2023 osalta (50 %)]])</f>
        <v>-2148484.4923180472</v>
      </c>
      <c r="N130" s="117"/>
    </row>
    <row r="131" spans="1:14" s="50" customFormat="1">
      <c r="A131" s="248">
        <v>420</v>
      </c>
      <c r="B131" s="248" t="s">
        <v>140</v>
      </c>
      <c r="C131" s="338">
        <v>-9085.23</v>
      </c>
      <c r="D131" s="126">
        <v>-16610.37</v>
      </c>
      <c r="E131" s="126">
        <v>-9085.23</v>
      </c>
      <c r="F131" s="126">
        <v>-183.54</v>
      </c>
      <c r="G131" s="126">
        <v>-246218.90999999997</v>
      </c>
      <c r="H131" s="126">
        <v>-337236.94500000001</v>
      </c>
      <c r="I131" s="126">
        <v>-1590794.3760832108</v>
      </c>
      <c r="J131" s="37">
        <v>-1041007.7962603468</v>
      </c>
      <c r="K131" s="37">
        <v>-267081.59358867089</v>
      </c>
      <c r="L131" s="37">
        <v>-133540.79679433545</v>
      </c>
      <c r="M131" s="260">
        <f>SUM(LisäyksetVähennykset[[#This Row],[Kuntien yhdistymisavustus (-1,00 €/as)]:[Vos-lisäsiirron huomioiminen takautuvasti vuoden 2023 osalta (50 %)]])</f>
        <v>-3650844.7877265634</v>
      </c>
      <c r="N131" s="117"/>
    </row>
    <row r="132" spans="1:14" s="50" customFormat="1">
      <c r="A132" s="248">
        <v>421</v>
      </c>
      <c r="B132" s="248" t="s">
        <v>141</v>
      </c>
      <c r="C132" s="338">
        <v>-688.05</v>
      </c>
      <c r="D132" s="126">
        <v>-1257.95</v>
      </c>
      <c r="E132" s="126">
        <v>-688.05</v>
      </c>
      <c r="F132" s="126">
        <v>-13.9</v>
      </c>
      <c r="G132" s="126">
        <v>-18646.849999999999</v>
      </c>
      <c r="H132" s="126">
        <v>-25949.264999999999</v>
      </c>
      <c r="I132" s="126">
        <v>-242015.02502842923</v>
      </c>
      <c r="J132" s="37">
        <v>-243933.21210784581</v>
      </c>
      <c r="K132" s="37">
        <v>-20226.839658289886</v>
      </c>
      <c r="L132" s="37">
        <v>-10113.419829144943</v>
      </c>
      <c r="M132" s="260">
        <f>SUM(LisäyksetVähennykset[[#This Row],[Kuntien yhdistymisavustus (-1,00 €/as)]:[Vos-lisäsiirron huomioiminen takautuvasti vuoden 2023 osalta (50 %)]])</f>
        <v>-563532.56162370986</v>
      </c>
      <c r="N132" s="117"/>
    </row>
    <row r="133" spans="1:14" s="50" customFormat="1">
      <c r="A133" s="248">
        <v>422</v>
      </c>
      <c r="B133" s="248" t="s">
        <v>142</v>
      </c>
      <c r="C133" s="338">
        <v>-10268.280000000001</v>
      </c>
      <c r="D133" s="126">
        <v>-18773.32</v>
      </c>
      <c r="E133" s="126">
        <v>-10268.280000000001</v>
      </c>
      <c r="F133" s="126">
        <v>-207.44</v>
      </c>
      <c r="G133" s="126">
        <v>-278280.76</v>
      </c>
      <c r="H133" s="126">
        <v>-448113.4375</v>
      </c>
      <c r="I133" s="126">
        <v>-653435.19046852773</v>
      </c>
      <c r="J133" s="37">
        <v>11576.841898067818</v>
      </c>
      <c r="K133" s="37">
        <v>-301860.11645436363</v>
      </c>
      <c r="L133" s="37">
        <v>-150930.05822718181</v>
      </c>
      <c r="M133" s="260">
        <f>SUM(LisäyksetVähennykset[[#This Row],[Kuntien yhdistymisavustus (-1,00 €/as)]:[Vos-lisäsiirron huomioiminen takautuvasti vuoden 2023 osalta (50 %)]])</f>
        <v>-1860560.0407520055</v>
      </c>
      <c r="N133" s="117"/>
    </row>
    <row r="134" spans="1:14" s="50" customFormat="1">
      <c r="A134" s="248">
        <v>423</v>
      </c>
      <c r="B134" s="248" t="s">
        <v>143</v>
      </c>
      <c r="C134" s="338">
        <v>-20292.03</v>
      </c>
      <c r="D134" s="126">
        <v>-37099.57</v>
      </c>
      <c r="E134" s="126">
        <v>-20292.03</v>
      </c>
      <c r="F134" s="126">
        <v>-409.94</v>
      </c>
      <c r="G134" s="126">
        <v>-549934.51</v>
      </c>
      <c r="H134" s="126">
        <v>-422423.45500000002</v>
      </c>
      <c r="I134" s="126">
        <v>3102132.6518469034</v>
      </c>
      <c r="J134" s="37">
        <v>949604.26161912351</v>
      </c>
      <c r="K134" s="37">
        <v>-596531.70140427025</v>
      </c>
      <c r="L134" s="37">
        <v>-298265.85070213513</v>
      </c>
      <c r="M134" s="260">
        <f>SUM(LisäyksetVähennykset[[#This Row],[Kuntien yhdistymisavustus (-1,00 €/as)]:[Vos-lisäsiirron huomioiminen takautuvasti vuoden 2023 osalta (50 %)]])</f>
        <v>2106487.8263596212</v>
      </c>
      <c r="N134" s="117"/>
    </row>
    <row r="135" spans="1:14" s="50" customFormat="1">
      <c r="A135" s="246">
        <v>425</v>
      </c>
      <c r="B135" s="248" t="s">
        <v>144</v>
      </c>
      <c r="C135" s="338">
        <v>-10155.42</v>
      </c>
      <c r="D135" s="126">
        <v>-18566.98</v>
      </c>
      <c r="E135" s="126">
        <v>-10155.42</v>
      </c>
      <c r="F135" s="126">
        <v>-205.16</v>
      </c>
      <c r="G135" s="126">
        <v>-275222.13999999996</v>
      </c>
      <c r="H135" s="126">
        <v>-161887.19500000001</v>
      </c>
      <c r="I135" s="126">
        <v>-877994.57764340285</v>
      </c>
      <c r="J135" s="126">
        <v>-1590664.1689700584</v>
      </c>
      <c r="K135" s="126">
        <v>-298542.33268307574</v>
      </c>
      <c r="L135" s="126">
        <v>-149271.16634153787</v>
      </c>
      <c r="M135" s="260">
        <f>SUM(LisäyksetVähennykset[[#This Row],[Kuntien yhdistymisavustus (-1,00 €/as)]:[Vos-lisäsiirron huomioiminen takautuvasti vuoden 2023 osalta (50 %)]])</f>
        <v>-3392664.5606380748</v>
      </c>
      <c r="N135" s="117"/>
    </row>
    <row r="136" spans="1:14" s="50" customFormat="1">
      <c r="A136" s="248">
        <v>426</v>
      </c>
      <c r="B136" s="248" t="s">
        <v>145</v>
      </c>
      <c r="C136" s="338">
        <v>-11842.38</v>
      </c>
      <c r="D136" s="126">
        <v>-21651.22</v>
      </c>
      <c r="E136" s="126">
        <v>-11842.38</v>
      </c>
      <c r="F136" s="126">
        <v>-239.24</v>
      </c>
      <c r="G136" s="126">
        <v>-320940.45999999996</v>
      </c>
      <c r="H136" s="126">
        <v>-444060.19750000001</v>
      </c>
      <c r="I136" s="126">
        <v>-1641384.3675753432</v>
      </c>
      <c r="J136" s="37">
        <v>-1076010.0624908151</v>
      </c>
      <c r="K136" s="37">
        <v>-348134.46905390447</v>
      </c>
      <c r="L136" s="37">
        <v>-174067.23452695223</v>
      </c>
      <c r="M136" s="260">
        <f>SUM(LisäyksetVähennykset[[#This Row],[Kuntien yhdistymisavustus (-1,00 €/as)]:[Vos-lisäsiirron huomioiminen takautuvasti vuoden 2023 osalta (50 %)]])</f>
        <v>-4050172.0111470153</v>
      </c>
      <c r="N136" s="117"/>
    </row>
    <row r="137" spans="1:14" s="50" customFormat="1">
      <c r="A137" s="248">
        <v>430</v>
      </c>
      <c r="B137" s="248" t="s">
        <v>146</v>
      </c>
      <c r="C137" s="338">
        <v>-15238.08</v>
      </c>
      <c r="D137" s="126">
        <v>-27859.52</v>
      </c>
      <c r="E137" s="126">
        <v>-15238.08</v>
      </c>
      <c r="F137" s="126">
        <v>-307.84000000000003</v>
      </c>
      <c r="G137" s="126">
        <v>-412967.36</v>
      </c>
      <c r="H137" s="126">
        <v>-540747.29385000002</v>
      </c>
      <c r="I137" s="126">
        <v>626564.92325518245</v>
      </c>
      <c r="J137" s="37">
        <v>26383.950779307394</v>
      </c>
      <c r="K137" s="37">
        <v>-447959.01585668768</v>
      </c>
      <c r="L137" s="37">
        <v>-223979.50792834384</v>
      </c>
      <c r="M137" s="260">
        <f>SUM(LisäyksetVähennykset[[#This Row],[Kuntien yhdistymisavustus (-1,00 €/as)]:[Vos-lisäsiirron huomioiminen takautuvasti vuoden 2023 osalta (50 %)]])</f>
        <v>-1031347.8236005417</v>
      </c>
      <c r="N137" s="117"/>
    </row>
    <row r="138" spans="1:14" s="50" customFormat="1">
      <c r="A138" s="248">
        <v>433</v>
      </c>
      <c r="B138" s="248" t="s">
        <v>147</v>
      </c>
      <c r="C138" s="338">
        <v>-7671.51</v>
      </c>
      <c r="D138" s="126">
        <v>-14025.69</v>
      </c>
      <c r="E138" s="126">
        <v>-7671.51</v>
      </c>
      <c r="F138" s="126">
        <v>-154.97999999999999</v>
      </c>
      <c r="G138" s="126">
        <v>-207905.66999999998</v>
      </c>
      <c r="H138" s="126">
        <v>-257070.02</v>
      </c>
      <c r="I138" s="126">
        <v>392881.46313038148</v>
      </c>
      <c r="J138" s="37">
        <v>251454.09005444511</v>
      </c>
      <c r="K138" s="37">
        <v>-225521.98634832853</v>
      </c>
      <c r="L138" s="37">
        <v>-112760.99317416426</v>
      </c>
      <c r="M138" s="260">
        <f>SUM(LisäyksetVähennykset[[#This Row],[Kuntien yhdistymisavustus (-1,00 €/as)]:[Vos-lisäsiirron huomioiminen takautuvasti vuoden 2023 osalta (50 %)]])</f>
        <v>-188446.8063376662</v>
      </c>
      <c r="N138" s="117"/>
    </row>
    <row r="139" spans="1:14" s="50" customFormat="1">
      <c r="A139" s="248">
        <v>434</v>
      </c>
      <c r="B139" s="248" t="s">
        <v>148</v>
      </c>
      <c r="C139" s="338">
        <v>-14422.32</v>
      </c>
      <c r="D139" s="126">
        <v>-26368.080000000002</v>
      </c>
      <c r="E139" s="126">
        <v>-14422.32</v>
      </c>
      <c r="F139" s="126">
        <v>-291.36</v>
      </c>
      <c r="G139" s="126">
        <v>-390859.44</v>
      </c>
      <c r="H139" s="126">
        <v>-575741.23250000004</v>
      </c>
      <c r="I139" s="126">
        <v>2421501.2594438777</v>
      </c>
      <c r="J139" s="37">
        <v>1280407.0560148908</v>
      </c>
      <c r="K139" s="37">
        <v>-423977.84193088784</v>
      </c>
      <c r="L139" s="37">
        <v>-211988.92096544392</v>
      </c>
      <c r="M139" s="260">
        <f>SUM(LisäyksetVähennykset[[#This Row],[Kuntien yhdistymisavustus (-1,00 €/as)]:[Vos-lisäsiirron huomioiminen takautuvasti vuoden 2023 osalta (50 %)]])</f>
        <v>2043836.8000624371</v>
      </c>
      <c r="N139" s="117"/>
    </row>
    <row r="140" spans="1:14" s="50" customFormat="1">
      <c r="A140" s="248">
        <v>435</v>
      </c>
      <c r="B140" s="248" t="s">
        <v>149</v>
      </c>
      <c r="C140" s="338">
        <v>-685.08</v>
      </c>
      <c r="D140" s="126">
        <v>-1252.52</v>
      </c>
      <c r="E140" s="126">
        <v>-685.08</v>
      </c>
      <c r="F140" s="126">
        <v>-13.84</v>
      </c>
      <c r="G140" s="126">
        <v>-18566.36</v>
      </c>
      <c r="H140" s="126">
        <v>-12100.79</v>
      </c>
      <c r="I140" s="126">
        <v>261130.137094376</v>
      </c>
      <c r="J140" s="37">
        <v>315576.24777284556</v>
      </c>
      <c r="K140" s="37">
        <v>-20139.52955904547</v>
      </c>
      <c r="L140" s="37">
        <v>-10069.764779522735</v>
      </c>
      <c r="M140" s="260">
        <f>SUM(LisäyksetVähennykset[[#This Row],[Kuntien yhdistymisavustus (-1,00 €/as)]:[Vos-lisäsiirron huomioiminen takautuvasti vuoden 2023 osalta (50 %)]])</f>
        <v>513193.42052865337</v>
      </c>
      <c r="N140" s="117"/>
    </row>
    <row r="141" spans="1:14" s="50" customFormat="1">
      <c r="A141" s="248">
        <v>436</v>
      </c>
      <c r="B141" s="248" t="s">
        <v>150</v>
      </c>
      <c r="C141" s="338">
        <v>-1968.12</v>
      </c>
      <c r="D141" s="126">
        <v>-3598.28</v>
      </c>
      <c r="E141" s="126">
        <v>-1968.12</v>
      </c>
      <c r="F141" s="126">
        <v>-39.76</v>
      </c>
      <c r="G141" s="126">
        <v>-53338.039999999994</v>
      </c>
      <c r="H141" s="126">
        <v>-32828.67</v>
      </c>
      <c r="I141" s="126">
        <v>-32477.348924889327</v>
      </c>
      <c r="J141" s="37">
        <v>-155649.63933745009</v>
      </c>
      <c r="K141" s="37">
        <v>-57857.492432633517</v>
      </c>
      <c r="L141" s="37">
        <v>-28928.746216316758</v>
      </c>
      <c r="M141" s="260">
        <f>SUM(LisäyksetVähennykset[[#This Row],[Kuntien yhdistymisavustus (-1,00 €/as)]:[Vos-lisäsiirron huomioiminen takautuvasti vuoden 2023 osalta (50 %)]])</f>
        <v>-368654.21691128972</v>
      </c>
      <c r="N141" s="117"/>
    </row>
    <row r="142" spans="1:14" s="50" customFormat="1">
      <c r="A142" s="248">
        <v>440</v>
      </c>
      <c r="B142" s="248" t="s">
        <v>151</v>
      </c>
      <c r="C142" s="338">
        <v>-5674.68</v>
      </c>
      <c r="D142" s="126">
        <v>-10374.92</v>
      </c>
      <c r="E142" s="126">
        <v>-5674.68</v>
      </c>
      <c r="F142" s="126">
        <v>-114.64</v>
      </c>
      <c r="G142" s="126">
        <v>-153789.56</v>
      </c>
      <c r="H142" s="126">
        <v>-33531.86</v>
      </c>
      <c r="I142" s="126">
        <v>-795400.50521327171</v>
      </c>
      <c r="J142" s="37">
        <v>-961512.4475775382</v>
      </c>
      <c r="K142" s="37">
        <v>-166820.49628966567</v>
      </c>
      <c r="L142" s="37">
        <v>-83410.248144832833</v>
      </c>
      <c r="M142" s="260">
        <f>SUM(LisäyksetVähennykset[[#This Row],[Kuntien yhdistymisavustus (-1,00 €/as)]:[Vos-lisäsiirron huomioiminen takautuvasti vuoden 2023 osalta (50 %)]])</f>
        <v>-2216304.0372253084</v>
      </c>
      <c r="N142" s="117"/>
    </row>
    <row r="143" spans="1:14" s="50" customFormat="1">
      <c r="A143" s="248">
        <v>441</v>
      </c>
      <c r="B143" s="248" t="s">
        <v>152</v>
      </c>
      <c r="C143" s="338">
        <v>-4376.79</v>
      </c>
      <c r="D143" s="126">
        <v>-8002.01</v>
      </c>
      <c r="E143" s="126">
        <v>-4376.79</v>
      </c>
      <c r="F143" s="126">
        <v>-88.42</v>
      </c>
      <c r="G143" s="126">
        <v>-118615.43</v>
      </c>
      <c r="H143" s="126">
        <v>-181562.26</v>
      </c>
      <c r="I143" s="126">
        <v>-783616.46493395884</v>
      </c>
      <c r="J143" s="37">
        <v>-213198.57342847617</v>
      </c>
      <c r="K143" s="37">
        <v>-128665.98291985552</v>
      </c>
      <c r="L143" s="37">
        <v>-64332.991459927762</v>
      </c>
      <c r="M143" s="260">
        <f>SUM(LisäyksetVähennykset[[#This Row],[Kuntien yhdistymisavustus (-1,00 €/as)]:[Vos-lisäsiirron huomioiminen takautuvasti vuoden 2023 osalta (50 %)]])</f>
        <v>-1506835.7127422183</v>
      </c>
      <c r="N143" s="117"/>
    </row>
    <row r="144" spans="1:14" s="50" customFormat="1">
      <c r="A144" s="248">
        <v>444</v>
      </c>
      <c r="B144" s="248" t="s">
        <v>153</v>
      </c>
      <c r="C144" s="338">
        <v>-45352.89</v>
      </c>
      <c r="D144" s="126">
        <v>-82917.91</v>
      </c>
      <c r="E144" s="126">
        <v>-45352.89</v>
      </c>
      <c r="F144" s="126">
        <v>-916.22</v>
      </c>
      <c r="G144" s="126">
        <v>-1229109.1299999999</v>
      </c>
      <c r="H144" s="126">
        <v>-2657114.5649999999</v>
      </c>
      <c r="I144" s="126">
        <v>1884661.4536771185</v>
      </c>
      <c r="J144" s="37">
        <v>3208071.0808292539</v>
      </c>
      <c r="K144" s="37">
        <v>-1333254.3188286589</v>
      </c>
      <c r="L144" s="37">
        <v>-666627.15941432945</v>
      </c>
      <c r="M144" s="260">
        <f>SUM(LisäyksetVähennykset[[#This Row],[Kuntien yhdistymisavustus (-1,00 €/as)]:[Vos-lisäsiirron huomioiminen takautuvasti vuoden 2023 osalta (50 %)]])</f>
        <v>-967912.54873661522</v>
      </c>
      <c r="N144" s="117"/>
    </row>
    <row r="145" spans="1:14" s="50" customFormat="1">
      <c r="A145" s="248">
        <v>445</v>
      </c>
      <c r="B145" s="248" t="s">
        <v>154</v>
      </c>
      <c r="C145" s="338">
        <v>-14841.09</v>
      </c>
      <c r="D145" s="126">
        <v>-27133.71</v>
      </c>
      <c r="E145" s="126">
        <v>-14841.09</v>
      </c>
      <c r="F145" s="126">
        <v>-299.82</v>
      </c>
      <c r="G145" s="126">
        <v>-402208.52999999997</v>
      </c>
      <c r="H145" s="126">
        <v>-331528.68</v>
      </c>
      <c r="I145" s="126">
        <v>-4341360.2286292827</v>
      </c>
      <c r="J145" s="37">
        <v>-677766.58839980676</v>
      </c>
      <c r="K145" s="37">
        <v>-436288.56592435064</v>
      </c>
      <c r="L145" s="37">
        <v>-218144.28296217532</v>
      </c>
      <c r="M145" s="260">
        <f>SUM(LisäyksetVähennykset[[#This Row],[Kuntien yhdistymisavustus (-1,00 €/as)]:[Vos-lisäsiirron huomioiminen takautuvasti vuoden 2023 osalta (50 %)]])</f>
        <v>-6464412.5859156158</v>
      </c>
      <c r="N145" s="117"/>
    </row>
    <row r="146" spans="1:14" s="50" customFormat="1">
      <c r="A146" s="248">
        <v>475</v>
      </c>
      <c r="B146" s="248" t="s">
        <v>155</v>
      </c>
      <c r="C146" s="338">
        <v>-5424.21</v>
      </c>
      <c r="D146" s="126">
        <v>-9916.99</v>
      </c>
      <c r="E146" s="126">
        <v>-5424.21</v>
      </c>
      <c r="F146" s="126">
        <v>-109.58</v>
      </c>
      <c r="G146" s="126">
        <v>-147001.56999999998</v>
      </c>
      <c r="H146" s="126">
        <v>-53528.464999999997</v>
      </c>
      <c r="I146" s="126">
        <v>-1059104.0087166179</v>
      </c>
      <c r="J146" s="37">
        <v>-771693.43198370142</v>
      </c>
      <c r="K146" s="37">
        <v>-159457.34458671985</v>
      </c>
      <c r="L146" s="37">
        <v>-79728.672293359923</v>
      </c>
      <c r="M146" s="260">
        <f>SUM(LisäyksetVähennykset[[#This Row],[Kuntien yhdistymisavustus (-1,00 €/as)]:[Vos-lisäsiirron huomioiminen takautuvasti vuoden 2023 osalta (50 %)]])</f>
        <v>-2291388.4825803991</v>
      </c>
      <c r="N146" s="117"/>
    </row>
    <row r="147" spans="1:14" s="50" customFormat="1">
      <c r="A147" s="248">
        <v>480</v>
      </c>
      <c r="B147" s="248" t="s">
        <v>156</v>
      </c>
      <c r="C147" s="338">
        <v>-1958.22</v>
      </c>
      <c r="D147" s="126">
        <v>-3580.1800000000003</v>
      </c>
      <c r="E147" s="126">
        <v>-1958.22</v>
      </c>
      <c r="F147" s="126">
        <v>-39.56</v>
      </c>
      <c r="G147" s="126">
        <v>-53069.74</v>
      </c>
      <c r="H147" s="126">
        <v>-34075.519999999997</v>
      </c>
      <c r="I147" s="126">
        <v>248751.01016083293</v>
      </c>
      <c r="J147" s="37">
        <v>29751.941640652589</v>
      </c>
      <c r="K147" s="37">
        <v>-57566.458768485463</v>
      </c>
      <c r="L147" s="37">
        <v>-28783.229384242732</v>
      </c>
      <c r="M147" s="260">
        <f>SUM(LisäyksetVähennykset[[#This Row],[Kuntien yhdistymisavustus (-1,00 €/as)]:[Vos-lisäsiirron huomioiminen takautuvasti vuoden 2023 osalta (50 %)]])</f>
        <v>97471.82364875733</v>
      </c>
      <c r="N147" s="117"/>
    </row>
    <row r="148" spans="1:14" s="50" customFormat="1">
      <c r="A148" s="248">
        <v>481</v>
      </c>
      <c r="B148" s="248" t="s">
        <v>157</v>
      </c>
      <c r="C148" s="338">
        <v>-9545.58</v>
      </c>
      <c r="D148" s="126">
        <v>-17452.02</v>
      </c>
      <c r="E148" s="126">
        <v>-9545.58</v>
      </c>
      <c r="F148" s="126">
        <v>-192.84</v>
      </c>
      <c r="G148" s="126">
        <v>-258694.86</v>
      </c>
      <c r="H148" s="126">
        <v>-96933.797500000001</v>
      </c>
      <c r="I148" s="126">
        <v>88608.866246997146</v>
      </c>
      <c r="J148" s="37">
        <v>11070.240569674756</v>
      </c>
      <c r="K148" s="37">
        <v>-280614.65897155553</v>
      </c>
      <c r="L148" s="37">
        <v>-140307.32948577777</v>
      </c>
      <c r="M148" s="260">
        <f>SUM(LisäyksetVähennykset[[#This Row],[Kuntien yhdistymisavustus (-1,00 €/as)]:[Vos-lisäsiirron huomioiminen takautuvasti vuoden 2023 osalta (50 %)]])</f>
        <v>-713607.55914066138</v>
      </c>
      <c r="N148" s="117"/>
    </row>
    <row r="149" spans="1:14" s="50" customFormat="1">
      <c r="A149" s="248">
        <v>483</v>
      </c>
      <c r="B149" s="248" t="s">
        <v>158</v>
      </c>
      <c r="C149" s="338">
        <v>-1056.33</v>
      </c>
      <c r="D149" s="126">
        <v>-1931.27</v>
      </c>
      <c r="E149" s="126">
        <v>-1056.33</v>
      </c>
      <c r="F149" s="126">
        <v>-21.34</v>
      </c>
      <c r="G149" s="126">
        <v>-28627.609999999997</v>
      </c>
      <c r="H149" s="126">
        <v>-36982.695</v>
      </c>
      <c r="I149" s="126">
        <v>-243882.08160656228</v>
      </c>
      <c r="J149" s="37">
        <v>-295978.40536839882</v>
      </c>
      <c r="K149" s="37">
        <v>-31053.291964597567</v>
      </c>
      <c r="L149" s="37">
        <v>-15526.645982298784</v>
      </c>
      <c r="M149" s="260">
        <f>SUM(LisäyksetVähennykset[[#This Row],[Kuntien yhdistymisavustus (-1,00 €/as)]:[Vos-lisäsiirron huomioiminen takautuvasti vuoden 2023 osalta (50 %)]])</f>
        <v>-656115.99992185738</v>
      </c>
      <c r="N149" s="117"/>
    </row>
    <row r="150" spans="1:14" s="50" customFormat="1">
      <c r="A150" s="248">
        <v>484</v>
      </c>
      <c r="B150" s="248" t="s">
        <v>159</v>
      </c>
      <c r="C150" s="338">
        <v>-2937.33</v>
      </c>
      <c r="D150" s="126">
        <v>-5370.27</v>
      </c>
      <c r="E150" s="126">
        <v>-2937.33</v>
      </c>
      <c r="F150" s="126">
        <v>-59.34</v>
      </c>
      <c r="G150" s="126">
        <v>-79604.61</v>
      </c>
      <c r="H150" s="126">
        <v>-41013.089999999997</v>
      </c>
      <c r="I150" s="126">
        <v>-272832.24364521436</v>
      </c>
      <c r="J150" s="37">
        <v>135942.96340259895</v>
      </c>
      <c r="K150" s="37">
        <v>-86349.688152728195</v>
      </c>
      <c r="L150" s="37">
        <v>-43174.844076364097</v>
      </c>
      <c r="M150" s="260">
        <f>SUM(LisäyksetVähennykset[[#This Row],[Kuntien yhdistymisavustus (-1,00 €/as)]:[Vos-lisäsiirron huomioiminen takautuvasti vuoden 2023 osalta (50 %)]])</f>
        <v>-398335.78247170767</v>
      </c>
      <c r="N150" s="117"/>
    </row>
    <row r="151" spans="1:14" s="50" customFormat="1">
      <c r="A151" s="248">
        <v>489</v>
      </c>
      <c r="B151" s="248" t="s">
        <v>160</v>
      </c>
      <c r="C151" s="338">
        <v>-1773.09</v>
      </c>
      <c r="D151" s="126">
        <v>-3241.71</v>
      </c>
      <c r="E151" s="126">
        <v>-1773.09</v>
      </c>
      <c r="F151" s="126">
        <v>-35.82</v>
      </c>
      <c r="G151" s="126">
        <v>-48052.53</v>
      </c>
      <c r="H151" s="126">
        <v>-34666.76</v>
      </c>
      <c r="I151" s="126">
        <v>576999.10091449495</v>
      </c>
      <c r="J151" s="37">
        <v>293664.61728990654</v>
      </c>
      <c r="K151" s="37">
        <v>-52124.129248916812</v>
      </c>
      <c r="L151" s="37">
        <v>-26062.064624458406</v>
      </c>
      <c r="M151" s="260">
        <f>SUM(LisäyksetVähennykset[[#This Row],[Kuntien yhdistymisavustus (-1,00 €/as)]:[Vos-lisäsiirron huomioiminen takautuvasti vuoden 2023 osalta (50 %)]])</f>
        <v>702934.52433102613</v>
      </c>
      <c r="N151" s="117"/>
    </row>
    <row r="152" spans="1:14" s="50" customFormat="1">
      <c r="A152" s="248">
        <v>491</v>
      </c>
      <c r="B152" s="248" t="s">
        <v>161</v>
      </c>
      <c r="C152" s="338">
        <v>-51460.2</v>
      </c>
      <c r="D152" s="126">
        <v>-94083.8</v>
      </c>
      <c r="E152" s="126">
        <v>-51460.2</v>
      </c>
      <c r="F152" s="126">
        <v>-1039.5999999999999</v>
      </c>
      <c r="G152" s="126">
        <v>-1394623.4</v>
      </c>
      <c r="H152" s="126">
        <v>-2821299.0830000001</v>
      </c>
      <c r="I152" s="126">
        <v>-12156636.199275194</v>
      </c>
      <c r="J152" s="37">
        <v>-5016869.5845917985</v>
      </c>
      <c r="K152" s="37">
        <v>-1512792.9862415947</v>
      </c>
      <c r="L152" s="37">
        <v>-756396.49312079733</v>
      </c>
      <c r="M152" s="260">
        <f>SUM(LisäyksetVähennykset[[#This Row],[Kuntien yhdistymisavustus (-1,00 €/as)]:[Vos-lisäsiirron huomioiminen takautuvasti vuoden 2023 osalta (50 %)]])</f>
        <v>-23856661.546229385</v>
      </c>
      <c r="N152" s="117"/>
    </row>
    <row r="153" spans="1:14" s="50" customFormat="1">
      <c r="A153" s="248">
        <v>494</v>
      </c>
      <c r="B153" s="248" t="s">
        <v>162</v>
      </c>
      <c r="C153" s="338">
        <v>-8793.18</v>
      </c>
      <c r="D153" s="126">
        <v>-16076.42</v>
      </c>
      <c r="E153" s="126">
        <v>-8793.18</v>
      </c>
      <c r="F153" s="126">
        <v>-177.64000000000001</v>
      </c>
      <c r="G153" s="126">
        <v>-238304.06</v>
      </c>
      <c r="H153" s="126">
        <v>-270538.83500000002</v>
      </c>
      <c r="I153" s="126">
        <v>-1896165.6464686755</v>
      </c>
      <c r="J153" s="37">
        <v>-2076020.9021043726</v>
      </c>
      <c r="K153" s="37">
        <v>-258496.10049630326</v>
      </c>
      <c r="L153" s="37">
        <v>-129248.05024815163</v>
      </c>
      <c r="M153" s="260">
        <f>SUM(LisäyksetVähennykset[[#This Row],[Kuntien yhdistymisavustus (-1,00 €/as)]:[Vos-lisäsiirron huomioiminen takautuvasti vuoden 2023 osalta (50 %)]])</f>
        <v>-4902614.0143175032</v>
      </c>
      <c r="N153" s="117"/>
    </row>
    <row r="154" spans="1:14" s="50" customFormat="1">
      <c r="A154" s="248">
        <v>495</v>
      </c>
      <c r="B154" s="248" t="s">
        <v>163</v>
      </c>
      <c r="C154" s="338">
        <v>-1462.23</v>
      </c>
      <c r="D154" s="126">
        <v>-2673.37</v>
      </c>
      <c r="E154" s="126">
        <v>-1462.23</v>
      </c>
      <c r="F154" s="126">
        <v>-29.54</v>
      </c>
      <c r="G154" s="126">
        <v>-39627.909999999996</v>
      </c>
      <c r="H154" s="126">
        <v>-61190.69</v>
      </c>
      <c r="I154" s="126">
        <v>10372.702048117093</v>
      </c>
      <c r="J154" s="37">
        <v>15251.231962124821</v>
      </c>
      <c r="K154" s="37">
        <v>-42985.672194667859</v>
      </c>
      <c r="L154" s="37">
        <v>-21492.83609733393</v>
      </c>
      <c r="M154" s="260">
        <f>SUM(LisäyksetVähennykset[[#This Row],[Kuntien yhdistymisavustus (-1,00 €/as)]:[Vos-lisäsiirron huomioiminen takautuvasti vuoden 2023 osalta (50 %)]])</f>
        <v>-145300.54428175988</v>
      </c>
      <c r="N154" s="117"/>
    </row>
    <row r="155" spans="1:14" s="50" customFormat="1">
      <c r="A155" s="248">
        <v>498</v>
      </c>
      <c r="B155" s="248" t="s">
        <v>164</v>
      </c>
      <c r="C155" s="338">
        <v>-2258.19</v>
      </c>
      <c r="D155" s="126">
        <v>-4128.6099999999997</v>
      </c>
      <c r="E155" s="126">
        <v>-2258.19</v>
      </c>
      <c r="F155" s="126">
        <v>-45.62</v>
      </c>
      <c r="G155" s="126">
        <v>-61199.229999999996</v>
      </c>
      <c r="H155" s="126">
        <v>-22698.26</v>
      </c>
      <c r="I155" s="126">
        <v>-149615.10894360224</v>
      </c>
      <c r="J155" s="37">
        <v>434163.01673834049</v>
      </c>
      <c r="K155" s="37">
        <v>-66384.77879217155</v>
      </c>
      <c r="L155" s="37">
        <v>-33192.389396085775</v>
      </c>
      <c r="M155" s="260">
        <f>SUM(LisäyksetVähennykset[[#This Row],[Kuntien yhdistymisavustus (-1,00 €/as)]:[Vos-lisäsiirron huomioiminen takautuvasti vuoden 2023 osalta (50 %)]])</f>
        <v>92382.639606480952</v>
      </c>
      <c r="N155" s="117"/>
    </row>
    <row r="156" spans="1:14" s="50" customFormat="1">
      <c r="A156" s="248">
        <v>499</v>
      </c>
      <c r="B156" s="248" t="s">
        <v>165</v>
      </c>
      <c r="C156" s="338">
        <v>-19465.38</v>
      </c>
      <c r="D156" s="126">
        <v>-35588.22</v>
      </c>
      <c r="E156" s="126">
        <v>-19465.38</v>
      </c>
      <c r="F156" s="126">
        <v>-393.24</v>
      </c>
      <c r="G156" s="126">
        <v>-527531.46</v>
      </c>
      <c r="H156" s="126">
        <v>-249149.9425</v>
      </c>
      <c r="I156" s="126">
        <v>1141046.1133504813</v>
      </c>
      <c r="J156" s="37">
        <v>22574.473146748085</v>
      </c>
      <c r="K156" s="37">
        <v>-572230.3904479075</v>
      </c>
      <c r="L156" s="37">
        <v>-286115.19522395375</v>
      </c>
      <c r="M156" s="260">
        <f>SUM(LisäyksetVähennykset[[#This Row],[Kuntien yhdistymisavustus (-1,00 €/as)]:[Vos-lisäsiirron huomioiminen takautuvasti vuoden 2023 osalta (50 %)]])</f>
        <v>-546318.62167463184</v>
      </c>
      <c r="N156" s="117"/>
    </row>
    <row r="157" spans="1:14" s="50" customFormat="1">
      <c r="A157" s="248">
        <v>500</v>
      </c>
      <c r="B157" s="248" t="s">
        <v>166</v>
      </c>
      <c r="C157" s="338">
        <v>-10381.14</v>
      </c>
      <c r="D157" s="126">
        <v>-18979.66</v>
      </c>
      <c r="E157" s="126">
        <v>-10381.14</v>
      </c>
      <c r="F157" s="126">
        <v>-209.72</v>
      </c>
      <c r="G157" s="126">
        <v>-281339.38</v>
      </c>
      <c r="H157" s="126">
        <v>-200837.83499999999</v>
      </c>
      <c r="I157" s="126">
        <v>2893926.1840446638</v>
      </c>
      <c r="J157" s="37">
        <v>1418404.0560450109</v>
      </c>
      <c r="K157" s="37">
        <v>-305177.90022565145</v>
      </c>
      <c r="L157" s="37">
        <v>-152588.95011282573</v>
      </c>
      <c r="M157" s="260">
        <f>SUM(LisäyksetVähennykset[[#This Row],[Kuntien yhdistymisavustus (-1,00 €/as)]:[Vos-lisäsiirron huomioiminen takautuvasti vuoden 2023 osalta (50 %)]])</f>
        <v>3332434.5147511973</v>
      </c>
      <c r="N157" s="117"/>
    </row>
    <row r="158" spans="1:14" s="50" customFormat="1">
      <c r="A158" s="248">
        <v>503</v>
      </c>
      <c r="B158" s="248" t="s">
        <v>167</v>
      </c>
      <c r="C158" s="338">
        <v>-7463.61</v>
      </c>
      <c r="D158" s="126">
        <v>-13645.59</v>
      </c>
      <c r="E158" s="126">
        <v>-7463.61</v>
      </c>
      <c r="F158" s="126">
        <v>-150.78</v>
      </c>
      <c r="G158" s="126">
        <v>-202271.37</v>
      </c>
      <c r="H158" s="126">
        <v>-152616.57500000001</v>
      </c>
      <c r="I158" s="126">
        <v>-269127.05533204752</v>
      </c>
      <c r="J158" s="37">
        <v>-514689.20662975922</v>
      </c>
      <c r="K158" s="37">
        <v>-219410.27940121936</v>
      </c>
      <c r="L158" s="37">
        <v>-109705.13970060968</v>
      </c>
      <c r="M158" s="260">
        <f>SUM(LisäyksetVähennykset[[#This Row],[Kuntien yhdistymisavustus (-1,00 €/as)]:[Vos-lisäsiirron huomioiminen takautuvasti vuoden 2023 osalta (50 %)]])</f>
        <v>-1496543.2160636359</v>
      </c>
      <c r="N158" s="117"/>
    </row>
    <row r="159" spans="1:14" s="50" customFormat="1">
      <c r="A159" s="248">
        <v>504</v>
      </c>
      <c r="B159" s="248" t="s">
        <v>168</v>
      </c>
      <c r="C159" s="338">
        <v>-1746.36</v>
      </c>
      <c r="D159" s="126">
        <v>-3192.84</v>
      </c>
      <c r="E159" s="126">
        <v>-1746.36</v>
      </c>
      <c r="F159" s="126">
        <v>-35.28</v>
      </c>
      <c r="G159" s="126">
        <v>-47328.119999999995</v>
      </c>
      <c r="H159" s="126">
        <v>-63438.855000000003</v>
      </c>
      <c r="I159" s="126">
        <v>-364959.62436226802</v>
      </c>
      <c r="J159" s="37">
        <v>-96305.302495306692</v>
      </c>
      <c r="K159" s="37">
        <v>-51338.338355717067</v>
      </c>
      <c r="L159" s="37">
        <v>-25669.169177858534</v>
      </c>
      <c r="M159" s="260">
        <f>SUM(LisäyksetVähennykset[[#This Row],[Kuntien yhdistymisavustus (-1,00 €/as)]:[Vos-lisäsiirron huomioiminen takautuvasti vuoden 2023 osalta (50 %)]])</f>
        <v>-655760.2493911502</v>
      </c>
      <c r="N159" s="117"/>
    </row>
    <row r="160" spans="1:14" s="50" customFormat="1">
      <c r="A160" s="248">
        <v>505</v>
      </c>
      <c r="B160" s="248" t="s">
        <v>169</v>
      </c>
      <c r="C160" s="338">
        <v>-20702.88</v>
      </c>
      <c r="D160" s="126">
        <v>-37850.720000000001</v>
      </c>
      <c r="E160" s="126">
        <v>-20702.88</v>
      </c>
      <c r="F160" s="126">
        <v>-418.24</v>
      </c>
      <c r="G160" s="126">
        <v>-561068.96</v>
      </c>
      <c r="H160" s="126">
        <v>-805752.06030000001</v>
      </c>
      <c r="I160" s="126">
        <v>26419.770464792044</v>
      </c>
      <c r="J160" s="37">
        <v>24009.631901373003</v>
      </c>
      <c r="K160" s="37">
        <v>-608609.59846641449</v>
      </c>
      <c r="L160" s="37">
        <v>-304304.79923320725</v>
      </c>
      <c r="M160" s="260">
        <f>SUM(LisäyksetVähennykset[[#This Row],[Kuntien yhdistymisavustus (-1,00 €/as)]:[Vos-lisäsiirron huomioiminen takautuvasti vuoden 2023 osalta (50 %)]])</f>
        <v>-2308980.7356334566</v>
      </c>
      <c r="N160" s="117"/>
    </row>
    <row r="161" spans="1:14" s="50" customFormat="1">
      <c r="A161" s="248">
        <v>507</v>
      </c>
      <c r="B161" s="248" t="s">
        <v>170</v>
      </c>
      <c r="C161" s="338">
        <v>-5508.36</v>
      </c>
      <c r="D161" s="126">
        <v>-10070.84</v>
      </c>
      <c r="E161" s="126">
        <v>-5508.36</v>
      </c>
      <c r="F161" s="126">
        <v>-111.28</v>
      </c>
      <c r="G161" s="126">
        <v>-149282.12</v>
      </c>
      <c r="H161" s="126">
        <v>-210707.63500000001</v>
      </c>
      <c r="I161" s="126">
        <v>-1060976.853015742</v>
      </c>
      <c r="J161" s="37">
        <v>-260595.21491342495</v>
      </c>
      <c r="K161" s="37">
        <v>-161931.13073197831</v>
      </c>
      <c r="L161" s="37">
        <v>-80965.565365989154</v>
      </c>
      <c r="M161" s="260">
        <f>SUM(LisäyksetVähennykset[[#This Row],[Kuntien yhdistymisavustus (-1,00 €/as)]:[Vos-lisäsiirron huomioiminen takautuvasti vuoden 2023 osalta (50 %)]])</f>
        <v>-1945657.3590271345</v>
      </c>
      <c r="N161" s="117"/>
    </row>
    <row r="162" spans="1:14" s="50" customFormat="1">
      <c r="A162" s="248">
        <v>508</v>
      </c>
      <c r="B162" s="248" t="s">
        <v>171</v>
      </c>
      <c r="C162" s="338">
        <v>-9266.4</v>
      </c>
      <c r="D162" s="126">
        <v>-16941.600000000002</v>
      </c>
      <c r="E162" s="126">
        <v>-9266.4</v>
      </c>
      <c r="F162" s="126">
        <v>-187.20000000000002</v>
      </c>
      <c r="G162" s="126">
        <v>-251128.8</v>
      </c>
      <c r="H162" s="126">
        <v>-505410.18910000002</v>
      </c>
      <c r="I162" s="126">
        <v>-601802.44865164103</v>
      </c>
      <c r="J162" s="37">
        <v>-328589.54535696929</v>
      </c>
      <c r="K162" s="37">
        <v>-272407.50964258035</v>
      </c>
      <c r="L162" s="37">
        <v>-136203.75482129017</v>
      </c>
      <c r="M162" s="260">
        <f>SUM(LisäyksetVähennykset[[#This Row],[Kuntien yhdistymisavustus (-1,00 €/as)]:[Vos-lisäsiirron huomioiminen takautuvasti vuoden 2023 osalta (50 %)]])</f>
        <v>-2131203.8475724808</v>
      </c>
      <c r="N162" s="117"/>
    </row>
    <row r="163" spans="1:14" s="50" customFormat="1">
      <c r="A163" s="248">
        <v>529</v>
      </c>
      <c r="B163" s="248" t="s">
        <v>172</v>
      </c>
      <c r="C163" s="338">
        <v>-19651.5</v>
      </c>
      <c r="D163" s="126">
        <v>-35928.5</v>
      </c>
      <c r="E163" s="126">
        <v>-19651.5</v>
      </c>
      <c r="F163" s="126">
        <v>-397</v>
      </c>
      <c r="G163" s="126">
        <v>-532575.5</v>
      </c>
      <c r="H163" s="126">
        <v>-554322.26249999995</v>
      </c>
      <c r="I163" s="126">
        <v>4105217.0350178806</v>
      </c>
      <c r="J163" s="37">
        <v>818583.04767532065</v>
      </c>
      <c r="K163" s="37">
        <v>-577701.82333389099</v>
      </c>
      <c r="L163" s="37">
        <v>-288850.9116669455</v>
      </c>
      <c r="M163" s="260">
        <f>SUM(LisäyksetVähennykset[[#This Row],[Kuntien yhdistymisavustus (-1,00 €/as)]:[Vos-lisäsiirron huomioiminen takautuvasti vuoden 2023 osalta (50 %)]])</f>
        <v>2894721.0851923646</v>
      </c>
      <c r="N163" s="117"/>
    </row>
    <row r="164" spans="1:14" s="50" customFormat="1">
      <c r="A164" s="248">
        <v>531</v>
      </c>
      <c r="B164" s="248" t="s">
        <v>173</v>
      </c>
      <c r="C164" s="338">
        <v>-5021.28</v>
      </c>
      <c r="D164" s="126">
        <v>-9180.32</v>
      </c>
      <c r="E164" s="126">
        <v>-5021.28</v>
      </c>
      <c r="F164" s="126">
        <v>-101.44</v>
      </c>
      <c r="G164" s="126">
        <v>-136081.75999999998</v>
      </c>
      <c r="H164" s="126">
        <v>-143782.83749999999</v>
      </c>
      <c r="I164" s="126">
        <v>-1005929.5607249625</v>
      </c>
      <c r="J164" s="37">
        <v>-918183.07146140025</v>
      </c>
      <c r="K164" s="37">
        <v>-147612.27445589396</v>
      </c>
      <c r="L164" s="37">
        <v>-73806.13722794698</v>
      </c>
      <c r="M164" s="260">
        <f>SUM(LisäyksetVähennykset[[#This Row],[Kuntien yhdistymisavustus (-1,00 €/as)]:[Vos-lisäsiirron huomioiminen takautuvasti vuoden 2023 osalta (50 %)]])</f>
        <v>-2444719.9613702036</v>
      </c>
      <c r="N164" s="117"/>
    </row>
    <row r="165" spans="1:14" s="50" customFormat="1">
      <c r="A165" s="248">
        <v>535</v>
      </c>
      <c r="B165" s="248" t="s">
        <v>174</v>
      </c>
      <c r="C165" s="338">
        <v>-10314.81</v>
      </c>
      <c r="D165" s="126">
        <v>-18858.39</v>
      </c>
      <c r="E165" s="126">
        <v>-10314.81</v>
      </c>
      <c r="F165" s="126">
        <v>-208.38</v>
      </c>
      <c r="G165" s="126">
        <v>-279541.76999999996</v>
      </c>
      <c r="H165" s="126">
        <v>-235103.72500000001</v>
      </c>
      <c r="I165" s="126">
        <v>410312.30065606942</v>
      </c>
      <c r="J165" s="37">
        <v>-367132.26240443962</v>
      </c>
      <c r="K165" s="37">
        <v>-303227.97467585944</v>
      </c>
      <c r="L165" s="37">
        <v>-151613.98733792972</v>
      </c>
      <c r="M165" s="260">
        <f>SUM(LisäyksetVähennykset[[#This Row],[Kuntien yhdistymisavustus (-1,00 €/as)]:[Vos-lisäsiirron huomioiminen takautuvasti vuoden 2023 osalta (50 %)]])</f>
        <v>-966003.80876215943</v>
      </c>
      <c r="N165" s="117"/>
    </row>
    <row r="166" spans="1:14" s="50" customFormat="1">
      <c r="A166" s="248">
        <v>536</v>
      </c>
      <c r="B166" s="248" t="s">
        <v>175</v>
      </c>
      <c r="C166" s="338">
        <v>-34992.54</v>
      </c>
      <c r="D166" s="126">
        <v>-63976.26</v>
      </c>
      <c r="E166" s="126">
        <v>-34992.54</v>
      </c>
      <c r="F166" s="126">
        <v>-706.92</v>
      </c>
      <c r="G166" s="126">
        <v>-948333.17999999993</v>
      </c>
      <c r="H166" s="126">
        <v>-1643810.3174999999</v>
      </c>
      <c r="I166" s="126">
        <v>-2060360.4963072585</v>
      </c>
      <c r="J166" s="37">
        <v>-1233342.6699138377</v>
      </c>
      <c r="K166" s="37">
        <v>-1028687.5892977185</v>
      </c>
      <c r="L166" s="37">
        <v>-514343.79464885924</v>
      </c>
      <c r="M166" s="260">
        <f>SUM(LisäyksetVähennykset[[#This Row],[Kuntien yhdistymisavustus (-1,00 €/as)]:[Vos-lisäsiirron huomioiminen takautuvasti vuoden 2023 osalta (50 %)]])</f>
        <v>-7563546.3076676736</v>
      </c>
      <c r="N166" s="117"/>
    </row>
    <row r="167" spans="1:14" s="50" customFormat="1">
      <c r="A167" s="248">
        <v>538</v>
      </c>
      <c r="B167" s="248" t="s">
        <v>176</v>
      </c>
      <c r="C167" s="338">
        <v>-4597.5600000000004</v>
      </c>
      <c r="D167" s="126">
        <v>-8405.64</v>
      </c>
      <c r="E167" s="126">
        <v>-4597.5600000000004</v>
      </c>
      <c r="F167" s="126">
        <v>-92.88</v>
      </c>
      <c r="G167" s="126">
        <v>-124598.51999999999</v>
      </c>
      <c r="H167" s="126">
        <v>-51360.747499999998</v>
      </c>
      <c r="I167" s="126">
        <v>-20470.384929660016</v>
      </c>
      <c r="J167" s="37">
        <v>-219612.88066358905</v>
      </c>
      <c r="K167" s="37">
        <v>-135156.03363035718</v>
      </c>
      <c r="L167" s="37">
        <v>-67578.016815178591</v>
      </c>
      <c r="M167" s="260">
        <f>SUM(LisäyksetVähennykset[[#This Row],[Kuntien yhdistymisavustus (-1,00 €/as)]:[Vos-lisäsiirron huomioiminen takautuvasti vuoden 2023 osalta (50 %)]])</f>
        <v>-636470.22353878478</v>
      </c>
      <c r="N167" s="117"/>
    </row>
    <row r="168" spans="1:14" s="50" customFormat="1">
      <c r="A168" s="248">
        <v>541</v>
      </c>
      <c r="B168" s="248" t="s">
        <v>177</v>
      </c>
      <c r="C168" s="338">
        <v>-9150.57</v>
      </c>
      <c r="D168" s="126">
        <v>-16729.830000000002</v>
      </c>
      <c r="E168" s="126">
        <v>-9150.57</v>
      </c>
      <c r="F168" s="126">
        <v>-184.86</v>
      </c>
      <c r="G168" s="126">
        <v>-247989.68999999997</v>
      </c>
      <c r="H168" s="126">
        <v>-328769.23499999999</v>
      </c>
      <c r="I168" s="126">
        <v>2185373.2369700479</v>
      </c>
      <c r="J168" s="37">
        <v>1493883.0583851691</v>
      </c>
      <c r="K168" s="37">
        <v>-269002.41577204806</v>
      </c>
      <c r="L168" s="37">
        <v>-134501.20788602403</v>
      </c>
      <c r="M168" s="260">
        <f>SUM(LisäyksetVähennykset[[#This Row],[Kuntien yhdistymisavustus (-1,00 €/as)]:[Vos-lisäsiirron huomioiminen takautuvasti vuoden 2023 osalta (50 %)]])</f>
        <v>2663777.916697145</v>
      </c>
      <c r="N168" s="117"/>
    </row>
    <row r="169" spans="1:14" s="50" customFormat="1">
      <c r="A169" s="248">
        <v>543</v>
      </c>
      <c r="B169" s="248" t="s">
        <v>178</v>
      </c>
      <c r="C169" s="338">
        <v>-44013.42</v>
      </c>
      <c r="D169" s="126">
        <v>-80468.98</v>
      </c>
      <c r="E169" s="126">
        <v>-44013.42</v>
      </c>
      <c r="F169" s="126">
        <v>-889.16</v>
      </c>
      <c r="G169" s="126">
        <v>-1192808.1399999999</v>
      </c>
      <c r="H169" s="126">
        <v>-1773385.575</v>
      </c>
      <c r="I169" s="126">
        <v>5907625.994499363</v>
      </c>
      <c r="J169" s="37">
        <v>3472556.1372462576</v>
      </c>
      <c r="K169" s="37">
        <v>-1293877.464069427</v>
      </c>
      <c r="L169" s="37">
        <v>-646938.7320347135</v>
      </c>
      <c r="M169" s="260">
        <f>SUM(LisäyksetVähennykset[[#This Row],[Kuntien yhdistymisavustus (-1,00 €/as)]:[Vos-lisäsiirron huomioiminen takautuvasti vuoden 2023 osalta (50 %)]])</f>
        <v>4303787.2406414803</v>
      </c>
      <c r="N169" s="117"/>
    </row>
    <row r="170" spans="1:14" s="50" customFormat="1">
      <c r="A170" s="248">
        <v>545</v>
      </c>
      <c r="B170" s="248" t="s">
        <v>179</v>
      </c>
      <c r="C170" s="338">
        <v>-9488.16</v>
      </c>
      <c r="D170" s="126">
        <v>-17347.04</v>
      </c>
      <c r="E170" s="126">
        <v>-9488.16</v>
      </c>
      <c r="F170" s="126">
        <v>-191.68</v>
      </c>
      <c r="G170" s="126">
        <v>-257138.71999999997</v>
      </c>
      <c r="H170" s="126">
        <v>-79379.12</v>
      </c>
      <c r="I170" s="126">
        <v>1675760.1126260478</v>
      </c>
      <c r="J170" s="37">
        <v>1319772.7601550405</v>
      </c>
      <c r="K170" s="37">
        <v>-278926.66371949681</v>
      </c>
      <c r="L170" s="37">
        <v>-139463.3318597484</v>
      </c>
      <c r="M170" s="260">
        <f>SUM(LisäyksetVähennykset[[#This Row],[Kuntien yhdistymisavustus (-1,00 €/as)]:[Vos-lisäsiirron huomioiminen takautuvasti vuoden 2023 osalta (50 %)]])</f>
        <v>2204109.9972018437</v>
      </c>
      <c r="N170" s="117"/>
    </row>
    <row r="171" spans="1:14" s="50" customFormat="1">
      <c r="A171" s="248">
        <v>560</v>
      </c>
      <c r="B171" s="248" t="s">
        <v>180</v>
      </c>
      <c r="C171" s="338">
        <v>-15577.65</v>
      </c>
      <c r="D171" s="126">
        <v>-28480.350000000002</v>
      </c>
      <c r="E171" s="126">
        <v>-15577.65</v>
      </c>
      <c r="F171" s="126">
        <v>-314.7</v>
      </c>
      <c r="G171" s="126">
        <v>-422170.05</v>
      </c>
      <c r="H171" s="126">
        <v>-709485.97499999998</v>
      </c>
      <c r="I171" s="126">
        <v>575077.6428344422</v>
      </c>
      <c r="J171" s="37">
        <v>41393.642349432746</v>
      </c>
      <c r="K171" s="37">
        <v>-457941.47053696599</v>
      </c>
      <c r="L171" s="37">
        <v>-228970.735268483</v>
      </c>
      <c r="M171" s="260">
        <f>SUM(LisäyksetVähennykset[[#This Row],[Kuntien yhdistymisavustus (-1,00 €/as)]:[Vos-lisäsiirron huomioiminen takautuvasti vuoden 2023 osalta (50 %)]])</f>
        <v>-1262047.2956215742</v>
      </c>
      <c r="N171" s="117"/>
    </row>
    <row r="172" spans="1:14" s="50" customFormat="1">
      <c r="A172" s="248">
        <v>561</v>
      </c>
      <c r="B172" s="248" t="s">
        <v>181</v>
      </c>
      <c r="C172" s="338">
        <v>-1303.83</v>
      </c>
      <c r="D172" s="126">
        <v>-2383.77</v>
      </c>
      <c r="E172" s="126">
        <v>-1303.83</v>
      </c>
      <c r="F172" s="126">
        <v>-26.34</v>
      </c>
      <c r="G172" s="126">
        <v>-35335.11</v>
      </c>
      <c r="H172" s="126">
        <v>-19956.45</v>
      </c>
      <c r="I172" s="126">
        <v>450825.56534838409</v>
      </c>
      <c r="J172" s="37">
        <v>352214.65138440504</v>
      </c>
      <c r="K172" s="37">
        <v>-38329.133568298967</v>
      </c>
      <c r="L172" s="37">
        <v>-19164.566784149483</v>
      </c>
      <c r="M172" s="260">
        <f>SUM(LisäyksetVähennykset[[#This Row],[Kuntien yhdistymisavustus (-1,00 €/as)]:[Vos-lisäsiirron huomioiminen takautuvasti vuoden 2023 osalta (50 %)]])</f>
        <v>685237.1863803406</v>
      </c>
      <c r="N172" s="117"/>
    </row>
    <row r="173" spans="1:14" s="50" customFormat="1">
      <c r="A173" s="248">
        <v>562</v>
      </c>
      <c r="B173" s="248" t="s">
        <v>182</v>
      </c>
      <c r="C173" s="338">
        <v>-8845.65</v>
      </c>
      <c r="D173" s="126">
        <v>-16172.35</v>
      </c>
      <c r="E173" s="126">
        <v>-8845.65</v>
      </c>
      <c r="F173" s="126">
        <v>-178.70000000000002</v>
      </c>
      <c r="G173" s="126">
        <v>-239726.05</v>
      </c>
      <c r="H173" s="126">
        <v>-271039.6225</v>
      </c>
      <c r="I173" s="126">
        <v>-360295.99720420444</v>
      </c>
      <c r="J173" s="37">
        <v>-228402.12861593821</v>
      </c>
      <c r="K173" s="37">
        <v>-260038.57891628795</v>
      </c>
      <c r="L173" s="37">
        <v>-130019.28945814398</v>
      </c>
      <c r="M173" s="260">
        <f>SUM(LisäyksetVähennykset[[#This Row],[Kuntien yhdistymisavustus (-1,00 €/as)]:[Vos-lisäsiirron huomioiminen takautuvasti vuoden 2023 osalta (50 %)]])</f>
        <v>-1523564.0166945746</v>
      </c>
      <c r="N173" s="117"/>
    </row>
    <row r="174" spans="1:14" s="50" customFormat="1">
      <c r="A174" s="248">
        <v>563</v>
      </c>
      <c r="B174" s="248" t="s">
        <v>183</v>
      </c>
      <c r="C174" s="338">
        <v>-6954.75</v>
      </c>
      <c r="D174" s="126">
        <v>-12715.25</v>
      </c>
      <c r="E174" s="126">
        <v>-6954.75</v>
      </c>
      <c r="F174" s="126">
        <v>-140.5</v>
      </c>
      <c r="G174" s="126">
        <v>-188480.75</v>
      </c>
      <c r="H174" s="126">
        <v>-202190.71</v>
      </c>
      <c r="I174" s="126">
        <v>268242.8762147766</v>
      </c>
      <c r="J174" s="37">
        <v>-373841.65293674421</v>
      </c>
      <c r="K174" s="37">
        <v>-204451.14906400928</v>
      </c>
      <c r="L174" s="37">
        <v>-102225.57453200464</v>
      </c>
      <c r="M174" s="260">
        <f>SUM(LisäyksetVähennykset[[#This Row],[Kuntien yhdistymisavustus (-1,00 €/as)]:[Vos-lisäsiirron huomioiminen takautuvasti vuoden 2023 osalta (50 %)]])</f>
        <v>-829712.21031798155</v>
      </c>
      <c r="N174" s="117"/>
    </row>
    <row r="175" spans="1:14" s="50" customFormat="1">
      <c r="A175" s="248">
        <v>564</v>
      </c>
      <c r="B175" s="248" t="s">
        <v>184</v>
      </c>
      <c r="C175" s="338">
        <v>-209729.52</v>
      </c>
      <c r="D175" s="126">
        <v>-383444.88</v>
      </c>
      <c r="E175" s="126">
        <v>-209729.52</v>
      </c>
      <c r="F175" s="126">
        <v>-4236.96</v>
      </c>
      <c r="G175" s="126">
        <v>-5683881.8399999999</v>
      </c>
      <c r="H175" s="126">
        <v>-11371140.5185</v>
      </c>
      <c r="I175" s="126">
        <v>-12366375.192438386</v>
      </c>
      <c r="J175" s="37">
        <v>-3372723.6584028285</v>
      </c>
      <c r="K175" s="37">
        <v>-6165489.9682437349</v>
      </c>
      <c r="L175" s="37">
        <v>-3082744.9841218675</v>
      </c>
      <c r="M175" s="260">
        <f>SUM(LisäyksetVähennykset[[#This Row],[Kuntien yhdistymisavustus (-1,00 €/as)]:[Vos-lisäsiirron huomioiminen takautuvasti vuoden 2023 osalta (50 %)]])</f>
        <v>-42849497.041706815</v>
      </c>
      <c r="N175" s="117"/>
    </row>
    <row r="176" spans="1:14" s="50" customFormat="1">
      <c r="A176" s="248">
        <v>576</v>
      </c>
      <c r="B176" s="248" t="s">
        <v>185</v>
      </c>
      <c r="C176" s="338">
        <v>-2722.5</v>
      </c>
      <c r="D176" s="126">
        <v>-4977.5</v>
      </c>
      <c r="E176" s="126">
        <v>-2722.5</v>
      </c>
      <c r="F176" s="126">
        <v>-55</v>
      </c>
      <c r="G176" s="126">
        <v>-73782.5</v>
      </c>
      <c r="H176" s="126">
        <v>-79106.404999999999</v>
      </c>
      <c r="I176" s="126">
        <v>542428.54064623767</v>
      </c>
      <c r="J176" s="37">
        <v>488947.7624504586</v>
      </c>
      <c r="K176" s="37">
        <v>-80034.257640715383</v>
      </c>
      <c r="L176" s="37">
        <v>-40017.128820357691</v>
      </c>
      <c r="M176" s="260">
        <f>SUM(LisäyksetVähennykset[[#This Row],[Kuntien yhdistymisavustus (-1,00 €/as)]:[Vos-lisäsiirron huomioiminen takautuvasti vuoden 2023 osalta (50 %)]])</f>
        <v>747958.51163562317</v>
      </c>
      <c r="N176" s="117"/>
    </row>
    <row r="177" spans="1:14" s="50" customFormat="1">
      <c r="A177" s="248">
        <v>577</v>
      </c>
      <c r="B177" s="248" t="s">
        <v>186</v>
      </c>
      <c r="C177" s="338">
        <v>-11026.62</v>
      </c>
      <c r="D177" s="126">
        <v>-20159.78</v>
      </c>
      <c r="E177" s="126">
        <v>-11026.62</v>
      </c>
      <c r="F177" s="126">
        <v>-222.76</v>
      </c>
      <c r="G177" s="126">
        <v>-298832.53999999998</v>
      </c>
      <c r="H177" s="126">
        <v>-375507.49</v>
      </c>
      <c r="I177" s="126">
        <v>489120.82064579474</v>
      </c>
      <c r="J177" s="37">
        <v>12787.838567209856</v>
      </c>
      <c r="K177" s="37">
        <v>-324153.29512810468</v>
      </c>
      <c r="L177" s="37">
        <v>-162076.64756405234</v>
      </c>
      <c r="M177" s="260">
        <f>SUM(LisäyksetVähennykset[[#This Row],[Kuntien yhdistymisavustus (-1,00 €/as)]:[Vos-lisäsiirron huomioiminen takautuvasti vuoden 2023 osalta (50 %)]])</f>
        <v>-701097.09347915254</v>
      </c>
      <c r="N177" s="117"/>
    </row>
    <row r="178" spans="1:14" s="50" customFormat="1">
      <c r="A178" s="248">
        <v>578</v>
      </c>
      <c r="B178" s="248" t="s">
        <v>187</v>
      </c>
      <c r="C178" s="338">
        <v>-3069</v>
      </c>
      <c r="D178" s="126">
        <v>-5611</v>
      </c>
      <c r="E178" s="126">
        <v>-3069</v>
      </c>
      <c r="F178" s="126">
        <v>-62</v>
      </c>
      <c r="G178" s="126">
        <v>-83173</v>
      </c>
      <c r="H178" s="126">
        <v>-119593.35</v>
      </c>
      <c r="I178" s="126">
        <v>-290900.41572442633</v>
      </c>
      <c r="J178" s="37">
        <v>-218363.65710533515</v>
      </c>
      <c r="K178" s="37">
        <v>-90220.435885897328</v>
      </c>
      <c r="L178" s="37">
        <v>-45110.217942948664</v>
      </c>
      <c r="M178" s="260">
        <f>SUM(LisäyksetVähennykset[[#This Row],[Kuntien yhdistymisavustus (-1,00 €/as)]:[Vos-lisäsiirron huomioiminen takautuvasti vuoden 2023 osalta (50 %)]])</f>
        <v>-859172.07665860758</v>
      </c>
      <c r="N178" s="117"/>
    </row>
    <row r="179" spans="1:14" s="50" customFormat="1">
      <c r="A179" s="248">
        <v>580</v>
      </c>
      <c r="B179" s="248" t="s">
        <v>188</v>
      </c>
      <c r="C179" s="338">
        <v>-4393.62</v>
      </c>
      <c r="D179" s="126">
        <v>-8032.7800000000007</v>
      </c>
      <c r="E179" s="126">
        <v>-4393.62</v>
      </c>
      <c r="F179" s="126">
        <v>-88.76</v>
      </c>
      <c r="G179" s="126">
        <v>-119071.54</v>
      </c>
      <c r="H179" s="126">
        <v>-127250.505</v>
      </c>
      <c r="I179" s="126">
        <v>-504900.56676241627</v>
      </c>
      <c r="J179" s="37">
        <v>-42912.983635524812</v>
      </c>
      <c r="K179" s="37">
        <v>-129160.74014890722</v>
      </c>
      <c r="L179" s="37">
        <v>-64580.370074453611</v>
      </c>
      <c r="M179" s="260">
        <f>SUM(LisäyksetVähennykset[[#This Row],[Kuntien yhdistymisavustus (-1,00 €/as)]:[Vos-lisäsiirron huomioiminen takautuvasti vuoden 2023 osalta (50 %)]])</f>
        <v>-1004785.4856213019</v>
      </c>
      <c r="N179" s="117"/>
    </row>
    <row r="180" spans="1:14" s="50" customFormat="1">
      <c r="A180" s="248">
        <v>581</v>
      </c>
      <c r="B180" s="248" t="s">
        <v>189</v>
      </c>
      <c r="C180" s="338">
        <v>-6177.6</v>
      </c>
      <c r="D180" s="126">
        <v>-11294.4</v>
      </c>
      <c r="E180" s="126">
        <v>-6177.6</v>
      </c>
      <c r="F180" s="126">
        <v>-124.8</v>
      </c>
      <c r="G180" s="126">
        <v>-167419.19999999998</v>
      </c>
      <c r="H180" s="126">
        <v>-208326.95499999999</v>
      </c>
      <c r="I180" s="126">
        <v>-110430.20908119342</v>
      </c>
      <c r="J180" s="37">
        <v>-82910.725130793522</v>
      </c>
      <c r="K180" s="37">
        <v>-181605.0064283869</v>
      </c>
      <c r="L180" s="37">
        <v>-90802.50321419345</v>
      </c>
      <c r="M180" s="260">
        <f>SUM(LisäyksetVähennykset[[#This Row],[Kuntien yhdistymisavustus (-1,00 €/as)]:[Vos-lisäsiirron huomioiminen takautuvasti vuoden 2023 osalta (50 %)]])</f>
        <v>-865268.9988545673</v>
      </c>
      <c r="N180" s="117"/>
    </row>
    <row r="181" spans="1:14" s="50" customFormat="1">
      <c r="A181" s="248">
        <v>583</v>
      </c>
      <c r="B181" s="248" t="s">
        <v>190</v>
      </c>
      <c r="C181" s="338">
        <v>-937.53</v>
      </c>
      <c r="D181" s="126">
        <v>-1714.0700000000002</v>
      </c>
      <c r="E181" s="126">
        <v>-937.53</v>
      </c>
      <c r="F181" s="126">
        <v>-18.940000000000001</v>
      </c>
      <c r="G181" s="126">
        <v>-25408.01</v>
      </c>
      <c r="H181" s="126">
        <v>-11595.81</v>
      </c>
      <c r="I181" s="126">
        <v>-629030.17722693109</v>
      </c>
      <c r="J181" s="37">
        <v>250239.88698130535</v>
      </c>
      <c r="K181" s="37">
        <v>-27560.887994820896</v>
      </c>
      <c r="L181" s="37">
        <v>-13780.443997410448</v>
      </c>
      <c r="M181" s="260">
        <f>SUM(LisäyksetVähennykset[[#This Row],[Kuntien yhdistymisavustus (-1,00 €/as)]:[Vos-lisäsiirron huomioiminen takautuvasti vuoden 2023 osalta (50 %)]])</f>
        <v>-460743.51223785715</v>
      </c>
      <c r="N181" s="117"/>
    </row>
    <row r="182" spans="1:14" s="50" customFormat="1">
      <c r="A182" s="248">
        <v>584</v>
      </c>
      <c r="B182" s="248" t="s">
        <v>191</v>
      </c>
      <c r="C182" s="338">
        <v>-2626.47</v>
      </c>
      <c r="D182" s="126">
        <v>-4801.93</v>
      </c>
      <c r="E182" s="126">
        <v>-2626.47</v>
      </c>
      <c r="F182" s="126">
        <v>-53.06</v>
      </c>
      <c r="G182" s="126">
        <v>-71179.989999999991</v>
      </c>
      <c r="H182" s="126">
        <v>-39412.205000000002</v>
      </c>
      <c r="I182" s="126">
        <v>-485502.29660352558</v>
      </c>
      <c r="J182" s="37">
        <v>-455333.54653111566</v>
      </c>
      <c r="K182" s="37">
        <v>-77211.231098479242</v>
      </c>
      <c r="L182" s="37">
        <v>-38605.615549239621</v>
      </c>
      <c r="M182" s="260">
        <f>SUM(LisäyksetVähennykset[[#This Row],[Kuntien yhdistymisavustus (-1,00 €/as)]:[Vos-lisäsiirron huomioiminen takautuvasti vuoden 2023 osalta (50 %)]])</f>
        <v>-1177352.8147823599</v>
      </c>
      <c r="N182" s="117"/>
    </row>
    <row r="183" spans="1:14" s="50" customFormat="1">
      <c r="A183" s="248">
        <v>588</v>
      </c>
      <c r="B183" s="248" t="s">
        <v>192</v>
      </c>
      <c r="C183" s="338">
        <v>-1584</v>
      </c>
      <c r="D183" s="126">
        <v>-2896</v>
      </c>
      <c r="E183" s="126">
        <v>-1584</v>
      </c>
      <c r="F183" s="126">
        <v>-32</v>
      </c>
      <c r="G183" s="126">
        <v>-42928</v>
      </c>
      <c r="H183" s="126">
        <v>-45103.695</v>
      </c>
      <c r="I183" s="126">
        <v>-721788.82450356137</v>
      </c>
      <c r="J183" s="37">
        <v>-407723.57448289101</v>
      </c>
      <c r="K183" s="37">
        <v>-46565.386263688946</v>
      </c>
      <c r="L183" s="37">
        <v>-23282.693131844473</v>
      </c>
      <c r="M183" s="260">
        <f>SUM(LisäyksetVähennykset[[#This Row],[Kuntien yhdistymisavustus (-1,00 €/as)]:[Vos-lisäsiirron huomioiminen takautuvasti vuoden 2023 osalta (50 %)]])</f>
        <v>-1293488.1733819859</v>
      </c>
      <c r="N183" s="117"/>
    </row>
    <row r="184" spans="1:14" s="50" customFormat="1">
      <c r="A184" s="248">
        <v>592</v>
      </c>
      <c r="B184" s="248" t="s">
        <v>193</v>
      </c>
      <c r="C184" s="338">
        <v>-3614.49</v>
      </c>
      <c r="D184" s="126">
        <v>-6608.31</v>
      </c>
      <c r="E184" s="126">
        <v>-3614.49</v>
      </c>
      <c r="F184" s="126">
        <v>-73.02</v>
      </c>
      <c r="G184" s="126">
        <v>-97956.329999999987</v>
      </c>
      <c r="H184" s="126">
        <v>-114209.13250000001</v>
      </c>
      <c r="I184" s="126">
        <v>-241310.5960531543</v>
      </c>
      <c r="J184" s="37">
        <v>-181389.073818623</v>
      </c>
      <c r="K184" s="37">
        <v>-106256.39078045521</v>
      </c>
      <c r="L184" s="37">
        <v>-53128.195390227607</v>
      </c>
      <c r="M184" s="260">
        <f>SUM(LisäyksetVähennykset[[#This Row],[Kuntien yhdistymisavustus (-1,00 €/as)]:[Vos-lisäsiirron huomioiminen takautuvasti vuoden 2023 osalta (50 %)]])</f>
        <v>-808160.02854246006</v>
      </c>
      <c r="N184" s="117"/>
    </row>
    <row r="185" spans="1:14" s="50" customFormat="1">
      <c r="A185" s="248">
        <v>593</v>
      </c>
      <c r="B185" s="248" t="s">
        <v>194</v>
      </c>
      <c r="C185" s="338">
        <v>-16906.23</v>
      </c>
      <c r="D185" s="126">
        <v>-30909.370000000003</v>
      </c>
      <c r="E185" s="126">
        <v>-16906.23</v>
      </c>
      <c r="F185" s="126">
        <v>-341.54</v>
      </c>
      <c r="G185" s="126">
        <v>-458175.91</v>
      </c>
      <c r="H185" s="126">
        <v>-836614.88425</v>
      </c>
      <c r="I185" s="126">
        <v>-1911299.8023453685</v>
      </c>
      <c r="J185" s="37">
        <v>-1687653.2875908348</v>
      </c>
      <c r="K185" s="37">
        <v>-496998.18826563511</v>
      </c>
      <c r="L185" s="37">
        <v>-248499.09413281755</v>
      </c>
      <c r="M185" s="260">
        <f>SUM(LisäyksetVähennykset[[#This Row],[Kuntien yhdistymisavustus (-1,00 €/as)]:[Vos-lisäsiirron huomioiminen takautuvasti vuoden 2023 osalta (50 %)]])</f>
        <v>-5704304.5365846558</v>
      </c>
      <c r="N185" s="117"/>
    </row>
    <row r="186" spans="1:14" s="50" customFormat="1">
      <c r="A186" s="248">
        <v>595</v>
      </c>
      <c r="B186" s="248" t="s">
        <v>195</v>
      </c>
      <c r="C186" s="338">
        <v>-4098.6000000000004</v>
      </c>
      <c r="D186" s="126">
        <v>-7493.4000000000005</v>
      </c>
      <c r="E186" s="126">
        <v>-4098.6000000000004</v>
      </c>
      <c r="F186" s="126">
        <v>-82.8</v>
      </c>
      <c r="G186" s="126">
        <v>-111076.2</v>
      </c>
      <c r="H186" s="126">
        <v>-141915.08499999999</v>
      </c>
      <c r="I186" s="126">
        <v>911577.66748930363</v>
      </c>
      <c r="J186" s="37">
        <v>250952.35053971657</v>
      </c>
      <c r="K186" s="37">
        <v>-120487.93695729515</v>
      </c>
      <c r="L186" s="37">
        <v>-60243.968478647577</v>
      </c>
      <c r="M186" s="260">
        <f>SUM(LisäyksetVähennykset[[#This Row],[Kuntien yhdistymisavustus (-1,00 €/as)]:[Vos-lisäsiirron huomioiminen takautuvasti vuoden 2023 osalta (50 %)]])</f>
        <v>713033.42759307753</v>
      </c>
      <c r="N186" s="117"/>
    </row>
    <row r="187" spans="1:14" s="50" customFormat="1">
      <c r="A187" s="248">
        <v>598</v>
      </c>
      <c r="B187" s="248" t="s">
        <v>196</v>
      </c>
      <c r="C187" s="338">
        <v>-19014.93</v>
      </c>
      <c r="D187" s="126">
        <v>-34764.67</v>
      </c>
      <c r="E187" s="126">
        <v>-19014.93</v>
      </c>
      <c r="F187" s="126">
        <v>-384.14</v>
      </c>
      <c r="G187" s="126">
        <v>-515323.80999999994</v>
      </c>
      <c r="H187" s="126">
        <v>-952106.79700000002</v>
      </c>
      <c r="I187" s="126">
        <v>-7303298.7805607188</v>
      </c>
      <c r="J187" s="37">
        <v>-3779709.8022297504</v>
      </c>
      <c r="K187" s="37">
        <v>-558988.35872917098</v>
      </c>
      <c r="L187" s="37">
        <v>-279494.17936458549</v>
      </c>
      <c r="M187" s="260">
        <f>SUM(LisäyksetVähennykset[[#This Row],[Kuntien yhdistymisavustus (-1,00 €/as)]:[Vos-lisäsiirron huomioiminen takautuvasti vuoden 2023 osalta (50 %)]])</f>
        <v>-13462100.397884227</v>
      </c>
      <c r="N187" s="117"/>
    </row>
    <row r="188" spans="1:14" s="50" customFormat="1">
      <c r="A188" s="248">
        <v>599</v>
      </c>
      <c r="B188" s="248" t="s">
        <v>197</v>
      </c>
      <c r="C188" s="338">
        <v>-11093.94</v>
      </c>
      <c r="D188" s="126">
        <v>-20282.86</v>
      </c>
      <c r="E188" s="126">
        <v>-11093.94</v>
      </c>
      <c r="F188" s="126">
        <v>-224.12</v>
      </c>
      <c r="G188" s="126">
        <v>-300656.98</v>
      </c>
      <c r="H188" s="126">
        <v>-93152.381450000001</v>
      </c>
      <c r="I188" s="126">
        <v>-2253755.0919483542</v>
      </c>
      <c r="J188" s="37">
        <v>-1949520.6773163578</v>
      </c>
      <c r="K188" s="37">
        <v>-326132.32404431148</v>
      </c>
      <c r="L188" s="37">
        <v>-163066.16202215574</v>
      </c>
      <c r="M188" s="260">
        <f>SUM(LisäyksetVähennykset[[#This Row],[Kuntien yhdistymisavustus (-1,00 €/as)]:[Vos-lisäsiirron huomioiminen takautuvasti vuoden 2023 osalta (50 %)]])</f>
        <v>-5128978.4767811792</v>
      </c>
      <c r="N188" s="117"/>
    </row>
    <row r="189" spans="1:14" s="50" customFormat="1">
      <c r="A189" s="248">
        <v>601</v>
      </c>
      <c r="B189" s="248" t="s">
        <v>198</v>
      </c>
      <c r="C189" s="338">
        <v>-3748.14</v>
      </c>
      <c r="D189" s="126">
        <v>-6852.66</v>
      </c>
      <c r="E189" s="126">
        <v>-3748.14</v>
      </c>
      <c r="F189" s="126">
        <v>-75.72</v>
      </c>
      <c r="G189" s="126">
        <v>-101578.37999999999</v>
      </c>
      <c r="H189" s="126">
        <v>-102081.715</v>
      </c>
      <c r="I189" s="126">
        <v>650087.80183864944</v>
      </c>
      <c r="J189" s="37">
        <v>304904.63496101322</v>
      </c>
      <c r="K189" s="37">
        <v>-110185.34524645397</v>
      </c>
      <c r="L189" s="37">
        <v>-55092.672623226987</v>
      </c>
      <c r="M189" s="260">
        <f>SUM(LisäyksetVähennykset[[#This Row],[Kuntien yhdistymisavustus (-1,00 €/as)]:[Vos-lisäsiirron huomioiminen takautuvasti vuoden 2023 osalta (50 %)]])</f>
        <v>571629.66392998165</v>
      </c>
      <c r="N189" s="117"/>
    </row>
    <row r="190" spans="1:14" s="50" customFormat="1">
      <c r="A190" s="248">
        <v>604</v>
      </c>
      <c r="B190" s="248" t="s">
        <v>199</v>
      </c>
      <c r="C190" s="338">
        <v>-20200.95</v>
      </c>
      <c r="D190" s="126">
        <v>-36933.050000000003</v>
      </c>
      <c r="E190" s="126">
        <v>-20200.95</v>
      </c>
      <c r="F190" s="126">
        <v>-408.1</v>
      </c>
      <c r="G190" s="126">
        <v>-547466.15</v>
      </c>
      <c r="H190" s="126">
        <v>-654006.495</v>
      </c>
      <c r="I190" s="126">
        <v>3666734.012272377</v>
      </c>
      <c r="J190" s="37">
        <v>1645895.0361722582</v>
      </c>
      <c r="K190" s="37">
        <v>-593854.19169410807</v>
      </c>
      <c r="L190" s="37">
        <v>-296927.09584705404</v>
      </c>
      <c r="M190" s="260">
        <f>SUM(LisäyksetVähennykset[[#This Row],[Kuntien yhdistymisavustus (-1,00 €/as)]:[Vos-lisäsiirron huomioiminen takautuvasti vuoden 2023 osalta (50 %)]])</f>
        <v>3142632.0659034732</v>
      </c>
      <c r="N190" s="117"/>
    </row>
    <row r="191" spans="1:14" s="50" customFormat="1">
      <c r="A191" s="248">
        <v>607</v>
      </c>
      <c r="B191" s="248" t="s">
        <v>200</v>
      </c>
      <c r="C191" s="338">
        <v>-4043.16</v>
      </c>
      <c r="D191" s="126">
        <v>-7392.04</v>
      </c>
      <c r="E191" s="126">
        <v>-4043.16</v>
      </c>
      <c r="F191" s="126">
        <v>-81.680000000000007</v>
      </c>
      <c r="G191" s="126">
        <v>-109573.71999999999</v>
      </c>
      <c r="H191" s="126">
        <v>-153895.74</v>
      </c>
      <c r="I191" s="126">
        <v>-790078.04205226956</v>
      </c>
      <c r="J191" s="37">
        <v>-283432.09626483062</v>
      </c>
      <c r="K191" s="37">
        <v>-118858.14843806604</v>
      </c>
      <c r="L191" s="37">
        <v>-59429.07421903302</v>
      </c>
      <c r="M191" s="260">
        <f>SUM(LisäyksetVähennykset[[#This Row],[Kuntien yhdistymisavustus (-1,00 €/as)]:[Vos-lisäsiirron huomioiminen takautuvasti vuoden 2023 osalta (50 %)]])</f>
        <v>-1530826.8609741991</v>
      </c>
      <c r="N191" s="117"/>
    </row>
    <row r="192" spans="1:14" s="50" customFormat="1">
      <c r="A192" s="248">
        <v>608</v>
      </c>
      <c r="B192" s="248" t="s">
        <v>201</v>
      </c>
      <c r="C192" s="338">
        <v>-1960.2</v>
      </c>
      <c r="D192" s="126">
        <v>-3583.8</v>
      </c>
      <c r="E192" s="126">
        <v>-1960.2</v>
      </c>
      <c r="F192" s="126">
        <v>-39.6</v>
      </c>
      <c r="G192" s="126">
        <v>-53123.399999999994</v>
      </c>
      <c r="H192" s="126">
        <v>-38206.934999999998</v>
      </c>
      <c r="I192" s="126">
        <v>-220993.47422349593</v>
      </c>
      <c r="J192" s="37">
        <v>-153031.67725784329</v>
      </c>
      <c r="K192" s="37">
        <v>-57624.665501315074</v>
      </c>
      <c r="L192" s="37">
        <v>-28812.332750657537</v>
      </c>
      <c r="M192" s="260">
        <f>SUM(LisäyksetVähennykset[[#This Row],[Kuntien yhdistymisavustus (-1,00 €/as)]:[Vos-lisäsiirron huomioiminen takautuvasti vuoden 2023 osalta (50 %)]])</f>
        <v>-559336.28473331186</v>
      </c>
      <c r="N192" s="117"/>
    </row>
    <row r="193" spans="1:14" s="50" customFormat="1">
      <c r="A193" s="248">
        <v>609</v>
      </c>
      <c r="B193" s="248" t="s">
        <v>202</v>
      </c>
      <c r="C193" s="338">
        <v>-82372.95</v>
      </c>
      <c r="D193" s="126">
        <v>-150601.05000000002</v>
      </c>
      <c r="E193" s="126">
        <v>-82372.95</v>
      </c>
      <c r="F193" s="126">
        <v>-1664.1000000000001</v>
      </c>
      <c r="G193" s="126">
        <v>-2232390.15</v>
      </c>
      <c r="H193" s="126">
        <v>-4534034.6824500002</v>
      </c>
      <c r="I193" s="126">
        <v>-15663153.056943299</v>
      </c>
      <c r="J193" s="37">
        <v>-4080360.2766251843</v>
      </c>
      <c r="K193" s="37">
        <v>-2421545.6025438993</v>
      </c>
      <c r="L193" s="37">
        <v>-1210772.8012719497</v>
      </c>
      <c r="M193" s="260">
        <f>SUM(LisäyksetVähennykset[[#This Row],[Kuntien yhdistymisavustus (-1,00 €/as)]:[Vos-lisäsiirron huomioiminen takautuvasti vuoden 2023 osalta (50 %)]])</f>
        <v>-30459267.61983433</v>
      </c>
      <c r="N193" s="117"/>
    </row>
    <row r="194" spans="1:14" s="50" customFormat="1">
      <c r="A194" s="246">
        <v>611</v>
      </c>
      <c r="B194" s="248" t="s">
        <v>203</v>
      </c>
      <c r="C194" s="338">
        <v>-4960.8900000000003</v>
      </c>
      <c r="D194" s="126">
        <v>-9069.91</v>
      </c>
      <c r="E194" s="126">
        <v>-4960.8900000000003</v>
      </c>
      <c r="F194" s="126">
        <v>-100.22</v>
      </c>
      <c r="G194" s="126">
        <v>-134445.13</v>
      </c>
      <c r="H194" s="126">
        <v>-106489.645</v>
      </c>
      <c r="I194" s="126">
        <v>543302.01269001409</v>
      </c>
      <c r="J194" s="126">
        <v>172299.96346384526</v>
      </c>
      <c r="K194" s="126">
        <v>-145836.96910459083</v>
      </c>
      <c r="L194" s="126">
        <v>-72918.484552295413</v>
      </c>
      <c r="M194" s="260">
        <f>SUM(LisäyksetVähennykset[[#This Row],[Kuntien yhdistymisavustus (-1,00 €/as)]:[Vos-lisäsiirron huomioiminen takautuvasti vuoden 2023 osalta (50 %)]])</f>
        <v>236819.83749697311</v>
      </c>
      <c r="N194" s="117"/>
    </row>
    <row r="195" spans="1:14" s="50" customFormat="1">
      <c r="A195" s="248">
        <v>614</v>
      </c>
      <c r="B195" s="248" t="s">
        <v>204</v>
      </c>
      <c r="C195" s="338">
        <v>-2969.0099999999998</v>
      </c>
      <c r="D195" s="126">
        <v>-5428.1900000000005</v>
      </c>
      <c r="E195" s="126">
        <v>-2969.0099999999998</v>
      </c>
      <c r="F195" s="126">
        <v>-59.980000000000004</v>
      </c>
      <c r="G195" s="126">
        <v>-80463.17</v>
      </c>
      <c r="H195" s="126">
        <v>-40823.815000000002</v>
      </c>
      <c r="I195" s="126">
        <v>-475724.19454908639</v>
      </c>
      <c r="J195" s="37">
        <v>-271173.54270744126</v>
      </c>
      <c r="K195" s="37">
        <v>-87280.995878001966</v>
      </c>
      <c r="L195" s="37">
        <v>-43640.497939000983</v>
      </c>
      <c r="M195" s="260">
        <f>SUM(LisäyksetVähennykset[[#This Row],[Kuntien yhdistymisavustus (-1,00 €/as)]:[Vos-lisäsiirron huomioiminen takautuvasti vuoden 2023 osalta (50 %)]])</f>
        <v>-1010532.4060735306</v>
      </c>
      <c r="N195" s="117"/>
    </row>
    <row r="196" spans="1:14" s="50" customFormat="1">
      <c r="A196" s="248">
        <v>615</v>
      </c>
      <c r="B196" s="248" t="s">
        <v>205</v>
      </c>
      <c r="C196" s="338">
        <v>-7526.97</v>
      </c>
      <c r="D196" s="126">
        <v>-13761.43</v>
      </c>
      <c r="E196" s="126">
        <v>-7526.97</v>
      </c>
      <c r="F196" s="126">
        <v>-152.06</v>
      </c>
      <c r="G196" s="126">
        <v>-203988.49</v>
      </c>
      <c r="H196" s="126">
        <v>-260506.4215</v>
      </c>
      <c r="I196" s="126">
        <v>2110305.120086058</v>
      </c>
      <c r="J196" s="37">
        <v>397188.0517099112</v>
      </c>
      <c r="K196" s="37">
        <v>-221272.89485176691</v>
      </c>
      <c r="L196" s="37">
        <v>-110636.44742588345</v>
      </c>
      <c r="M196" s="260">
        <f>SUM(LisäyksetVähennykset[[#This Row],[Kuntien yhdistymisavustus (-1,00 €/as)]:[Vos-lisäsiirron huomioiminen takautuvasti vuoden 2023 osalta (50 %)]])</f>
        <v>1682121.4880183188</v>
      </c>
      <c r="N196" s="117"/>
    </row>
    <row r="197" spans="1:14" s="50" customFormat="1">
      <c r="A197" s="248">
        <v>616</v>
      </c>
      <c r="B197" s="248" t="s">
        <v>206</v>
      </c>
      <c r="C197" s="338">
        <v>-1788.93</v>
      </c>
      <c r="D197" s="126">
        <v>-3270.67</v>
      </c>
      <c r="E197" s="126">
        <v>-1788.93</v>
      </c>
      <c r="F197" s="126">
        <v>-36.14</v>
      </c>
      <c r="G197" s="126">
        <v>-48481.81</v>
      </c>
      <c r="H197" s="126">
        <v>-46000.584999999999</v>
      </c>
      <c r="I197" s="126">
        <v>-32611.852366617819</v>
      </c>
      <c r="J197" s="37">
        <v>-29343.126982180012</v>
      </c>
      <c r="K197" s="37">
        <v>-52589.783111553705</v>
      </c>
      <c r="L197" s="37">
        <v>-26294.891555776852</v>
      </c>
      <c r="M197" s="260">
        <f>SUM(LisäyksetVähennykset[[#This Row],[Kuntien yhdistymisavustus (-1,00 €/as)]:[Vos-lisäsiirron huomioiminen takautuvasti vuoden 2023 osalta (50 %)]])</f>
        <v>-242206.71901612839</v>
      </c>
      <c r="N197" s="117"/>
    </row>
    <row r="198" spans="1:14" s="50" customFormat="1">
      <c r="A198" s="248">
        <v>619</v>
      </c>
      <c r="B198" s="248" t="s">
        <v>207</v>
      </c>
      <c r="C198" s="338">
        <v>-2648.25</v>
      </c>
      <c r="D198" s="126">
        <v>-4841.75</v>
      </c>
      <c r="E198" s="126">
        <v>-2648.25</v>
      </c>
      <c r="F198" s="126">
        <v>-53.5</v>
      </c>
      <c r="G198" s="126">
        <v>-71770.25</v>
      </c>
      <c r="H198" s="126">
        <v>-103190.68</v>
      </c>
      <c r="I198" s="126">
        <v>696069.42958401155</v>
      </c>
      <c r="J198" s="37">
        <v>335769.06612667517</v>
      </c>
      <c r="K198" s="37">
        <v>-77851.50515960496</v>
      </c>
      <c r="L198" s="37">
        <v>-38925.75257980248</v>
      </c>
      <c r="M198" s="260">
        <f>SUM(LisäyksetVähennykset[[#This Row],[Kuntien yhdistymisavustus (-1,00 €/as)]:[Vos-lisäsiirron huomioiminen takautuvasti vuoden 2023 osalta (50 %)]])</f>
        <v>729908.55797127925</v>
      </c>
      <c r="N198" s="117"/>
    </row>
    <row r="199" spans="1:14" s="50" customFormat="1">
      <c r="A199" s="248">
        <v>620</v>
      </c>
      <c r="B199" s="252" t="s">
        <v>208</v>
      </c>
      <c r="C199" s="338">
        <v>-2356.1999999999998</v>
      </c>
      <c r="D199" s="126">
        <v>-4307.8</v>
      </c>
      <c r="E199" s="126">
        <v>-2356.1999999999998</v>
      </c>
      <c r="F199" s="126">
        <v>-47.6</v>
      </c>
      <c r="G199" s="126">
        <v>-63855.399999999994</v>
      </c>
      <c r="H199" s="126">
        <v>-53154.83</v>
      </c>
      <c r="I199" s="126">
        <v>354792.00390288467</v>
      </c>
      <c r="J199" s="37">
        <v>386360.38850784634</v>
      </c>
      <c r="K199" s="37">
        <v>-69266.012067237316</v>
      </c>
      <c r="L199" s="37">
        <v>-34633.006033618658</v>
      </c>
      <c r="M199" s="260">
        <f>SUM(LisäyksetVähennykset[[#This Row],[Kuntien yhdistymisavustus (-1,00 €/as)]:[Vos-lisäsiirron huomioiminen takautuvasti vuoden 2023 osalta (50 %)]])</f>
        <v>511175.3443098751</v>
      </c>
      <c r="N199" s="117"/>
    </row>
    <row r="200" spans="1:14" s="50" customFormat="1">
      <c r="A200" s="248">
        <v>623</v>
      </c>
      <c r="B200" s="248" t="s">
        <v>209</v>
      </c>
      <c r="C200" s="338">
        <v>-2085.9299999999998</v>
      </c>
      <c r="D200" s="126">
        <v>-3813.67</v>
      </c>
      <c r="E200" s="126">
        <v>-2085.9299999999998</v>
      </c>
      <c r="F200" s="126">
        <v>-42.14</v>
      </c>
      <c r="G200" s="126">
        <v>-56530.81</v>
      </c>
      <c r="H200" s="126">
        <v>-44494.63</v>
      </c>
      <c r="I200" s="126">
        <v>431093.14905713272</v>
      </c>
      <c r="J200" s="37">
        <v>53073.327275768337</v>
      </c>
      <c r="K200" s="37">
        <v>-61320.793035995383</v>
      </c>
      <c r="L200" s="37">
        <v>-30660.396517997691</v>
      </c>
      <c r="M200" s="260">
        <f>SUM(LisäyksetVähennykset[[#This Row],[Kuntien yhdistymisavustus (-1,00 €/as)]:[Vos-lisäsiirron huomioiminen takautuvasti vuoden 2023 osalta (50 %)]])</f>
        <v>283132.176778908</v>
      </c>
      <c r="N200" s="117"/>
    </row>
    <row r="201" spans="1:14" s="50" customFormat="1">
      <c r="A201" s="248">
        <v>624</v>
      </c>
      <c r="B201" s="248" t="s">
        <v>210</v>
      </c>
      <c r="C201" s="338">
        <v>-5065.83</v>
      </c>
      <c r="D201" s="126">
        <v>-9261.77</v>
      </c>
      <c r="E201" s="126">
        <v>-5065.83</v>
      </c>
      <c r="F201" s="126">
        <v>-102.34</v>
      </c>
      <c r="G201" s="126">
        <v>-137289.10999999999</v>
      </c>
      <c r="H201" s="126">
        <v>-138170.23999999999</v>
      </c>
      <c r="I201" s="126">
        <v>785470.21242668992</v>
      </c>
      <c r="J201" s="37">
        <v>850843.21914438263</v>
      </c>
      <c r="K201" s="37">
        <v>-148921.92594456021</v>
      </c>
      <c r="L201" s="37">
        <v>-74460.962972280104</v>
      </c>
      <c r="M201" s="260">
        <f>SUM(LisäyksetVähennykset[[#This Row],[Kuntien yhdistymisavustus (-1,00 €/as)]:[Vos-lisäsiirron huomioiminen takautuvasti vuoden 2023 osalta (50 %)]])</f>
        <v>1117975.4226542322</v>
      </c>
      <c r="N201" s="117"/>
    </row>
    <row r="202" spans="1:14" s="50" customFormat="1">
      <c r="A202" s="248">
        <v>625</v>
      </c>
      <c r="B202" s="248" t="s">
        <v>211</v>
      </c>
      <c r="C202" s="338">
        <v>-2961.09</v>
      </c>
      <c r="D202" s="126">
        <v>-5413.71</v>
      </c>
      <c r="E202" s="126">
        <v>-2961.09</v>
      </c>
      <c r="F202" s="126">
        <v>-59.82</v>
      </c>
      <c r="G202" s="126">
        <v>-80248.53</v>
      </c>
      <c r="H202" s="126">
        <v>-42655.72</v>
      </c>
      <c r="I202" s="126">
        <v>1064664.6545939166</v>
      </c>
      <c r="J202" s="37">
        <v>661125.40457138326</v>
      </c>
      <c r="K202" s="37">
        <v>-87048.168946683523</v>
      </c>
      <c r="L202" s="37">
        <v>-43524.084473341762</v>
      </c>
      <c r="M202" s="260">
        <f>SUM(LisäyksetVähennykset[[#This Row],[Kuntien yhdistymisavustus (-1,00 €/as)]:[Vos-lisäsiirron huomioiminen takautuvasti vuoden 2023 osalta (50 %)]])</f>
        <v>1460917.8457452748</v>
      </c>
      <c r="N202" s="117"/>
    </row>
    <row r="203" spans="1:14" s="50" customFormat="1">
      <c r="A203" s="248">
        <v>626</v>
      </c>
      <c r="B203" s="248" t="s">
        <v>212</v>
      </c>
      <c r="C203" s="338">
        <v>-4786.6499999999996</v>
      </c>
      <c r="D203" s="126">
        <v>-8751.35</v>
      </c>
      <c r="E203" s="126">
        <v>-4786.6499999999996</v>
      </c>
      <c r="F203" s="126">
        <v>-96.7</v>
      </c>
      <c r="G203" s="126">
        <v>-129723.04999999999</v>
      </c>
      <c r="H203" s="126">
        <v>-169729.86499999999</v>
      </c>
      <c r="I203" s="126">
        <v>-427284.07714175939</v>
      </c>
      <c r="J203" s="37">
        <v>-375747.19100981514</v>
      </c>
      <c r="K203" s="37">
        <v>-140714.77661558503</v>
      </c>
      <c r="L203" s="37">
        <v>-70357.388307792513</v>
      </c>
      <c r="M203" s="260">
        <f>SUM(LisäyksetVähennykset[[#This Row],[Kuntien yhdistymisavustus (-1,00 €/as)]:[Vos-lisäsiirron huomioiminen takautuvasti vuoden 2023 osalta (50 %)]])</f>
        <v>-1331977.698074952</v>
      </c>
      <c r="N203" s="117"/>
    </row>
    <row r="204" spans="1:14" s="50" customFormat="1">
      <c r="A204" s="248">
        <v>630</v>
      </c>
      <c r="B204" s="248" t="s">
        <v>213</v>
      </c>
      <c r="C204" s="338">
        <v>-1618.65</v>
      </c>
      <c r="D204" s="126">
        <v>-2959.35</v>
      </c>
      <c r="E204" s="126">
        <v>-1618.65</v>
      </c>
      <c r="F204" s="126">
        <v>-32.700000000000003</v>
      </c>
      <c r="G204" s="126">
        <v>-43867.049999999996</v>
      </c>
      <c r="H204" s="126">
        <v>-19969.455000000002</v>
      </c>
      <c r="I204" s="126">
        <v>-290146.03166584164</v>
      </c>
      <c r="J204" s="37">
        <v>-406773.62885711162</v>
      </c>
      <c r="K204" s="37">
        <v>-47584.004088207141</v>
      </c>
      <c r="L204" s="37">
        <v>-23792.00204410357</v>
      </c>
      <c r="M204" s="260">
        <f>SUM(LisäyksetVähennykset[[#This Row],[Kuntien yhdistymisavustus (-1,00 €/as)]:[Vos-lisäsiirron huomioiminen takautuvasti vuoden 2023 osalta (50 %)]])</f>
        <v>-838361.52165526396</v>
      </c>
      <c r="N204" s="117"/>
    </row>
    <row r="205" spans="1:14" s="50" customFormat="1">
      <c r="A205" s="248">
        <v>631</v>
      </c>
      <c r="B205" s="248" t="s">
        <v>214</v>
      </c>
      <c r="C205" s="338">
        <v>-1943.37</v>
      </c>
      <c r="D205" s="126">
        <v>-3553.03</v>
      </c>
      <c r="E205" s="126">
        <v>-1943.37</v>
      </c>
      <c r="F205" s="126">
        <v>-39.26</v>
      </c>
      <c r="G205" s="126">
        <v>-52667.289999999994</v>
      </c>
      <c r="H205" s="126">
        <v>-23593.154999999999</v>
      </c>
      <c r="I205" s="126">
        <v>581095.38561277138</v>
      </c>
      <c r="J205" s="37">
        <v>529214.87250251952</v>
      </c>
      <c r="K205" s="37">
        <v>-57129.908272263376</v>
      </c>
      <c r="L205" s="37">
        <v>-28564.954136131688</v>
      </c>
      <c r="M205" s="260">
        <f>SUM(LisäyksetVähennykset[[#This Row],[Kuntien yhdistymisavustus (-1,00 €/as)]:[Vos-lisäsiirron huomioiminen takautuvasti vuoden 2023 osalta (50 %)]])</f>
        <v>940875.92070689588</v>
      </c>
      <c r="N205" s="117"/>
    </row>
    <row r="206" spans="1:14" s="50" customFormat="1">
      <c r="A206" s="248">
        <v>635</v>
      </c>
      <c r="B206" s="248" t="s">
        <v>215</v>
      </c>
      <c r="C206" s="338">
        <v>-6283.53</v>
      </c>
      <c r="D206" s="126">
        <v>-11488.07</v>
      </c>
      <c r="E206" s="126">
        <v>-6283.53</v>
      </c>
      <c r="F206" s="126">
        <v>-126.94</v>
      </c>
      <c r="G206" s="126">
        <v>-170290.00999999998</v>
      </c>
      <c r="H206" s="126">
        <v>-186009.51</v>
      </c>
      <c r="I206" s="126">
        <v>26026.752907096139</v>
      </c>
      <c r="J206" s="37">
        <v>7287.162092483476</v>
      </c>
      <c r="K206" s="37">
        <v>-184719.06663477109</v>
      </c>
      <c r="L206" s="37">
        <v>-92359.533317385547</v>
      </c>
      <c r="M206" s="260">
        <f>SUM(LisäyksetVähennykset[[#This Row],[Kuntien yhdistymisavustus (-1,00 €/as)]:[Vos-lisäsiirron huomioiminen takautuvasti vuoden 2023 osalta (50 %)]])</f>
        <v>-624246.27495257708</v>
      </c>
      <c r="N206" s="117"/>
    </row>
    <row r="207" spans="1:14" s="50" customFormat="1">
      <c r="A207" s="248">
        <v>636</v>
      </c>
      <c r="B207" s="248" t="s">
        <v>216</v>
      </c>
      <c r="C207" s="338">
        <v>-8072.46</v>
      </c>
      <c r="D207" s="126">
        <v>-14758.74</v>
      </c>
      <c r="E207" s="126">
        <v>-8072.46</v>
      </c>
      <c r="F207" s="126">
        <v>-163.08000000000001</v>
      </c>
      <c r="G207" s="126">
        <v>-218771.81999999998</v>
      </c>
      <c r="H207" s="126">
        <v>-247718.72</v>
      </c>
      <c r="I207" s="126">
        <v>943617.18598741898</v>
      </c>
      <c r="J207" s="37">
        <v>340896.32063456852</v>
      </c>
      <c r="K207" s="37">
        <v>-237308.84974632479</v>
      </c>
      <c r="L207" s="37">
        <v>-118654.4248731624</v>
      </c>
      <c r="M207" s="260">
        <f>SUM(LisäyksetVähennykset[[#This Row],[Kuntien yhdistymisavustus (-1,00 €/as)]:[Vos-lisäsiirron huomioiminen takautuvasti vuoden 2023 osalta (50 %)]])</f>
        <v>430992.9520025003</v>
      </c>
      <c r="N207" s="117"/>
    </row>
    <row r="208" spans="1:14" s="50" customFormat="1">
      <c r="A208" s="248">
        <v>638</v>
      </c>
      <c r="B208" s="248" t="s">
        <v>217</v>
      </c>
      <c r="C208" s="338">
        <v>-50719.68</v>
      </c>
      <c r="D208" s="126">
        <v>-92729.919999999998</v>
      </c>
      <c r="E208" s="126">
        <v>-50719.68</v>
      </c>
      <c r="F208" s="126">
        <v>-1024.6400000000001</v>
      </c>
      <c r="G208" s="126">
        <v>-1374554.5599999998</v>
      </c>
      <c r="H208" s="126">
        <v>-2424821.0253499998</v>
      </c>
      <c r="I208" s="126">
        <v>16187510.997418774</v>
      </c>
      <c r="J208" s="37">
        <v>6547585.267454098</v>
      </c>
      <c r="K208" s="37">
        <v>-1491023.66816332</v>
      </c>
      <c r="L208" s="37">
        <v>-745511.83408166002</v>
      </c>
      <c r="M208" s="260">
        <f>SUM(LisäyksetVähennykset[[#This Row],[Kuntien yhdistymisavustus (-1,00 €/as)]:[Vos-lisäsiirron huomioiminen takautuvasti vuoden 2023 osalta (50 %)]])</f>
        <v>16503991.257277895</v>
      </c>
      <c r="N208" s="117"/>
    </row>
    <row r="209" spans="1:14" s="50" customFormat="1">
      <c r="A209" s="248">
        <v>678</v>
      </c>
      <c r="B209" s="248" t="s">
        <v>218</v>
      </c>
      <c r="C209" s="338">
        <v>-23832.27</v>
      </c>
      <c r="D209" s="126">
        <v>-43572.130000000005</v>
      </c>
      <c r="E209" s="126">
        <v>-23832.27</v>
      </c>
      <c r="F209" s="126">
        <v>-481.46000000000004</v>
      </c>
      <c r="G209" s="126">
        <v>-645878.59</v>
      </c>
      <c r="H209" s="126">
        <v>-971435.07200000004</v>
      </c>
      <c r="I209" s="126">
        <v>559705.87200659746</v>
      </c>
      <c r="J209" s="37">
        <v>27638.861360068491</v>
      </c>
      <c r="K209" s="37">
        <v>-700605.33970361506</v>
      </c>
      <c r="L209" s="37">
        <v>-350302.66985180753</v>
      </c>
      <c r="M209" s="260">
        <f>SUM(LisäyksetVähennykset[[#This Row],[Kuntien yhdistymisavustus (-1,00 €/as)]:[Vos-lisäsiirron huomioiminen takautuvasti vuoden 2023 osalta (50 %)]])</f>
        <v>-2172595.0681887567</v>
      </c>
      <c r="N209" s="117"/>
    </row>
    <row r="210" spans="1:14" s="50" customFormat="1">
      <c r="A210" s="248">
        <v>680</v>
      </c>
      <c r="B210" s="248" t="s">
        <v>219</v>
      </c>
      <c r="C210" s="338">
        <v>-24692.579999999998</v>
      </c>
      <c r="D210" s="126">
        <v>-45145.020000000004</v>
      </c>
      <c r="E210" s="126">
        <v>-24692.579999999998</v>
      </c>
      <c r="F210" s="126">
        <v>-498.84000000000003</v>
      </c>
      <c r="G210" s="126">
        <v>-669193.86</v>
      </c>
      <c r="H210" s="126">
        <v>-1315812.9959499999</v>
      </c>
      <c r="I210" s="126">
        <v>1167156.6830482229</v>
      </c>
      <c r="J210" s="37">
        <v>986475.02359984559</v>
      </c>
      <c r="K210" s="37">
        <v>-725896.16511808103</v>
      </c>
      <c r="L210" s="37">
        <v>-362948.08255904051</v>
      </c>
      <c r="M210" s="260">
        <f>SUM(LisäyksetVähennykset[[#This Row],[Kuntien yhdistymisavustus (-1,00 €/as)]:[Vos-lisäsiirron huomioiminen takautuvasti vuoden 2023 osalta (50 %)]])</f>
        <v>-1015248.4169790528</v>
      </c>
      <c r="N210" s="117"/>
    </row>
    <row r="211" spans="1:14" s="50" customFormat="1">
      <c r="A211" s="248">
        <v>681</v>
      </c>
      <c r="B211" s="248" t="s">
        <v>220</v>
      </c>
      <c r="C211" s="338">
        <v>-3274.92</v>
      </c>
      <c r="D211" s="126">
        <v>-5987.4800000000005</v>
      </c>
      <c r="E211" s="126">
        <v>-3274.92</v>
      </c>
      <c r="F211" s="126">
        <v>-66.16</v>
      </c>
      <c r="G211" s="126">
        <v>-88753.64</v>
      </c>
      <c r="H211" s="126">
        <v>-136612.31</v>
      </c>
      <c r="I211" s="126">
        <v>302614.42046989128</v>
      </c>
      <c r="J211" s="37">
        <v>266796.18499568588</v>
      </c>
      <c r="K211" s="37">
        <v>-96273.936100176899</v>
      </c>
      <c r="L211" s="37">
        <v>-48136.96805008845</v>
      </c>
      <c r="M211" s="260">
        <f>SUM(LisäyksetVähennykset[[#This Row],[Kuntien yhdistymisavustus (-1,00 €/as)]:[Vos-lisäsiirron huomioiminen takautuvasti vuoden 2023 osalta (50 %)]])</f>
        <v>187030.27131531184</v>
      </c>
      <c r="N211" s="117"/>
    </row>
    <row r="212" spans="1:14" s="50" customFormat="1">
      <c r="A212" s="248">
        <v>683</v>
      </c>
      <c r="B212" s="248" t="s">
        <v>221</v>
      </c>
      <c r="C212" s="338">
        <v>-3581.82</v>
      </c>
      <c r="D212" s="126">
        <v>-6548.58</v>
      </c>
      <c r="E212" s="126">
        <v>-3581.82</v>
      </c>
      <c r="F212" s="126">
        <v>-72.36</v>
      </c>
      <c r="G212" s="126">
        <v>-97070.939999999988</v>
      </c>
      <c r="H212" s="126">
        <v>-106915.67</v>
      </c>
      <c r="I212" s="126">
        <v>-104141.67003917198</v>
      </c>
      <c r="J212" s="37">
        <v>162112.58088583272</v>
      </c>
      <c r="K212" s="37">
        <v>-105295.97968876663</v>
      </c>
      <c r="L212" s="37">
        <v>-52647.989844383315</v>
      </c>
      <c r="M212" s="260">
        <f>SUM(LisäyksetVähennykset[[#This Row],[Kuntien yhdistymisavustus (-1,00 €/as)]:[Vos-lisäsiirron huomioiminen takautuvasti vuoden 2023 osalta (50 %)]])</f>
        <v>-317744.24868648924</v>
      </c>
      <c r="N212" s="117"/>
    </row>
    <row r="213" spans="1:14" s="50" customFormat="1">
      <c r="A213" s="248">
        <v>684</v>
      </c>
      <c r="B213" s="248" t="s">
        <v>222</v>
      </c>
      <c r="C213" s="338">
        <v>-38280.33</v>
      </c>
      <c r="D213" s="126">
        <v>-69987.27</v>
      </c>
      <c r="E213" s="126">
        <v>-38280.33</v>
      </c>
      <c r="F213" s="126">
        <v>-773.34</v>
      </c>
      <c r="G213" s="126">
        <v>-1037435.61</v>
      </c>
      <c r="H213" s="126">
        <v>-1365045.99</v>
      </c>
      <c r="I213" s="126">
        <v>1966136.1182143104</v>
      </c>
      <c r="J213" s="37">
        <v>2363625.2545991242</v>
      </c>
      <c r="K213" s="37">
        <v>-1125339.8691612878</v>
      </c>
      <c r="L213" s="37">
        <v>-562669.93458064389</v>
      </c>
      <c r="M213" s="260">
        <f>SUM(LisäyksetVähennykset[[#This Row],[Kuntien yhdistymisavustus (-1,00 €/as)]:[Vos-lisäsiirron huomioiminen takautuvasti vuoden 2023 osalta (50 %)]])</f>
        <v>91948.699071502779</v>
      </c>
      <c r="N213" s="117"/>
    </row>
    <row r="214" spans="1:14" s="50" customFormat="1">
      <c r="A214" s="248">
        <v>686</v>
      </c>
      <c r="B214" s="248" t="s">
        <v>223</v>
      </c>
      <c r="C214" s="338">
        <v>-2934.36</v>
      </c>
      <c r="D214" s="126">
        <v>-5364.84</v>
      </c>
      <c r="E214" s="126">
        <v>-2934.36</v>
      </c>
      <c r="F214" s="126">
        <v>-59.28</v>
      </c>
      <c r="G214" s="126">
        <v>-79524.12</v>
      </c>
      <c r="H214" s="126">
        <v>-127397.83500000001</v>
      </c>
      <c r="I214" s="126">
        <v>-550250.80010664917</v>
      </c>
      <c r="J214" s="37">
        <v>-468144.38522897626</v>
      </c>
      <c r="K214" s="37">
        <v>-86262.378053483772</v>
      </c>
      <c r="L214" s="37">
        <v>-43131.189026741886</v>
      </c>
      <c r="M214" s="260">
        <f>SUM(LisäyksetVähennykset[[#This Row],[Kuntien yhdistymisavustus (-1,00 €/as)]:[Vos-lisäsiirron huomioiminen takautuvasti vuoden 2023 osalta (50 %)]])</f>
        <v>-1366003.5474158509</v>
      </c>
      <c r="N214" s="117"/>
    </row>
    <row r="215" spans="1:14" s="50" customFormat="1">
      <c r="A215" s="248">
        <v>687</v>
      </c>
      <c r="B215" s="248" t="s">
        <v>224</v>
      </c>
      <c r="C215" s="338">
        <v>-1462.23</v>
      </c>
      <c r="D215" s="126">
        <v>-2673.37</v>
      </c>
      <c r="E215" s="126">
        <v>-1462.23</v>
      </c>
      <c r="F215" s="126">
        <v>-29.54</v>
      </c>
      <c r="G215" s="126">
        <v>-39627.909999999996</v>
      </c>
      <c r="H215" s="126">
        <v>-62384.264999999999</v>
      </c>
      <c r="I215" s="126">
        <v>2219.9846201406631</v>
      </c>
      <c r="J215" s="37">
        <v>-139207.24505791767</v>
      </c>
      <c r="K215" s="37">
        <v>-42985.672194667859</v>
      </c>
      <c r="L215" s="37">
        <v>-21492.83609733393</v>
      </c>
      <c r="M215" s="260">
        <f>SUM(LisäyksetVähennykset[[#This Row],[Kuntien yhdistymisavustus (-1,00 €/as)]:[Vos-lisäsiirron huomioiminen takautuvasti vuoden 2023 osalta (50 %)]])</f>
        <v>-309105.31372977881</v>
      </c>
      <c r="N215" s="117"/>
    </row>
    <row r="216" spans="1:14" s="50" customFormat="1">
      <c r="A216" s="248">
        <v>689</v>
      </c>
      <c r="B216" s="248" t="s">
        <v>225</v>
      </c>
      <c r="C216" s="338">
        <v>-3062.07</v>
      </c>
      <c r="D216" s="126">
        <v>-5598.33</v>
      </c>
      <c r="E216" s="126">
        <v>-3062.07</v>
      </c>
      <c r="F216" s="126">
        <v>-61.86</v>
      </c>
      <c r="G216" s="126">
        <v>-82985.189999999988</v>
      </c>
      <c r="H216" s="126">
        <v>-106432.575</v>
      </c>
      <c r="I216" s="126">
        <v>1168315.8547469308</v>
      </c>
      <c r="J216" s="37">
        <v>758484.26899521041</v>
      </c>
      <c r="K216" s="37">
        <v>-90016.712320993698</v>
      </c>
      <c r="L216" s="37">
        <v>-45008.356160496849</v>
      </c>
      <c r="M216" s="260">
        <f>SUM(LisäyksetVähennykset[[#This Row],[Kuntien yhdistymisavustus (-1,00 €/as)]:[Vos-lisäsiirron huomioiminen takautuvasti vuoden 2023 osalta (50 %)]])</f>
        <v>1590572.9602606506</v>
      </c>
      <c r="N216" s="117"/>
    </row>
    <row r="217" spans="1:14" s="50" customFormat="1">
      <c r="A217" s="248">
        <v>691</v>
      </c>
      <c r="B217" s="248" t="s">
        <v>226</v>
      </c>
      <c r="C217" s="338">
        <v>-2609.64</v>
      </c>
      <c r="D217" s="126">
        <v>-4771.16</v>
      </c>
      <c r="E217" s="126">
        <v>-2609.64</v>
      </c>
      <c r="F217" s="126">
        <v>-52.72</v>
      </c>
      <c r="G217" s="126">
        <v>-70723.87999999999</v>
      </c>
      <c r="H217" s="126">
        <v>-52217.06</v>
      </c>
      <c r="I217" s="126">
        <v>637420.58128441451</v>
      </c>
      <c r="J217" s="37">
        <v>72500.780496682753</v>
      </c>
      <c r="K217" s="37">
        <v>-76716.473869427544</v>
      </c>
      <c r="L217" s="37">
        <v>-38358.236934713772</v>
      </c>
      <c r="M217" s="260">
        <f>SUM(LisäyksetVähennykset[[#This Row],[Kuntien yhdistymisavustus (-1,00 €/as)]:[Vos-lisäsiirron huomioiminen takautuvasti vuoden 2023 osalta (50 %)]])</f>
        <v>461862.55097695591</v>
      </c>
      <c r="N217" s="117"/>
    </row>
    <row r="218" spans="1:14" s="50" customFormat="1">
      <c r="A218" s="248">
        <v>694</v>
      </c>
      <c r="B218" s="248" t="s">
        <v>227</v>
      </c>
      <c r="C218" s="338">
        <v>-28065.51</v>
      </c>
      <c r="D218" s="126">
        <v>-51311.69</v>
      </c>
      <c r="E218" s="126">
        <v>-28065.51</v>
      </c>
      <c r="F218" s="126">
        <v>-566.98</v>
      </c>
      <c r="G218" s="126">
        <v>-760603.66999999993</v>
      </c>
      <c r="H218" s="126">
        <v>-2106374.716</v>
      </c>
      <c r="I218" s="126">
        <v>-1026335.2150063083</v>
      </c>
      <c r="J218" s="37">
        <v>373994.17577466095</v>
      </c>
      <c r="K218" s="37">
        <v>-825051.33449332369</v>
      </c>
      <c r="L218" s="37">
        <v>-412525.66724666185</v>
      </c>
      <c r="M218" s="260">
        <f>SUM(LisäyksetVähennykset[[#This Row],[Kuntien yhdistymisavustus (-1,00 €/as)]:[Vos-lisäsiirron huomioiminen takautuvasti vuoden 2023 osalta (50 %)]])</f>
        <v>-4864906.1169716325</v>
      </c>
      <c r="N218" s="117"/>
    </row>
    <row r="219" spans="1:14" s="50" customFormat="1">
      <c r="A219" s="248">
        <v>697</v>
      </c>
      <c r="B219" s="248" t="s">
        <v>228</v>
      </c>
      <c r="C219" s="338">
        <v>-1162.26</v>
      </c>
      <c r="D219" s="126">
        <v>-2124.94</v>
      </c>
      <c r="E219" s="126">
        <v>-1162.26</v>
      </c>
      <c r="F219" s="126">
        <v>-23.48</v>
      </c>
      <c r="G219" s="126">
        <v>-31498.42</v>
      </c>
      <c r="H219" s="126">
        <v>-14097.73</v>
      </c>
      <c r="I219" s="126">
        <v>-109522.89187456362</v>
      </c>
      <c r="J219" s="37">
        <v>-47975.289874421745</v>
      </c>
      <c r="K219" s="37">
        <v>-34167.352170981765</v>
      </c>
      <c r="L219" s="37">
        <v>-17083.676085490883</v>
      </c>
      <c r="M219" s="260">
        <f>SUM(LisäyksetVähennykset[[#This Row],[Kuntien yhdistymisavustus (-1,00 €/as)]:[Vos-lisäsiirron huomioiminen takautuvasti vuoden 2023 osalta (50 %)]])</f>
        <v>-258818.300005458</v>
      </c>
      <c r="N219" s="117"/>
    </row>
    <row r="220" spans="1:14" s="50" customFormat="1">
      <c r="A220" s="248">
        <v>698</v>
      </c>
      <c r="B220" s="248" t="s">
        <v>229</v>
      </c>
      <c r="C220" s="338">
        <v>-63889.65</v>
      </c>
      <c r="D220" s="126">
        <v>-116808.35</v>
      </c>
      <c r="E220" s="126">
        <v>-63889.65</v>
      </c>
      <c r="F220" s="126">
        <v>-1290.7</v>
      </c>
      <c r="G220" s="126">
        <v>-1731474.0499999998</v>
      </c>
      <c r="H220" s="126">
        <v>-2888568.1074999999</v>
      </c>
      <c r="I220" s="126">
        <v>-21050866.220237911</v>
      </c>
      <c r="J220" s="37">
        <v>-12946345.526888374</v>
      </c>
      <c r="K220" s="37">
        <v>-1878185.7515794788</v>
      </c>
      <c r="L220" s="37">
        <v>-939092.87578973942</v>
      </c>
      <c r="M220" s="260">
        <f>SUM(LisäyksetVähennykset[[#This Row],[Kuntien yhdistymisavustus (-1,00 €/as)]:[Vos-lisäsiirron huomioiminen takautuvasti vuoden 2023 osalta (50 %)]])</f>
        <v>-41680410.881995507</v>
      </c>
      <c r="N220" s="117"/>
    </row>
    <row r="221" spans="1:14" s="50" customFormat="1">
      <c r="A221" s="248">
        <v>700</v>
      </c>
      <c r="B221" s="248" t="s">
        <v>230</v>
      </c>
      <c r="C221" s="338">
        <v>-4793.58</v>
      </c>
      <c r="D221" s="126">
        <v>-8764.02</v>
      </c>
      <c r="E221" s="126">
        <v>-4793.58</v>
      </c>
      <c r="F221" s="126">
        <v>-96.84</v>
      </c>
      <c r="G221" s="126">
        <v>-129910.85999999999</v>
      </c>
      <c r="H221" s="126">
        <v>-118292.075</v>
      </c>
      <c r="I221" s="126">
        <v>150130.40342345473</v>
      </c>
      <c r="J221" s="37">
        <v>357248.48174724606</v>
      </c>
      <c r="K221" s="37">
        <v>-140918.50018048869</v>
      </c>
      <c r="L221" s="37">
        <v>-70459.250090244343</v>
      </c>
      <c r="M221" s="260">
        <f>SUM(LisäyksetVähennykset[[#This Row],[Kuntien yhdistymisavustus (-1,00 €/as)]:[Vos-lisäsiirron huomioiminen takautuvasti vuoden 2023 osalta (50 %)]])</f>
        <v>29350.179899967799</v>
      </c>
      <c r="N221" s="117"/>
    </row>
    <row r="222" spans="1:14" s="50" customFormat="1">
      <c r="A222" s="248">
        <v>702</v>
      </c>
      <c r="B222" s="248" t="s">
        <v>231</v>
      </c>
      <c r="C222" s="338">
        <v>-4072.86</v>
      </c>
      <c r="D222" s="126">
        <v>-7446.34</v>
      </c>
      <c r="E222" s="126">
        <v>-4072.86</v>
      </c>
      <c r="F222" s="126">
        <v>-82.28</v>
      </c>
      <c r="G222" s="126">
        <v>-110378.62</v>
      </c>
      <c r="H222" s="126">
        <v>-78637.425000000003</v>
      </c>
      <c r="I222" s="126">
        <v>726591.82922375575</v>
      </c>
      <c r="J222" s="37">
        <v>230364.94139681858</v>
      </c>
      <c r="K222" s="37">
        <v>-119731.2494305102</v>
      </c>
      <c r="L222" s="37">
        <v>-59865.6247152551</v>
      </c>
      <c r="M222" s="260">
        <f>SUM(LisäyksetVähennykset[[#This Row],[Kuntien yhdistymisavustus (-1,00 €/as)]:[Vos-lisäsiirron huomioiminen takautuvasti vuoden 2023 osalta (50 %)]])</f>
        <v>572669.51147480903</v>
      </c>
      <c r="N222" s="117"/>
    </row>
    <row r="223" spans="1:14" s="50" customFormat="1">
      <c r="A223" s="248">
        <v>704</v>
      </c>
      <c r="B223" s="248" t="s">
        <v>232</v>
      </c>
      <c r="C223" s="338">
        <v>-6363.72</v>
      </c>
      <c r="D223" s="126">
        <v>-11634.68</v>
      </c>
      <c r="E223" s="126">
        <v>-6363.72</v>
      </c>
      <c r="F223" s="126">
        <v>-128.56</v>
      </c>
      <c r="G223" s="126">
        <v>-172463.24</v>
      </c>
      <c r="H223" s="126">
        <v>-54889.96</v>
      </c>
      <c r="I223" s="126">
        <v>698817.25875291473</v>
      </c>
      <c r="J223" s="37">
        <v>38675.238515500772</v>
      </c>
      <c r="K223" s="37">
        <v>-187076.43931437033</v>
      </c>
      <c r="L223" s="37">
        <v>-93538.219657185167</v>
      </c>
      <c r="M223" s="260">
        <f>SUM(LisäyksetVähennykset[[#This Row],[Kuntien yhdistymisavustus (-1,00 €/as)]:[Vos-lisäsiirron huomioiminen takautuvasti vuoden 2023 osalta (50 %)]])</f>
        <v>205033.95829686002</v>
      </c>
      <c r="N223" s="117"/>
    </row>
    <row r="224" spans="1:14" s="50" customFormat="1">
      <c r="A224" s="248">
        <v>707</v>
      </c>
      <c r="B224" s="248" t="s">
        <v>233</v>
      </c>
      <c r="C224" s="338">
        <v>-1940.4</v>
      </c>
      <c r="D224" s="126">
        <v>-3547.6</v>
      </c>
      <c r="E224" s="126">
        <v>-1940.4</v>
      </c>
      <c r="F224" s="126">
        <v>-39.200000000000003</v>
      </c>
      <c r="G224" s="126">
        <v>-52586.799999999996</v>
      </c>
      <c r="H224" s="126">
        <v>-54778.428</v>
      </c>
      <c r="I224" s="126">
        <v>-270680.92151397717</v>
      </c>
      <c r="J224" s="37">
        <v>2250.3289272518691</v>
      </c>
      <c r="K224" s="37">
        <v>-57042.59817301896</v>
      </c>
      <c r="L224" s="37">
        <v>-28521.29908650948</v>
      </c>
      <c r="M224" s="260">
        <f>SUM(LisäyksetVähennykset[[#This Row],[Kuntien yhdistymisavustus (-1,00 €/as)]:[Vos-lisäsiirron huomioiminen takautuvasti vuoden 2023 osalta (50 %)]])</f>
        <v>-468827.31784625375</v>
      </c>
      <c r="N224" s="117"/>
    </row>
    <row r="225" spans="1:14" s="50" customFormat="1">
      <c r="A225" s="248">
        <v>710</v>
      </c>
      <c r="B225" s="248" t="s">
        <v>234</v>
      </c>
      <c r="C225" s="338">
        <v>-27032.94</v>
      </c>
      <c r="D225" s="126">
        <v>-49423.86</v>
      </c>
      <c r="E225" s="126">
        <v>-27032.94</v>
      </c>
      <c r="F225" s="126">
        <v>-546.12</v>
      </c>
      <c r="G225" s="126">
        <v>-732619.98</v>
      </c>
      <c r="H225" s="126">
        <v>-1139741.4950000001</v>
      </c>
      <c r="I225" s="126">
        <v>-1955816.9900684659</v>
      </c>
      <c r="J225" s="37">
        <v>31350.755963030373</v>
      </c>
      <c r="K225" s="37">
        <v>-794696.52332268155</v>
      </c>
      <c r="L225" s="37">
        <v>-397348.26166134077</v>
      </c>
      <c r="M225" s="260">
        <f>SUM(LisäyksetVähennykset[[#This Row],[Kuntien yhdistymisavustus (-1,00 €/as)]:[Vos-lisäsiirron huomioiminen takautuvasti vuoden 2023 osalta (50 %)]])</f>
        <v>-5092908.3540894575</v>
      </c>
      <c r="N225" s="117"/>
    </row>
    <row r="226" spans="1:14" s="50" customFormat="1">
      <c r="A226" s="248">
        <v>729</v>
      </c>
      <c r="B226" s="248" t="s">
        <v>235</v>
      </c>
      <c r="C226" s="338">
        <v>-8885.25</v>
      </c>
      <c r="D226" s="126">
        <v>-16244.75</v>
      </c>
      <c r="E226" s="126">
        <v>-8885.25</v>
      </c>
      <c r="F226" s="126">
        <v>-179.5</v>
      </c>
      <c r="G226" s="126">
        <v>-240799.24999999997</v>
      </c>
      <c r="H226" s="126">
        <v>-373498.14500000002</v>
      </c>
      <c r="I226" s="126">
        <v>-1205078.3296249185</v>
      </c>
      <c r="J226" s="37">
        <v>-499861.00404045597</v>
      </c>
      <c r="K226" s="37">
        <v>-261202.71357288019</v>
      </c>
      <c r="L226" s="37">
        <v>-130601.3567864401</v>
      </c>
      <c r="M226" s="260">
        <f>SUM(LisäyksetVähennykset[[#This Row],[Kuntien yhdistymisavustus (-1,00 €/as)]:[Vos-lisäsiirron huomioiminen takautuvasti vuoden 2023 osalta (50 %)]])</f>
        <v>-2745235.5490246951</v>
      </c>
      <c r="N226" s="117"/>
    </row>
    <row r="227" spans="1:14" s="50" customFormat="1">
      <c r="A227" s="248">
        <v>732</v>
      </c>
      <c r="B227" s="248" t="s">
        <v>236</v>
      </c>
      <c r="C227" s="338">
        <v>-3302.64</v>
      </c>
      <c r="D227" s="126">
        <v>-6038.16</v>
      </c>
      <c r="E227" s="126">
        <v>-3302.64</v>
      </c>
      <c r="F227" s="126">
        <v>-66.72</v>
      </c>
      <c r="G227" s="126">
        <v>-89504.87999999999</v>
      </c>
      <c r="H227" s="126">
        <v>-67389.922500000001</v>
      </c>
      <c r="I227" s="126">
        <v>-967616.47334999521</v>
      </c>
      <c r="J227" s="37">
        <v>275664.44140142488</v>
      </c>
      <c r="K227" s="37">
        <v>-97088.830359791449</v>
      </c>
      <c r="L227" s="37">
        <v>-48544.415179895725</v>
      </c>
      <c r="M227" s="260">
        <f>SUM(LisäyksetVähennykset[[#This Row],[Kuntien yhdistymisavustus (-1,00 €/as)]:[Vos-lisäsiirron huomioiminen takautuvasti vuoden 2023 osalta (50 %)]])</f>
        <v>-1007190.2399882574</v>
      </c>
      <c r="N227" s="117"/>
    </row>
    <row r="228" spans="1:14" s="50" customFormat="1">
      <c r="A228" s="248">
        <v>734</v>
      </c>
      <c r="B228" s="248" t="s">
        <v>237</v>
      </c>
      <c r="C228" s="338">
        <v>-50423.67</v>
      </c>
      <c r="D228" s="126">
        <v>-92188.73</v>
      </c>
      <c r="E228" s="126">
        <v>-50423.67</v>
      </c>
      <c r="F228" s="126">
        <v>-1018.66</v>
      </c>
      <c r="G228" s="126">
        <v>-1366532.39</v>
      </c>
      <c r="H228" s="126">
        <v>-2128654.1946999999</v>
      </c>
      <c r="I228" s="126">
        <v>-3323893.7556042294</v>
      </c>
      <c r="J228" s="37">
        <v>58477.552679448694</v>
      </c>
      <c r="K228" s="37">
        <v>-1482321.7616052933</v>
      </c>
      <c r="L228" s="37">
        <v>-741160.88080264663</v>
      </c>
      <c r="M228" s="260">
        <f>SUM(LisäyksetVähennykset[[#This Row],[Kuntien yhdistymisavustus (-1,00 €/as)]:[Vos-lisäsiirron huomioiminen takautuvasti vuoden 2023 osalta (50 %)]])</f>
        <v>-9178140.1600327212</v>
      </c>
      <c r="N228" s="117"/>
    </row>
    <row r="229" spans="1:14" s="50" customFormat="1">
      <c r="A229" s="248">
        <v>738</v>
      </c>
      <c r="B229" s="248" t="s">
        <v>238</v>
      </c>
      <c r="C229" s="338">
        <v>-2887.83</v>
      </c>
      <c r="D229" s="126">
        <v>-5279.77</v>
      </c>
      <c r="E229" s="126">
        <v>-2887.83</v>
      </c>
      <c r="F229" s="126">
        <v>-58.34</v>
      </c>
      <c r="G229" s="126">
        <v>-78263.11</v>
      </c>
      <c r="H229" s="126">
        <v>-53932.345000000001</v>
      </c>
      <c r="I229" s="126">
        <v>153589.40337547509</v>
      </c>
      <c r="J229" s="37">
        <v>10259.837461404391</v>
      </c>
      <c r="K229" s="37">
        <v>-84894.519831987913</v>
      </c>
      <c r="L229" s="37">
        <v>-42447.259915993956</v>
      </c>
      <c r="M229" s="260">
        <f>SUM(LisäyksetVähennykset[[#This Row],[Kuntien yhdistymisavustus (-1,00 €/as)]:[Vos-lisäsiirron huomioiminen takautuvasti vuoden 2023 osalta (50 %)]])</f>
        <v>-106801.7639111024</v>
      </c>
      <c r="N229" s="117"/>
    </row>
    <row r="230" spans="1:14" s="50" customFormat="1">
      <c r="A230" s="248">
        <v>739</v>
      </c>
      <c r="B230" s="248" t="s">
        <v>239</v>
      </c>
      <c r="C230" s="338">
        <v>-3223.44</v>
      </c>
      <c r="D230" s="126">
        <v>-5893.3600000000006</v>
      </c>
      <c r="E230" s="126">
        <v>-3223.44</v>
      </c>
      <c r="F230" s="126">
        <v>-65.12</v>
      </c>
      <c r="G230" s="126">
        <v>-87358.48</v>
      </c>
      <c r="H230" s="126">
        <v>-125900.505</v>
      </c>
      <c r="I230" s="126">
        <v>1097058.6218270541</v>
      </c>
      <c r="J230" s="37">
        <v>916564.19776559819</v>
      </c>
      <c r="K230" s="37">
        <v>-94760.561046607007</v>
      </c>
      <c r="L230" s="37">
        <v>-47380.280523303503</v>
      </c>
      <c r="M230" s="260">
        <f>SUM(LisäyksetVähennykset[[#This Row],[Kuntien yhdistymisavustus (-1,00 €/as)]:[Vos-lisäsiirron huomioiminen takautuvasti vuoden 2023 osalta (50 %)]])</f>
        <v>1645817.6330227416</v>
      </c>
      <c r="N230" s="117"/>
    </row>
    <row r="231" spans="1:14" s="50" customFormat="1">
      <c r="A231" s="248">
        <v>740</v>
      </c>
      <c r="B231" s="248" t="s">
        <v>240</v>
      </c>
      <c r="C231" s="338">
        <v>-31764.15</v>
      </c>
      <c r="D231" s="126">
        <v>-58073.85</v>
      </c>
      <c r="E231" s="126">
        <v>-31764.15</v>
      </c>
      <c r="F231" s="126">
        <v>-641.70000000000005</v>
      </c>
      <c r="G231" s="126">
        <v>-860840.54999999993</v>
      </c>
      <c r="H231" s="126">
        <v>-1710961.1025</v>
      </c>
      <c r="I231" s="126">
        <v>-5449767.2518127309</v>
      </c>
      <c r="J231" s="37">
        <v>-1689465.7464395578</v>
      </c>
      <c r="K231" s="37">
        <v>-933781.51141903747</v>
      </c>
      <c r="L231" s="37">
        <v>-466890.75570951874</v>
      </c>
      <c r="M231" s="260">
        <f>SUM(LisäyksetVähennykset[[#This Row],[Kuntien yhdistymisavustus (-1,00 €/as)]:[Vos-lisäsiirron huomioiminen takautuvasti vuoden 2023 osalta (50 %)]])</f>
        <v>-11233950.767880846</v>
      </c>
      <c r="N231" s="117"/>
    </row>
    <row r="232" spans="1:14" s="50" customFormat="1">
      <c r="A232" s="248">
        <v>742</v>
      </c>
      <c r="B232" s="248" t="s">
        <v>241</v>
      </c>
      <c r="C232" s="338">
        <v>-978.12</v>
      </c>
      <c r="D232" s="126">
        <v>-1788.28</v>
      </c>
      <c r="E232" s="126">
        <v>-978.12</v>
      </c>
      <c r="F232" s="126">
        <v>-19.760000000000002</v>
      </c>
      <c r="G232" s="126">
        <v>-26508.039999999997</v>
      </c>
      <c r="H232" s="126">
        <v>-24881.172500000001</v>
      </c>
      <c r="I232" s="126">
        <v>-207275.45199073342</v>
      </c>
      <c r="J232" s="37">
        <v>74620.02251973025</v>
      </c>
      <c r="K232" s="37">
        <v>-28754.126017827926</v>
      </c>
      <c r="L232" s="37">
        <v>-14377.063008913963</v>
      </c>
      <c r="M232" s="260">
        <f>SUM(LisäyksetVähennykset[[#This Row],[Kuntien yhdistymisavustus (-1,00 €/as)]:[Vos-lisäsiirron huomioiminen takautuvasti vuoden 2023 osalta (50 %)]])</f>
        <v>-230940.11099774507</v>
      </c>
      <c r="N232" s="117"/>
    </row>
    <row r="233" spans="1:14" s="50" customFormat="1">
      <c r="A233" s="248">
        <v>743</v>
      </c>
      <c r="B233" s="248" t="s">
        <v>242</v>
      </c>
      <c r="C233" s="338">
        <v>-64669.77</v>
      </c>
      <c r="D233" s="126">
        <v>-118234.63</v>
      </c>
      <c r="E233" s="126">
        <v>-64669.77</v>
      </c>
      <c r="F233" s="126">
        <v>-1306.46</v>
      </c>
      <c r="G233" s="126">
        <v>-1752616.0899999999</v>
      </c>
      <c r="H233" s="126">
        <v>-3182317.5425</v>
      </c>
      <c r="I233" s="126">
        <v>-2961304.6405599518</v>
      </c>
      <c r="J233" s="37">
        <v>-241158.14097140339</v>
      </c>
      <c r="K233" s="37">
        <v>-1901119.2043143457</v>
      </c>
      <c r="L233" s="37">
        <v>-950559.60215717286</v>
      </c>
      <c r="M233" s="260">
        <f>SUM(LisäyksetVähennykset[[#This Row],[Kuntien yhdistymisavustus (-1,00 €/as)]:[Vos-lisäsiirron huomioiminen takautuvasti vuoden 2023 osalta (50 %)]])</f>
        <v>-11237955.850502875</v>
      </c>
      <c r="N233" s="117"/>
    </row>
    <row r="234" spans="1:14" s="50" customFormat="1">
      <c r="A234" s="248">
        <v>746</v>
      </c>
      <c r="B234" s="248" t="s">
        <v>243</v>
      </c>
      <c r="C234" s="338">
        <v>-4687.6499999999996</v>
      </c>
      <c r="D234" s="126">
        <v>-8570.35</v>
      </c>
      <c r="E234" s="126">
        <v>-4687.6499999999996</v>
      </c>
      <c r="F234" s="126">
        <v>-94.7</v>
      </c>
      <c r="G234" s="126">
        <v>-127040.04999999999</v>
      </c>
      <c r="H234" s="126">
        <v>-110959.38</v>
      </c>
      <c r="I234" s="126">
        <v>-32214.32604018351</v>
      </c>
      <c r="J234" s="37">
        <v>-504385.32399230939</v>
      </c>
      <c r="K234" s="37">
        <v>-137804.43997410449</v>
      </c>
      <c r="L234" s="37">
        <v>-68902.219987052245</v>
      </c>
      <c r="M234" s="260">
        <f>SUM(LisäyksetVähennykset[[#This Row],[Kuntien yhdistymisavustus (-1,00 €/as)]:[Vos-lisäsiirron huomioiminen takautuvasti vuoden 2023 osalta (50 %)]])</f>
        <v>-999346.08999364963</v>
      </c>
      <c r="N234" s="117"/>
    </row>
    <row r="235" spans="1:14" s="50" customFormat="1">
      <c r="A235" s="248">
        <v>747</v>
      </c>
      <c r="B235" s="248" t="s">
        <v>244</v>
      </c>
      <c r="C235" s="338">
        <v>-1294.92</v>
      </c>
      <c r="D235" s="126">
        <v>-2367.48</v>
      </c>
      <c r="E235" s="126">
        <v>-1294.92</v>
      </c>
      <c r="F235" s="126">
        <v>-26.16</v>
      </c>
      <c r="G235" s="126">
        <v>-35093.64</v>
      </c>
      <c r="H235" s="126">
        <v>-31253.99</v>
      </c>
      <c r="I235" s="126">
        <v>278755.54878587439</v>
      </c>
      <c r="J235" s="37">
        <v>228303.94685286091</v>
      </c>
      <c r="K235" s="37">
        <v>-38067.203270565711</v>
      </c>
      <c r="L235" s="37">
        <v>-19033.601635282856</v>
      </c>
      <c r="M235" s="260">
        <f>SUM(LisäyksetVähennykset[[#This Row],[Kuntien yhdistymisavustus (-1,00 €/as)]:[Vos-lisäsiirron huomioiminen takautuvasti vuoden 2023 osalta (50 %)]])</f>
        <v>378627.58073288674</v>
      </c>
      <c r="N235" s="117"/>
    </row>
    <row r="236" spans="1:14" s="50" customFormat="1">
      <c r="A236" s="248">
        <v>748</v>
      </c>
      <c r="B236" s="248" t="s">
        <v>245</v>
      </c>
      <c r="C236" s="338">
        <v>-4848.03</v>
      </c>
      <c r="D236" s="126">
        <v>-8863.57</v>
      </c>
      <c r="E236" s="126">
        <v>-4848.03</v>
      </c>
      <c r="F236" s="126">
        <v>-97.94</v>
      </c>
      <c r="G236" s="126">
        <v>-131386.50999999998</v>
      </c>
      <c r="H236" s="126">
        <v>-76760.244999999995</v>
      </c>
      <c r="I236" s="126">
        <v>-732728.05348055356</v>
      </c>
      <c r="J236" s="37">
        <v>-824207.15212269221</v>
      </c>
      <c r="K236" s="37">
        <v>-142519.18533330297</v>
      </c>
      <c r="L236" s="37">
        <v>-71259.592666651486</v>
      </c>
      <c r="M236" s="260">
        <f>SUM(LisäyksetVähennykset[[#This Row],[Kuntien yhdistymisavustus (-1,00 €/as)]:[Vos-lisäsiirron huomioiminen takautuvasti vuoden 2023 osalta (50 %)]])</f>
        <v>-1997518.3086032004</v>
      </c>
      <c r="N236" s="117"/>
    </row>
    <row r="237" spans="1:14" s="50" customFormat="1">
      <c r="A237" s="248">
        <v>749</v>
      </c>
      <c r="B237" s="248" t="s">
        <v>246</v>
      </c>
      <c r="C237" s="338">
        <v>-21019.68</v>
      </c>
      <c r="D237" s="126">
        <v>-38429.919999999998</v>
      </c>
      <c r="E237" s="126">
        <v>-21019.68</v>
      </c>
      <c r="F237" s="126">
        <v>-424.64</v>
      </c>
      <c r="G237" s="126">
        <v>-569654.55999999994</v>
      </c>
      <c r="H237" s="126">
        <v>-877324.3</v>
      </c>
      <c r="I237" s="126">
        <v>-2221934.0482115787</v>
      </c>
      <c r="J237" s="37">
        <v>-2289841.8891813378</v>
      </c>
      <c r="K237" s="37">
        <v>-617922.67571915232</v>
      </c>
      <c r="L237" s="37">
        <v>-308961.33785957616</v>
      </c>
      <c r="M237" s="260">
        <f>SUM(LisäyksetVähennykset[[#This Row],[Kuntien yhdistymisavustus (-1,00 €/as)]:[Vos-lisäsiirron huomioiminen takautuvasti vuoden 2023 osalta (50 %)]])</f>
        <v>-6966532.7309716446</v>
      </c>
      <c r="N237" s="117"/>
    </row>
    <row r="238" spans="1:14" s="50" customFormat="1">
      <c r="A238" s="248">
        <v>751</v>
      </c>
      <c r="B238" s="248" t="s">
        <v>247</v>
      </c>
      <c r="C238" s="338">
        <v>-2848.23</v>
      </c>
      <c r="D238" s="126">
        <v>-5207.37</v>
      </c>
      <c r="E238" s="126">
        <v>-2848.23</v>
      </c>
      <c r="F238" s="126">
        <v>-57.54</v>
      </c>
      <c r="G238" s="126">
        <v>-77189.909999999989</v>
      </c>
      <c r="H238" s="126">
        <v>-43975.8</v>
      </c>
      <c r="I238" s="126">
        <v>183741.02812960971</v>
      </c>
      <c r="J238" s="37">
        <v>-130229.95206533236</v>
      </c>
      <c r="K238" s="37">
        <v>-83730.385175395684</v>
      </c>
      <c r="L238" s="37">
        <v>-41865.192587697842</v>
      </c>
      <c r="M238" s="260">
        <f>SUM(LisäyksetVähennykset[[#This Row],[Kuntien yhdistymisavustus (-1,00 €/as)]:[Vos-lisäsiirron huomioiminen takautuvasti vuoden 2023 osalta (50 %)]])</f>
        <v>-204211.58169881618</v>
      </c>
      <c r="N238" s="117"/>
    </row>
    <row r="239" spans="1:14" s="50" customFormat="1">
      <c r="A239" s="248">
        <v>753</v>
      </c>
      <c r="B239" s="248" t="s">
        <v>248</v>
      </c>
      <c r="C239" s="338">
        <v>-22096.799999999999</v>
      </c>
      <c r="D239" s="126">
        <v>-40399.200000000004</v>
      </c>
      <c r="E239" s="126">
        <v>-22096.799999999999</v>
      </c>
      <c r="F239" s="126">
        <v>-446.40000000000003</v>
      </c>
      <c r="G239" s="126">
        <v>-598845.6</v>
      </c>
      <c r="H239" s="126">
        <v>-754717.99404999998</v>
      </c>
      <c r="I239" s="126">
        <v>6666830.7533449782</v>
      </c>
      <c r="J239" s="37">
        <v>3654550.1186040235</v>
      </c>
      <c r="K239" s="37">
        <v>-649587.13837846078</v>
      </c>
      <c r="L239" s="37">
        <v>-324793.56918923039</v>
      </c>
      <c r="M239" s="260">
        <f>SUM(LisäyksetVähennykset[[#This Row],[Kuntien yhdistymisavustus (-1,00 €/as)]:[Vos-lisäsiirron huomioiminen takautuvasti vuoden 2023 osalta (50 %)]])</f>
        <v>7908397.3703313107</v>
      </c>
      <c r="N239" s="117"/>
    </row>
    <row r="240" spans="1:14" s="50" customFormat="1">
      <c r="A240" s="248">
        <v>755</v>
      </c>
      <c r="B240" s="248" t="s">
        <v>249</v>
      </c>
      <c r="C240" s="338">
        <v>-6154.83</v>
      </c>
      <c r="D240" s="126">
        <v>-11252.77</v>
      </c>
      <c r="E240" s="126">
        <v>-6154.83</v>
      </c>
      <c r="F240" s="126">
        <v>-124.34</v>
      </c>
      <c r="G240" s="126">
        <v>-166802.10999999999</v>
      </c>
      <c r="H240" s="126">
        <v>-175068.79</v>
      </c>
      <c r="I240" s="126">
        <v>1342390.4371549722</v>
      </c>
      <c r="J240" s="37">
        <v>1307646.9866461484</v>
      </c>
      <c r="K240" s="37">
        <v>-180935.62900084635</v>
      </c>
      <c r="L240" s="37">
        <v>-90467.814500423177</v>
      </c>
      <c r="M240" s="260">
        <f>SUM(LisäyksetVähennykset[[#This Row],[Kuntien yhdistymisavustus (-1,00 €/as)]:[Vos-lisäsiirron huomioiminen takautuvasti vuoden 2023 osalta (50 %)]])</f>
        <v>2013076.310299851</v>
      </c>
      <c r="N240" s="117"/>
    </row>
    <row r="241" spans="1:14" s="50" customFormat="1">
      <c r="A241" s="248">
        <v>758</v>
      </c>
      <c r="B241" s="248" t="s">
        <v>250</v>
      </c>
      <c r="C241" s="338">
        <v>-8052.66</v>
      </c>
      <c r="D241" s="126">
        <v>-14722.54</v>
      </c>
      <c r="E241" s="126">
        <v>-8052.66</v>
      </c>
      <c r="F241" s="126">
        <v>-162.68</v>
      </c>
      <c r="G241" s="126">
        <v>-218235.21999999997</v>
      </c>
      <c r="H241" s="126">
        <v>-173586.4675</v>
      </c>
      <c r="I241" s="126">
        <v>-2528039.9506406114</v>
      </c>
      <c r="J241" s="37">
        <v>-1008236.6314581968</v>
      </c>
      <c r="K241" s="37">
        <v>-236726.78241802868</v>
      </c>
      <c r="L241" s="37">
        <v>-118363.39120901434</v>
      </c>
      <c r="M241" s="260">
        <f>SUM(LisäyksetVähennykset[[#This Row],[Kuntien yhdistymisavustus (-1,00 €/as)]:[Vos-lisäsiirron huomioiminen takautuvasti vuoden 2023 osalta (50 %)]])</f>
        <v>-4314178.9832258513</v>
      </c>
      <c r="N241" s="117"/>
    </row>
    <row r="242" spans="1:14" s="50" customFormat="1">
      <c r="A242" s="248">
        <v>759</v>
      </c>
      <c r="B242" s="248" t="s">
        <v>251</v>
      </c>
      <c r="C242" s="338">
        <v>-1922.58</v>
      </c>
      <c r="D242" s="126">
        <v>-3515.02</v>
      </c>
      <c r="E242" s="126">
        <v>-1922.58</v>
      </c>
      <c r="F242" s="126">
        <v>-38.840000000000003</v>
      </c>
      <c r="G242" s="126">
        <v>-52103.859999999993</v>
      </c>
      <c r="H242" s="126">
        <v>-61087.48</v>
      </c>
      <c r="I242" s="126">
        <v>193114.32449913185</v>
      </c>
      <c r="J242" s="37">
        <v>-56284.620119907944</v>
      </c>
      <c r="K242" s="37">
        <v>-56518.737577552456</v>
      </c>
      <c r="L242" s="37">
        <v>-28259.368788776228</v>
      </c>
      <c r="M242" s="260">
        <f>SUM(LisäyksetVähennykset[[#This Row],[Kuntien yhdistymisavustus (-1,00 €/as)]:[Vos-lisäsiirron huomioiminen takautuvasti vuoden 2023 osalta (50 %)]])</f>
        <v>-68538.761987104765</v>
      </c>
      <c r="N242" s="117"/>
    </row>
    <row r="243" spans="1:14" s="50" customFormat="1">
      <c r="A243" s="248">
        <v>761</v>
      </c>
      <c r="B243" s="248" t="s">
        <v>252</v>
      </c>
      <c r="C243" s="338">
        <v>-8341.74</v>
      </c>
      <c r="D243" s="126">
        <v>-15251.060000000001</v>
      </c>
      <c r="E243" s="126">
        <v>-8341.74</v>
      </c>
      <c r="F243" s="126">
        <v>-168.52</v>
      </c>
      <c r="G243" s="126">
        <v>-226069.58</v>
      </c>
      <c r="H243" s="126">
        <v>-268769.79499999998</v>
      </c>
      <c r="I243" s="126">
        <v>952150.53528969572</v>
      </c>
      <c r="J243" s="37">
        <v>538131.08460531698</v>
      </c>
      <c r="K243" s="37">
        <v>-245224.9654111519</v>
      </c>
      <c r="L243" s="37">
        <v>-122612.48270557595</v>
      </c>
      <c r="M243" s="260">
        <f>SUM(LisäyksetVähennykset[[#This Row],[Kuntien yhdistymisavustus (-1,00 €/as)]:[Vos-lisäsiirron huomioiminen takautuvasti vuoden 2023 osalta (50 %)]])</f>
        <v>595501.73677828489</v>
      </c>
      <c r="N243" s="117"/>
    </row>
    <row r="244" spans="1:14" s="50" customFormat="1">
      <c r="A244" s="248">
        <v>762</v>
      </c>
      <c r="B244" s="248" t="s">
        <v>253</v>
      </c>
      <c r="C244" s="338">
        <v>-3635.2799999999997</v>
      </c>
      <c r="D244" s="126">
        <v>-6646.3200000000006</v>
      </c>
      <c r="E244" s="126">
        <v>-3635.2799999999997</v>
      </c>
      <c r="F244" s="126">
        <v>-73.44</v>
      </c>
      <c r="G244" s="126">
        <v>-98519.76</v>
      </c>
      <c r="H244" s="126">
        <v>-114385.185</v>
      </c>
      <c r="I244" s="126">
        <v>847625.10059196246</v>
      </c>
      <c r="J244" s="37">
        <v>406766.09308074677</v>
      </c>
      <c r="K244" s="37">
        <v>-106867.56147516613</v>
      </c>
      <c r="L244" s="37">
        <v>-53433.780737583067</v>
      </c>
      <c r="M244" s="260">
        <f>SUM(LisäyksetVähennykset[[#This Row],[Kuntien yhdistymisavustus (-1,00 €/as)]:[Vos-lisäsiirron huomioiminen takautuvasti vuoden 2023 osalta (50 %)]])</f>
        <v>867194.58645996009</v>
      </c>
      <c r="N244" s="117"/>
    </row>
    <row r="245" spans="1:14" s="50" customFormat="1">
      <c r="A245" s="248">
        <v>765</v>
      </c>
      <c r="B245" s="248" t="s">
        <v>254</v>
      </c>
      <c r="C245" s="338">
        <v>-10250.459999999999</v>
      </c>
      <c r="D245" s="126">
        <v>-18740.740000000002</v>
      </c>
      <c r="E245" s="126">
        <v>-10250.459999999999</v>
      </c>
      <c r="F245" s="126">
        <v>-207.08</v>
      </c>
      <c r="G245" s="126">
        <v>-277797.82</v>
      </c>
      <c r="H245" s="126">
        <v>-233141.005</v>
      </c>
      <c r="I245" s="126">
        <v>-1414020.6405481922</v>
      </c>
      <c r="J245" s="37">
        <v>-132071.72541195236</v>
      </c>
      <c r="K245" s="37">
        <v>-301336.25585889712</v>
      </c>
      <c r="L245" s="37">
        <v>-150668.12792944856</v>
      </c>
      <c r="M245" s="260">
        <f>SUM(LisäyksetVähennykset[[#This Row],[Kuntien yhdistymisavustus (-1,00 €/as)]:[Vos-lisäsiirron huomioiminen takautuvasti vuoden 2023 osalta (50 %)]])</f>
        <v>-2548484.3147484902</v>
      </c>
      <c r="N245" s="117"/>
    </row>
    <row r="246" spans="1:14" s="50" customFormat="1">
      <c r="A246" s="248">
        <v>768</v>
      </c>
      <c r="B246" s="248" t="s">
        <v>255</v>
      </c>
      <c r="C246" s="338">
        <v>-2351.25</v>
      </c>
      <c r="D246" s="126">
        <v>-4298.75</v>
      </c>
      <c r="E246" s="126">
        <v>-2351.25</v>
      </c>
      <c r="F246" s="126">
        <v>-47.5</v>
      </c>
      <c r="G246" s="126">
        <v>-63721.249999999993</v>
      </c>
      <c r="H246" s="126">
        <v>-123614.935</v>
      </c>
      <c r="I246" s="126">
        <v>414829.8816257806</v>
      </c>
      <c r="J246" s="37">
        <v>621772.25638199516</v>
      </c>
      <c r="K246" s="37">
        <v>-69120.495235163282</v>
      </c>
      <c r="L246" s="37">
        <v>-34560.247617581641</v>
      </c>
      <c r="M246" s="260">
        <f>SUM(LisäyksetVähennykset[[#This Row],[Kuntien yhdistymisavustus (-1,00 €/as)]:[Vos-lisäsiirron huomioiminen takautuvasti vuoden 2023 osalta (50 %)]])</f>
        <v>736536.46015503095</v>
      </c>
      <c r="N246" s="117"/>
    </row>
    <row r="247" spans="1:14" s="50" customFormat="1">
      <c r="A247" s="248">
        <v>777</v>
      </c>
      <c r="B247" s="248" t="s">
        <v>256</v>
      </c>
      <c r="C247" s="338">
        <v>-7293.33</v>
      </c>
      <c r="D247" s="126">
        <v>-13334.27</v>
      </c>
      <c r="E247" s="126">
        <v>-7293.33</v>
      </c>
      <c r="F247" s="126">
        <v>-147.34</v>
      </c>
      <c r="G247" s="126">
        <v>-197656.61</v>
      </c>
      <c r="H247" s="126">
        <v>-206833.55499999999</v>
      </c>
      <c r="I247" s="126">
        <v>-51340.878899366289</v>
      </c>
      <c r="J247" s="37">
        <v>333047.96224463201</v>
      </c>
      <c r="K247" s="37">
        <v>-214404.50037787278</v>
      </c>
      <c r="L247" s="37">
        <v>-107202.25018893639</v>
      </c>
      <c r="M247" s="260">
        <f>SUM(LisäyksetVähennykset[[#This Row],[Kuntien yhdistymisavustus (-1,00 €/as)]:[Vos-lisäsiirron huomioiminen takautuvasti vuoden 2023 osalta (50 %)]])</f>
        <v>-472458.10222154344</v>
      </c>
      <c r="N247" s="117"/>
    </row>
    <row r="248" spans="1:14" s="50" customFormat="1">
      <c r="A248" s="248">
        <v>778</v>
      </c>
      <c r="B248" s="248" t="s">
        <v>257</v>
      </c>
      <c r="C248" s="338">
        <v>-6695.37</v>
      </c>
      <c r="D248" s="126">
        <v>-12241.03</v>
      </c>
      <c r="E248" s="126">
        <v>-6695.37</v>
      </c>
      <c r="F248" s="126">
        <v>-135.26</v>
      </c>
      <c r="G248" s="126">
        <v>-181451.28999999998</v>
      </c>
      <c r="H248" s="126">
        <v>-307360.81</v>
      </c>
      <c r="I248" s="126">
        <v>384073.13468734612</v>
      </c>
      <c r="J248" s="37">
        <v>7764.7829260226481</v>
      </c>
      <c r="K248" s="37">
        <v>-196826.06706333021</v>
      </c>
      <c r="L248" s="37">
        <v>-98413.033531665104</v>
      </c>
      <c r="M248" s="260">
        <f>SUM(LisäyksetVähennykset[[#This Row],[Kuntien yhdistymisavustus (-1,00 €/as)]:[Vos-lisäsiirron huomioiminen takautuvasti vuoden 2023 osalta (50 %)]])</f>
        <v>-417980.31298162654</v>
      </c>
      <c r="N248" s="117"/>
    </row>
    <row r="249" spans="1:14" s="50" customFormat="1">
      <c r="A249" s="248">
        <v>781</v>
      </c>
      <c r="B249" s="248" t="s">
        <v>258</v>
      </c>
      <c r="C249" s="338">
        <v>-3468.96</v>
      </c>
      <c r="D249" s="126">
        <v>-6342.24</v>
      </c>
      <c r="E249" s="126">
        <v>-3468.96</v>
      </c>
      <c r="F249" s="126">
        <v>-70.08</v>
      </c>
      <c r="G249" s="126">
        <v>-94012.319999999992</v>
      </c>
      <c r="H249" s="126">
        <v>-108913.65</v>
      </c>
      <c r="I249" s="126">
        <v>1552252.4581545054</v>
      </c>
      <c r="J249" s="37">
        <v>1443340.2682078164</v>
      </c>
      <c r="K249" s="37">
        <v>-101978.19591747879</v>
      </c>
      <c r="L249" s="37">
        <v>-50989.097958739396</v>
      </c>
      <c r="M249" s="260">
        <f>SUM(LisäyksetVähennykset[[#This Row],[Kuntien yhdistymisavustus (-1,00 €/as)]:[Vos-lisäsiirron huomioiminen takautuvasti vuoden 2023 osalta (50 %)]])</f>
        <v>2626349.2224861034</v>
      </c>
      <c r="N249" s="117"/>
    </row>
    <row r="250" spans="1:14" s="50" customFormat="1">
      <c r="A250" s="248">
        <v>783</v>
      </c>
      <c r="B250" s="248" t="s">
        <v>259</v>
      </c>
      <c r="C250" s="338">
        <v>-6354.8099999999995</v>
      </c>
      <c r="D250" s="126">
        <v>-11618.390000000001</v>
      </c>
      <c r="E250" s="126">
        <v>-6354.8099999999995</v>
      </c>
      <c r="F250" s="126">
        <v>-128.38</v>
      </c>
      <c r="G250" s="126">
        <v>-172221.77</v>
      </c>
      <c r="H250" s="126">
        <v>-154080.995</v>
      </c>
      <c r="I250" s="126">
        <v>-227321.68152216723</v>
      </c>
      <c r="J250" s="37">
        <v>-95039.142897897662</v>
      </c>
      <c r="K250" s="37">
        <v>-186814.50901663711</v>
      </c>
      <c r="L250" s="37">
        <v>-93407.254508318554</v>
      </c>
      <c r="M250" s="260">
        <f>SUM(LisäyksetVähennykset[[#This Row],[Kuntien yhdistymisavustus (-1,00 €/as)]:[Vos-lisäsiirron huomioiminen takautuvasti vuoden 2023 osalta (50 %)]])</f>
        <v>-953341.74294502055</v>
      </c>
      <c r="N250" s="117"/>
    </row>
    <row r="251" spans="1:14" s="109" customFormat="1">
      <c r="A251" s="246">
        <v>785</v>
      </c>
      <c r="B251" s="248" t="s">
        <v>260</v>
      </c>
      <c r="C251" s="338">
        <v>-2599.7399999999998</v>
      </c>
      <c r="D251" s="126">
        <v>-4753.0600000000004</v>
      </c>
      <c r="E251" s="126">
        <v>-2599.7399999999998</v>
      </c>
      <c r="F251" s="126">
        <v>-52.52</v>
      </c>
      <c r="G251" s="126">
        <v>-70455.58</v>
      </c>
      <c r="H251" s="126">
        <v>-82680.08</v>
      </c>
      <c r="I251" s="126">
        <v>1385274.2457213565</v>
      </c>
      <c r="J251" s="126">
        <v>997083.12017774966</v>
      </c>
      <c r="K251" s="126">
        <v>-76425.44020527949</v>
      </c>
      <c r="L251" s="126">
        <v>-38212.720102639745</v>
      </c>
      <c r="M251" s="260">
        <f>SUM(LisäyksetVähennykset[[#This Row],[Kuntien yhdistymisavustus (-1,00 €/as)]:[Vos-lisäsiirron huomioiminen takautuvasti vuoden 2023 osalta (50 %)]])</f>
        <v>2104578.4855911871</v>
      </c>
      <c r="N251" s="65"/>
    </row>
    <row r="252" spans="1:14" s="50" customFormat="1">
      <c r="A252" s="248">
        <v>790</v>
      </c>
      <c r="B252" s="248" t="s">
        <v>261</v>
      </c>
      <c r="C252" s="338">
        <v>-23496.66</v>
      </c>
      <c r="D252" s="126">
        <v>-42958.54</v>
      </c>
      <c r="E252" s="126">
        <v>-23496.66</v>
      </c>
      <c r="F252" s="126">
        <v>-474.68</v>
      </c>
      <c r="G252" s="126">
        <v>-636783.22</v>
      </c>
      <c r="H252" s="126">
        <v>-1071920.923</v>
      </c>
      <c r="I252" s="126">
        <v>2216901.3763652765</v>
      </c>
      <c r="J252" s="37">
        <v>775563.13910564024</v>
      </c>
      <c r="K252" s="37">
        <v>-690739.29848899588</v>
      </c>
      <c r="L252" s="37">
        <v>-345369.64924449794</v>
      </c>
      <c r="M252" s="260">
        <f>SUM(LisäyksetVähennykset[[#This Row],[Kuntien yhdistymisavustus (-1,00 €/as)]:[Vos-lisäsiirron huomioiminen takautuvasti vuoden 2023 osalta (50 %)]])</f>
        <v>157224.88473742286</v>
      </c>
      <c r="N252" s="117"/>
    </row>
    <row r="253" spans="1:14" s="50" customFormat="1">
      <c r="A253" s="248">
        <v>791</v>
      </c>
      <c r="B253" s="248" t="s">
        <v>262</v>
      </c>
      <c r="C253" s="338">
        <v>-4978.71</v>
      </c>
      <c r="D253" s="126">
        <v>-9102.49</v>
      </c>
      <c r="E253" s="126">
        <v>-4978.71</v>
      </c>
      <c r="F253" s="126">
        <v>-100.58</v>
      </c>
      <c r="G253" s="126">
        <v>-134928.06999999998</v>
      </c>
      <c r="H253" s="126">
        <v>-79238.634999999995</v>
      </c>
      <c r="I253" s="126">
        <v>591951.0592083513</v>
      </c>
      <c r="J253" s="37">
        <v>3953.7144957623182</v>
      </c>
      <c r="K253" s="37">
        <v>-146360.82970005731</v>
      </c>
      <c r="L253" s="37">
        <v>-73180.414850028654</v>
      </c>
      <c r="M253" s="260">
        <f>SUM(LisäyksetVähennykset[[#This Row],[Kuntien yhdistymisavustus (-1,00 €/as)]:[Vos-lisäsiirron huomioiminen takautuvasti vuoden 2023 osalta (50 %)]])</f>
        <v>143036.33415402769</v>
      </c>
      <c r="N253" s="117"/>
    </row>
    <row r="254" spans="1:14" s="50" customFormat="1">
      <c r="A254" s="248">
        <v>831</v>
      </c>
      <c r="B254" s="248" t="s">
        <v>263</v>
      </c>
      <c r="C254" s="338">
        <v>-4513.41</v>
      </c>
      <c r="D254" s="126">
        <v>-8251.7900000000009</v>
      </c>
      <c r="E254" s="126">
        <v>-4513.41</v>
      </c>
      <c r="F254" s="126">
        <v>-91.18</v>
      </c>
      <c r="G254" s="126">
        <v>-122317.96999999999</v>
      </c>
      <c r="H254" s="126">
        <v>-113876.245</v>
      </c>
      <c r="I254" s="126">
        <v>-33093.436689986636</v>
      </c>
      <c r="J254" s="37">
        <v>104145.26335454821</v>
      </c>
      <c r="K254" s="37">
        <v>-132682.24748509869</v>
      </c>
      <c r="L254" s="37">
        <v>-66341.123742549345</v>
      </c>
      <c r="M254" s="260">
        <f>SUM(LisäyksetVähennykset[[#This Row],[Kuntien yhdistymisavustus (-1,00 €/as)]:[Vos-lisäsiirron huomioiminen takautuvasti vuoden 2023 osalta (50 %)]])</f>
        <v>-381535.54956308648</v>
      </c>
      <c r="N254" s="117"/>
    </row>
    <row r="255" spans="1:14" s="50" customFormat="1">
      <c r="A255" s="248">
        <v>832</v>
      </c>
      <c r="B255" s="248" t="s">
        <v>264</v>
      </c>
      <c r="C255" s="338">
        <v>-3786.75</v>
      </c>
      <c r="D255" s="126">
        <v>-6923.25</v>
      </c>
      <c r="E255" s="126">
        <v>-3786.75</v>
      </c>
      <c r="F255" s="126">
        <v>-76.5</v>
      </c>
      <c r="G255" s="126">
        <v>-102624.75</v>
      </c>
      <c r="H255" s="126">
        <v>-85354.22</v>
      </c>
      <c r="I255" s="126">
        <v>1787696.6757000433</v>
      </c>
      <c r="J255" s="37">
        <v>1110777.9419564239</v>
      </c>
      <c r="K255" s="37">
        <v>-111320.37653663139</v>
      </c>
      <c r="L255" s="37">
        <v>-55660.188268315695</v>
      </c>
      <c r="M255" s="260">
        <f>SUM(LisäyksetVähennykset[[#This Row],[Kuntien yhdistymisavustus (-1,00 €/as)]:[Vos-lisäsiirron huomioiminen takautuvasti vuoden 2023 osalta (50 %)]])</f>
        <v>2528941.8328515203</v>
      </c>
      <c r="N255" s="117"/>
    </row>
    <row r="256" spans="1:14" s="50" customFormat="1">
      <c r="A256" s="248">
        <v>833</v>
      </c>
      <c r="B256" s="248" t="s">
        <v>265</v>
      </c>
      <c r="C256" s="338">
        <v>-1674.09</v>
      </c>
      <c r="D256" s="126">
        <v>-3060.71</v>
      </c>
      <c r="E256" s="126">
        <v>-1674.09</v>
      </c>
      <c r="F256" s="126">
        <v>-33.82</v>
      </c>
      <c r="G256" s="126">
        <v>-45369.53</v>
      </c>
      <c r="H256" s="126">
        <v>-38789.51</v>
      </c>
      <c r="I256" s="126">
        <v>395052.00360282487</v>
      </c>
      <c r="J256" s="37">
        <v>534914.14564593288</v>
      </c>
      <c r="K256" s="37">
        <v>-49213.792607436255</v>
      </c>
      <c r="L256" s="37">
        <v>-24606.896303718127</v>
      </c>
      <c r="M256" s="260">
        <f>SUM(LisäyksetVähennykset[[#This Row],[Kuntien yhdistymisavustus (-1,00 €/as)]:[Vos-lisäsiirron huomioiminen takautuvasti vuoden 2023 osalta (50 %)]])</f>
        <v>765543.71033760335</v>
      </c>
      <c r="N256" s="117"/>
    </row>
    <row r="257" spans="1:14" s="50" customFormat="1">
      <c r="A257" s="248">
        <v>834</v>
      </c>
      <c r="B257" s="248" t="s">
        <v>266</v>
      </c>
      <c r="C257" s="338">
        <v>-5820.21</v>
      </c>
      <c r="D257" s="126">
        <v>-10640.99</v>
      </c>
      <c r="E257" s="126">
        <v>-5820.21</v>
      </c>
      <c r="F257" s="126">
        <v>-117.58</v>
      </c>
      <c r="G257" s="126">
        <v>-157733.56999999998</v>
      </c>
      <c r="H257" s="126">
        <v>-152451.88500000001</v>
      </c>
      <c r="I257" s="126">
        <v>1391778.2660274548</v>
      </c>
      <c r="J257" s="37">
        <v>786052.35613697674</v>
      </c>
      <c r="K257" s="37">
        <v>-171098.69115264207</v>
      </c>
      <c r="L257" s="37">
        <v>-85549.345576321037</v>
      </c>
      <c r="M257" s="260">
        <f>SUM(LisäyksetVähennykset[[#This Row],[Kuntien yhdistymisavustus (-1,00 €/as)]:[Vos-lisäsiirron huomioiminen takautuvasti vuoden 2023 osalta (50 %)]])</f>
        <v>1588598.1404354686</v>
      </c>
      <c r="N257" s="117"/>
    </row>
    <row r="258" spans="1:14" s="50" customFormat="1">
      <c r="A258" s="248">
        <v>837</v>
      </c>
      <c r="B258" s="248" t="s">
        <v>267</v>
      </c>
      <c r="C258" s="338">
        <v>-246518.91</v>
      </c>
      <c r="D258" s="126">
        <v>-450706.29000000004</v>
      </c>
      <c r="E258" s="126">
        <v>-246518.91</v>
      </c>
      <c r="F258" s="126">
        <v>-4980.18</v>
      </c>
      <c r="G258" s="126">
        <v>-6680911.4699999997</v>
      </c>
      <c r="H258" s="126">
        <v>-23073490.6305</v>
      </c>
      <c r="I258" s="126">
        <v>-34624134.581396133</v>
      </c>
      <c r="J258" s="37">
        <v>-2167469.4636190683</v>
      </c>
      <c r="K258" s="37">
        <v>-7247000.1675843252</v>
      </c>
      <c r="L258" s="37">
        <v>-3623500.0837921626</v>
      </c>
      <c r="M258" s="260">
        <f>SUM(LisäyksetVähennykset[[#This Row],[Kuntien yhdistymisavustus (-1,00 €/as)]:[Vos-lisäsiirron huomioiminen takautuvasti vuoden 2023 osalta (50 %)]])</f>
        <v>-78365230.68689169</v>
      </c>
      <c r="N258" s="117"/>
    </row>
    <row r="259" spans="1:14" s="50" customFormat="1">
      <c r="A259" s="248">
        <v>844</v>
      </c>
      <c r="B259" s="248" t="s">
        <v>268</v>
      </c>
      <c r="C259" s="338">
        <v>-1426.59</v>
      </c>
      <c r="D259" s="126">
        <v>-2608.21</v>
      </c>
      <c r="E259" s="126">
        <v>-1426.59</v>
      </c>
      <c r="F259" s="126">
        <v>-28.82</v>
      </c>
      <c r="G259" s="126">
        <v>-38662.03</v>
      </c>
      <c r="H259" s="126">
        <v>-38141.425000000003</v>
      </c>
      <c r="I259" s="126">
        <v>35954.557710946181</v>
      </c>
      <c r="J259" s="37">
        <v>-101246.98913434701</v>
      </c>
      <c r="K259" s="37">
        <v>-41937.951003734859</v>
      </c>
      <c r="L259" s="37">
        <v>-20968.97550186743</v>
      </c>
      <c r="M259" s="260">
        <f>SUM(LisäyksetVähennykset[[#This Row],[Kuntien yhdistymisavustus (-1,00 €/as)]:[Vos-lisäsiirron huomioiminen takautuvasti vuoden 2023 osalta (50 %)]])</f>
        <v>-210493.02292900311</v>
      </c>
      <c r="N259" s="117"/>
    </row>
    <row r="260" spans="1:14" s="50" customFormat="1">
      <c r="A260" s="248">
        <v>845</v>
      </c>
      <c r="B260" s="248" t="s">
        <v>269</v>
      </c>
      <c r="C260" s="338">
        <v>-2834.37</v>
      </c>
      <c r="D260" s="126">
        <v>-5182.03</v>
      </c>
      <c r="E260" s="126">
        <v>-2834.37</v>
      </c>
      <c r="F260" s="126">
        <v>-57.26</v>
      </c>
      <c r="G260" s="126">
        <v>-76814.289999999994</v>
      </c>
      <c r="H260" s="126">
        <v>-60049.1</v>
      </c>
      <c r="I260" s="126">
        <v>-282174.85699863761</v>
      </c>
      <c r="J260" s="37">
        <v>-233553.00773464737</v>
      </c>
      <c r="K260" s="37">
        <v>-83322.938045588409</v>
      </c>
      <c r="L260" s="37">
        <v>-41661.469022794205</v>
      </c>
      <c r="M260" s="260">
        <f>SUM(LisäyksetVähennykset[[#This Row],[Kuntien yhdistymisavustus (-1,00 €/as)]:[Vos-lisäsiirron huomioiminen takautuvasti vuoden 2023 osalta (50 %)]])</f>
        <v>-788483.69180166756</v>
      </c>
      <c r="N260" s="117"/>
    </row>
    <row r="261" spans="1:14" s="50" customFormat="1">
      <c r="A261" s="248">
        <v>846</v>
      </c>
      <c r="B261" s="248" t="s">
        <v>270</v>
      </c>
      <c r="C261" s="338">
        <v>-4813.38</v>
      </c>
      <c r="D261" s="126">
        <v>-8800.2200000000012</v>
      </c>
      <c r="E261" s="126">
        <v>-4813.38</v>
      </c>
      <c r="F261" s="126">
        <v>-97.240000000000009</v>
      </c>
      <c r="G261" s="126">
        <v>-130447.45999999999</v>
      </c>
      <c r="H261" s="126">
        <v>-105155.4</v>
      </c>
      <c r="I261" s="126">
        <v>1289942.4905158817</v>
      </c>
      <c r="J261" s="37">
        <v>326683.3325961504</v>
      </c>
      <c r="K261" s="37">
        <v>-141500.56750878479</v>
      </c>
      <c r="L261" s="37">
        <v>-70750.283754392396</v>
      </c>
      <c r="M261" s="260">
        <f>SUM(LisäyksetVähennykset[[#This Row],[Kuntien yhdistymisavustus (-1,00 €/as)]:[Vos-lisäsiirron huomioiminen takautuvasti vuoden 2023 osalta (50 %)]])</f>
        <v>1150247.891848855</v>
      </c>
      <c r="N261" s="117"/>
    </row>
    <row r="262" spans="1:14" s="50" customFormat="1">
      <c r="A262" s="248">
        <v>848</v>
      </c>
      <c r="B262" s="248" t="s">
        <v>271</v>
      </c>
      <c r="C262" s="338">
        <v>-4118.3999999999996</v>
      </c>
      <c r="D262" s="126">
        <v>-7529.6</v>
      </c>
      <c r="E262" s="126">
        <v>-4118.3999999999996</v>
      </c>
      <c r="F262" s="126">
        <v>-83.2</v>
      </c>
      <c r="G262" s="126">
        <v>-111612.79999999999</v>
      </c>
      <c r="H262" s="126">
        <v>-110035.25</v>
      </c>
      <c r="I262" s="126">
        <v>-123054.75521735846</v>
      </c>
      <c r="J262" s="37">
        <v>38458.625468575803</v>
      </c>
      <c r="K262" s="37">
        <v>-121070.00428559126</v>
      </c>
      <c r="L262" s="37">
        <v>-60535.002142795631</v>
      </c>
      <c r="M262" s="260">
        <f>SUM(LisäyksetVähennykset[[#This Row],[Kuntien yhdistymisavustus (-1,00 €/as)]:[Vos-lisäsiirron huomioiminen takautuvasti vuoden 2023 osalta (50 %)]])</f>
        <v>-503698.78617716953</v>
      </c>
      <c r="N262" s="117"/>
    </row>
    <row r="263" spans="1:14" s="50" customFormat="1">
      <c r="A263" s="248">
        <v>849</v>
      </c>
      <c r="B263" s="248" t="s">
        <v>272</v>
      </c>
      <c r="C263" s="338">
        <v>-2873.97</v>
      </c>
      <c r="D263" s="126">
        <v>-5254.43</v>
      </c>
      <c r="E263" s="126">
        <v>-2873.97</v>
      </c>
      <c r="F263" s="126">
        <v>-58.06</v>
      </c>
      <c r="G263" s="126">
        <v>-77887.489999999991</v>
      </c>
      <c r="H263" s="126">
        <v>-78475.054999999993</v>
      </c>
      <c r="I263" s="126">
        <v>498711.2717015724</v>
      </c>
      <c r="J263" s="37">
        <v>3333.0126917409061</v>
      </c>
      <c r="K263" s="37">
        <v>-84487.072702180638</v>
      </c>
      <c r="L263" s="37">
        <v>-42243.536351090319</v>
      </c>
      <c r="M263" s="260">
        <f>SUM(LisäyksetVähennykset[[#This Row],[Kuntien yhdistymisavustus (-1,00 €/as)]:[Vos-lisäsiirron huomioiminen takautuvasti vuoden 2023 osalta (50 %)]])</f>
        <v>207890.70034004233</v>
      </c>
      <c r="N263" s="117"/>
    </row>
    <row r="264" spans="1:14" s="50" customFormat="1">
      <c r="A264" s="248">
        <v>850</v>
      </c>
      <c r="B264" s="248" t="s">
        <v>273</v>
      </c>
      <c r="C264" s="338">
        <v>-2382.9299999999998</v>
      </c>
      <c r="D264" s="126">
        <v>-4356.67</v>
      </c>
      <c r="E264" s="126">
        <v>-2382.9299999999998</v>
      </c>
      <c r="F264" s="126">
        <v>-48.14</v>
      </c>
      <c r="G264" s="126">
        <v>-64579.81</v>
      </c>
      <c r="H264" s="126">
        <v>-49368.525000000001</v>
      </c>
      <c r="I264" s="126">
        <v>243330.19650250606</v>
      </c>
      <c r="J264" s="37">
        <v>221959.38984323415</v>
      </c>
      <c r="K264" s="37">
        <v>-70051.802960437053</v>
      </c>
      <c r="L264" s="37">
        <v>-35025.901480218527</v>
      </c>
      <c r="M264" s="260">
        <f>SUM(LisäyksetVähennykset[[#This Row],[Kuntien yhdistymisavustus (-1,00 €/as)]:[Vos-lisäsiirron huomioiminen takautuvasti vuoden 2023 osalta (50 %)]])</f>
        <v>237092.8769050847</v>
      </c>
      <c r="N264" s="117"/>
    </row>
    <row r="265" spans="1:14" s="50" customFormat="1">
      <c r="A265" s="248">
        <v>851</v>
      </c>
      <c r="B265" s="248" t="s">
        <v>274</v>
      </c>
      <c r="C265" s="338">
        <v>-21014.73</v>
      </c>
      <c r="D265" s="126">
        <v>-38420.870000000003</v>
      </c>
      <c r="E265" s="126">
        <v>-21014.73</v>
      </c>
      <c r="F265" s="126">
        <v>-424.54</v>
      </c>
      <c r="G265" s="126">
        <v>-569520.40999999992</v>
      </c>
      <c r="H265" s="126">
        <v>-849553.87450000003</v>
      </c>
      <c r="I265" s="126">
        <v>-3181422.8815626753</v>
      </c>
      <c r="J265" s="37">
        <v>-2168317.1171206194</v>
      </c>
      <c r="K265" s="37">
        <v>-617777.15888707829</v>
      </c>
      <c r="L265" s="37">
        <v>-308888.57944353914</v>
      </c>
      <c r="M265" s="260">
        <f>SUM(LisäyksetVähennykset[[#This Row],[Kuntien yhdistymisavustus (-1,00 €/as)]:[Vos-lisäsiirron huomioiminen takautuvasti vuoden 2023 osalta (50 %)]])</f>
        <v>-7776354.891513912</v>
      </c>
      <c r="N265" s="117"/>
    </row>
    <row r="266" spans="1:14" s="50" customFormat="1">
      <c r="A266" s="248">
        <v>853</v>
      </c>
      <c r="B266" s="248" t="s">
        <v>275</v>
      </c>
      <c r="C266" s="338">
        <v>-195921</v>
      </c>
      <c r="D266" s="126">
        <v>-358199</v>
      </c>
      <c r="E266" s="126">
        <v>-195921</v>
      </c>
      <c r="F266" s="126">
        <v>-3958</v>
      </c>
      <c r="G266" s="126">
        <v>-5309657</v>
      </c>
      <c r="H266" s="126">
        <v>-14246654.4089</v>
      </c>
      <c r="I266" s="126">
        <v>-18082363.353980001</v>
      </c>
      <c r="J266" s="37">
        <v>227214.33403221678</v>
      </c>
      <c r="K266" s="37">
        <v>-5759556.213490027</v>
      </c>
      <c r="L266" s="37">
        <v>-2879778.1067450135</v>
      </c>
      <c r="M266" s="260">
        <f>SUM(LisäyksetVähennykset[[#This Row],[Kuntien yhdistymisavustus (-1,00 €/as)]:[Vos-lisäsiirron huomioiminen takautuvasti vuoden 2023 osalta (50 %)]])</f>
        <v>-46804793.749082819</v>
      </c>
      <c r="N266" s="117"/>
    </row>
    <row r="267" spans="1:14" s="50" customFormat="1">
      <c r="A267" s="248">
        <v>854</v>
      </c>
      <c r="B267" s="248" t="s">
        <v>276</v>
      </c>
      <c r="C267" s="338">
        <v>-3229.38</v>
      </c>
      <c r="D267" s="126">
        <v>-5904.22</v>
      </c>
      <c r="E267" s="126">
        <v>-3229.38</v>
      </c>
      <c r="F267" s="126">
        <v>-65.239999999999995</v>
      </c>
      <c r="G267" s="126">
        <v>-87519.459999999992</v>
      </c>
      <c r="H267" s="126">
        <v>-65569.539999999994</v>
      </c>
      <c r="I267" s="126">
        <v>-537094.95409285265</v>
      </c>
      <c r="J267" s="37">
        <v>-469990.19898078125</v>
      </c>
      <c r="K267" s="37">
        <v>-94935.181245095839</v>
      </c>
      <c r="L267" s="37">
        <v>-47467.590622547919</v>
      </c>
      <c r="M267" s="260">
        <f>SUM(LisäyksetVähennykset[[#This Row],[Kuntien yhdistymisavustus (-1,00 €/as)]:[Vos-lisäsiirron huomioiminen takautuvasti vuoden 2023 osalta (50 %)]])</f>
        <v>-1315005.1449412776</v>
      </c>
      <c r="N267" s="117"/>
    </row>
    <row r="268" spans="1:14" s="50" customFormat="1">
      <c r="A268" s="248">
        <v>857</v>
      </c>
      <c r="B268" s="248" t="s">
        <v>277</v>
      </c>
      <c r="C268" s="338">
        <v>-2370.06</v>
      </c>
      <c r="D268" s="126">
        <v>-4333.1400000000003</v>
      </c>
      <c r="E268" s="126">
        <v>-2370.06</v>
      </c>
      <c r="F268" s="126">
        <v>-47.88</v>
      </c>
      <c r="G268" s="126">
        <v>-64231.02</v>
      </c>
      <c r="H268" s="126">
        <v>-93487.735000000001</v>
      </c>
      <c r="I268" s="126">
        <v>-992435.17438862938</v>
      </c>
      <c r="J268" s="37">
        <v>-644713.68122186093</v>
      </c>
      <c r="K268" s="37">
        <v>-69673.459197044591</v>
      </c>
      <c r="L268" s="37">
        <v>-34836.729598522295</v>
      </c>
      <c r="M268" s="260">
        <f>SUM(LisäyksetVähennykset[[#This Row],[Kuntien yhdistymisavustus (-1,00 €/as)]:[Vos-lisäsiirron huomioiminen takautuvasti vuoden 2023 osalta (50 %)]])</f>
        <v>-1908498.9394060571</v>
      </c>
      <c r="N268" s="117"/>
    </row>
    <row r="269" spans="1:14" s="50" customFormat="1">
      <c r="A269" s="248">
        <v>858</v>
      </c>
      <c r="B269" s="248" t="s">
        <v>278</v>
      </c>
      <c r="C269" s="338">
        <v>-39980.159999999996</v>
      </c>
      <c r="D269" s="126">
        <v>-73095.040000000008</v>
      </c>
      <c r="E269" s="126">
        <v>-39980.159999999996</v>
      </c>
      <c r="F269" s="126">
        <v>-807.68000000000006</v>
      </c>
      <c r="G269" s="126">
        <v>-1083502.72</v>
      </c>
      <c r="H269" s="126">
        <v>-1407513.5181</v>
      </c>
      <c r="I269" s="126">
        <v>3459569.1472475585</v>
      </c>
      <c r="J269" s="37">
        <v>737908.11089191353</v>
      </c>
      <c r="K269" s="37">
        <v>-1175310.349295509</v>
      </c>
      <c r="L269" s="37">
        <v>-587655.17464775452</v>
      </c>
      <c r="M269" s="260">
        <f>SUM(LisäyksetVähennykset[[#This Row],[Kuntien yhdistymisavustus (-1,00 €/as)]:[Vos-lisäsiirron huomioiminen takautuvasti vuoden 2023 osalta (50 %)]])</f>
        <v>-210367.54390379135</v>
      </c>
      <c r="N269" s="117"/>
    </row>
    <row r="270" spans="1:14" s="50" customFormat="1">
      <c r="A270" s="248">
        <v>859</v>
      </c>
      <c r="B270" s="248" t="s">
        <v>279</v>
      </c>
      <c r="C270" s="338">
        <v>-6496.38</v>
      </c>
      <c r="D270" s="126">
        <v>-11877.220000000001</v>
      </c>
      <c r="E270" s="126">
        <v>-6496.38</v>
      </c>
      <c r="F270" s="126">
        <v>-131.24</v>
      </c>
      <c r="G270" s="126">
        <v>-176058.46</v>
      </c>
      <c r="H270" s="126">
        <v>-97017.09</v>
      </c>
      <c r="I270" s="126">
        <v>-1496316.8463877013</v>
      </c>
      <c r="J270" s="37">
        <v>-1677798.03558446</v>
      </c>
      <c r="K270" s="37">
        <v>-190976.2904139543</v>
      </c>
      <c r="L270" s="37">
        <v>-95488.145206977148</v>
      </c>
      <c r="M270" s="260">
        <f>SUM(LisäyksetVähennykset[[#This Row],[Kuntien yhdistymisavustus (-1,00 €/as)]:[Vos-lisäsiirron huomioiminen takautuvasti vuoden 2023 osalta (50 %)]])</f>
        <v>-3758656.087593093</v>
      </c>
      <c r="N270" s="117"/>
    </row>
    <row r="271" spans="1:14" s="50" customFormat="1">
      <c r="A271" s="248">
        <v>886</v>
      </c>
      <c r="B271" s="248" t="s">
        <v>280</v>
      </c>
      <c r="C271" s="338">
        <v>-12473.01</v>
      </c>
      <c r="D271" s="126">
        <v>-22804.190000000002</v>
      </c>
      <c r="E271" s="126">
        <v>-12473.01</v>
      </c>
      <c r="F271" s="126">
        <v>-251.98000000000002</v>
      </c>
      <c r="G271" s="126">
        <v>-338031.17</v>
      </c>
      <c r="H271" s="126">
        <v>-433815.60249999998</v>
      </c>
      <c r="I271" s="126">
        <v>-338942.07709485816</v>
      </c>
      <c r="J271" s="37">
        <v>-551798.62954259687</v>
      </c>
      <c r="K271" s="37">
        <v>-366673.31346013566</v>
      </c>
      <c r="L271" s="37">
        <v>-183336.65673006783</v>
      </c>
      <c r="M271" s="260">
        <f>SUM(LisäyksetVähennykset[[#This Row],[Kuntien yhdistymisavustus (-1,00 €/as)]:[Vos-lisäsiirron huomioiminen takautuvasti vuoden 2023 osalta (50 %)]])</f>
        <v>-2260599.6393276583</v>
      </c>
      <c r="N271" s="117"/>
    </row>
    <row r="272" spans="1:14" s="50" customFormat="1">
      <c r="A272" s="248">
        <v>887</v>
      </c>
      <c r="B272" s="248" t="s">
        <v>281</v>
      </c>
      <c r="C272" s="338">
        <v>-4523.3100000000004</v>
      </c>
      <c r="D272" s="126">
        <v>-8269.89</v>
      </c>
      <c r="E272" s="126">
        <v>-4523.3100000000004</v>
      </c>
      <c r="F272" s="126">
        <v>-91.38</v>
      </c>
      <c r="G272" s="126">
        <v>-122586.26999999999</v>
      </c>
      <c r="H272" s="126">
        <v>-222004.14499999999</v>
      </c>
      <c r="I272" s="126">
        <v>-457978.40603436116</v>
      </c>
      <c r="J272" s="37">
        <v>-172396.84871746012</v>
      </c>
      <c r="K272" s="37">
        <v>-132973.28114924676</v>
      </c>
      <c r="L272" s="37">
        <v>-66486.64057462338</v>
      </c>
      <c r="M272" s="260">
        <f>SUM(LisäyksetVähennykset[[#This Row],[Kuntien yhdistymisavustus (-1,00 €/as)]:[Vos-lisäsiirron huomioiminen takautuvasti vuoden 2023 osalta (50 %)]])</f>
        <v>-1191833.4814756913</v>
      </c>
      <c r="N272" s="117"/>
    </row>
    <row r="273" spans="1:14" s="50" customFormat="1">
      <c r="A273" s="248">
        <v>889</v>
      </c>
      <c r="B273" s="248" t="s">
        <v>282</v>
      </c>
      <c r="C273" s="338">
        <v>-2497.77</v>
      </c>
      <c r="D273" s="126">
        <v>-4566.63</v>
      </c>
      <c r="E273" s="126">
        <v>-2497.77</v>
      </c>
      <c r="F273" s="126">
        <v>-50.46</v>
      </c>
      <c r="G273" s="126">
        <v>-67692.09</v>
      </c>
      <c r="H273" s="126">
        <v>-44969.794999999998</v>
      </c>
      <c r="I273" s="126">
        <v>1151334.8231643967</v>
      </c>
      <c r="J273" s="37">
        <v>423047.68773627392</v>
      </c>
      <c r="K273" s="37">
        <v>-73427.793464554503</v>
      </c>
      <c r="L273" s="37">
        <v>-36713.896732277251</v>
      </c>
      <c r="M273" s="260">
        <f>SUM(LisäyksetVähennykset[[#This Row],[Kuntien yhdistymisavustus (-1,00 €/as)]:[Vos-lisäsiirron huomioiminen takautuvasti vuoden 2023 osalta (50 %)]])</f>
        <v>1341966.3057038388</v>
      </c>
      <c r="N273" s="117"/>
    </row>
    <row r="274" spans="1:14" s="50" customFormat="1">
      <c r="A274" s="248">
        <v>890</v>
      </c>
      <c r="B274" s="248" t="s">
        <v>283</v>
      </c>
      <c r="C274" s="338">
        <v>-1168.2</v>
      </c>
      <c r="D274" s="126">
        <v>-2135.8000000000002</v>
      </c>
      <c r="E274" s="126">
        <v>-1168.2</v>
      </c>
      <c r="F274" s="126">
        <v>-23.6</v>
      </c>
      <c r="G274" s="126">
        <v>-31659.399999999998</v>
      </c>
      <c r="H274" s="126">
        <v>-22882.46</v>
      </c>
      <c r="I274" s="126">
        <v>40057.496522670859</v>
      </c>
      <c r="J274" s="37">
        <v>502513.01913885958</v>
      </c>
      <c r="K274" s="37">
        <v>-34341.972369470597</v>
      </c>
      <c r="L274" s="37">
        <v>-17170.986184735299</v>
      </c>
      <c r="M274" s="260">
        <f>SUM(LisäyksetVähennykset[[#This Row],[Kuntien yhdistymisavustus (-1,00 €/as)]:[Vos-lisäsiirron huomioiminen takautuvasti vuoden 2023 osalta (50 %)]])</f>
        <v>432019.89710732456</v>
      </c>
      <c r="N274" s="117"/>
    </row>
    <row r="275" spans="1:14" s="50" customFormat="1">
      <c r="A275" s="248">
        <v>892</v>
      </c>
      <c r="B275" s="248" t="s">
        <v>284</v>
      </c>
      <c r="C275" s="338">
        <v>-3556.08</v>
      </c>
      <c r="D275" s="126">
        <v>-6501.52</v>
      </c>
      <c r="E275" s="126">
        <v>-3556.08</v>
      </c>
      <c r="F275" s="126">
        <v>-71.84</v>
      </c>
      <c r="G275" s="126">
        <v>-96373.36</v>
      </c>
      <c r="H275" s="126">
        <v>-75739.235000000001</v>
      </c>
      <c r="I275" s="126">
        <v>578990.17902250553</v>
      </c>
      <c r="J275" s="37">
        <v>198360.84334969707</v>
      </c>
      <c r="K275" s="37">
        <v>-104539.29216198169</v>
      </c>
      <c r="L275" s="37">
        <v>-52269.646080990846</v>
      </c>
      <c r="M275" s="260">
        <f>SUM(LisäyksetVähennykset[[#This Row],[Kuntien yhdistymisavustus (-1,00 €/as)]:[Vos-lisäsiirron huomioiminen takautuvasti vuoden 2023 osalta (50 %)]])</f>
        <v>434743.96912923007</v>
      </c>
      <c r="N275" s="117"/>
    </row>
    <row r="276" spans="1:14" s="50" customFormat="1">
      <c r="A276" s="248">
        <v>893</v>
      </c>
      <c r="B276" s="248" t="s">
        <v>285</v>
      </c>
      <c r="C276" s="338">
        <v>-7359.66</v>
      </c>
      <c r="D276" s="126">
        <v>-13455.54</v>
      </c>
      <c r="E276" s="126">
        <v>-7359.66</v>
      </c>
      <c r="F276" s="126">
        <v>-148.68</v>
      </c>
      <c r="G276" s="126">
        <v>-199454.22</v>
      </c>
      <c r="H276" s="126">
        <v>-143283.95000000001</v>
      </c>
      <c r="I276" s="126">
        <v>-170005.63056512913</v>
      </c>
      <c r="J276" s="37">
        <v>8535.1761455053038</v>
      </c>
      <c r="K276" s="37">
        <v>-216354.42592766476</v>
      </c>
      <c r="L276" s="37">
        <v>-108177.21296383238</v>
      </c>
      <c r="M276" s="260">
        <f>SUM(LisäyksetVähennykset[[#This Row],[Kuntien yhdistymisavustus (-1,00 €/as)]:[Vos-lisäsiirron huomioiminen takautuvasti vuoden 2023 osalta (50 %)]])</f>
        <v>-857063.80331112107</v>
      </c>
      <c r="N276" s="117"/>
    </row>
    <row r="277" spans="1:14" s="50" customFormat="1">
      <c r="A277" s="248">
        <v>895</v>
      </c>
      <c r="B277" s="248" t="s">
        <v>286</v>
      </c>
      <c r="C277" s="338">
        <v>-14941.08</v>
      </c>
      <c r="D277" s="126">
        <v>-27316.52</v>
      </c>
      <c r="E277" s="126">
        <v>-14941.08</v>
      </c>
      <c r="F277" s="126">
        <v>-301.84000000000003</v>
      </c>
      <c r="G277" s="126">
        <v>-404918.36</v>
      </c>
      <c r="H277" s="126">
        <v>-451063.15250000003</v>
      </c>
      <c r="I277" s="126">
        <v>625626.00493163907</v>
      </c>
      <c r="J277" s="37">
        <v>1118604.0189963121</v>
      </c>
      <c r="K277" s="37">
        <v>-439228.00593224599</v>
      </c>
      <c r="L277" s="37">
        <v>-219614.00296612299</v>
      </c>
      <c r="M277" s="260">
        <f>SUM(LisäyksetVähennykset[[#This Row],[Kuntien yhdistymisavustus (-1,00 €/as)]:[Vos-lisäsiirron huomioiminen takautuvasti vuoden 2023 osalta (50 %)]])</f>
        <v>171905.98252958216</v>
      </c>
      <c r="N277" s="117"/>
    </row>
    <row r="278" spans="1:14" s="50" customFormat="1">
      <c r="A278" s="248">
        <v>905</v>
      </c>
      <c r="B278" s="248" t="s">
        <v>287</v>
      </c>
      <c r="C278" s="338">
        <v>-67308.12</v>
      </c>
      <c r="D278" s="126">
        <v>-123058.28</v>
      </c>
      <c r="E278" s="126">
        <v>-67308.12</v>
      </c>
      <c r="F278" s="126">
        <v>-1359.76</v>
      </c>
      <c r="G278" s="126">
        <v>-1824118.0399999998</v>
      </c>
      <c r="H278" s="126">
        <v>-3731310.3083000001</v>
      </c>
      <c r="I278" s="126">
        <v>-13216209.771913279</v>
      </c>
      <c r="J278" s="37">
        <v>-5542372.3598616654</v>
      </c>
      <c r="K278" s="37">
        <v>-1978679.6758098025</v>
      </c>
      <c r="L278" s="37">
        <v>-989339.83790490124</v>
      </c>
      <c r="M278" s="260">
        <f>SUM(LisäyksetVähennykset[[#This Row],[Kuntien yhdistymisavustus (-1,00 €/as)]:[Vos-lisäsiirron huomioiminen takautuvasti vuoden 2023 osalta (50 %)]])</f>
        <v>-27541064.273789644</v>
      </c>
      <c r="N278" s="117"/>
    </row>
    <row r="279" spans="1:14" s="50" customFormat="1">
      <c r="A279" s="248">
        <v>908</v>
      </c>
      <c r="B279" s="248" t="s">
        <v>288</v>
      </c>
      <c r="C279" s="338">
        <v>-20495.97</v>
      </c>
      <c r="D279" s="126">
        <v>-37472.43</v>
      </c>
      <c r="E279" s="126">
        <v>-20495.97</v>
      </c>
      <c r="F279" s="126">
        <v>-414.06</v>
      </c>
      <c r="G279" s="126">
        <v>-555461.49</v>
      </c>
      <c r="H279" s="126">
        <v>-784725.86</v>
      </c>
      <c r="I279" s="126">
        <v>-2350835.1894477196</v>
      </c>
      <c r="J279" s="37">
        <v>-935962.856183475</v>
      </c>
      <c r="K279" s="37">
        <v>-602526.9948857202</v>
      </c>
      <c r="L279" s="37">
        <v>-301263.4974428601</v>
      </c>
      <c r="M279" s="260">
        <f>SUM(LisäyksetVähennykset[[#This Row],[Kuntien yhdistymisavustus (-1,00 €/as)]:[Vos-lisäsiirron huomioiminen takautuvasti vuoden 2023 osalta (50 %)]])</f>
        <v>-5609654.3179597752</v>
      </c>
      <c r="N279" s="117"/>
    </row>
    <row r="280" spans="1:14" s="50" customFormat="1">
      <c r="A280" s="248">
        <v>915</v>
      </c>
      <c r="B280" s="248" t="s">
        <v>289</v>
      </c>
      <c r="C280" s="338">
        <v>-19561.41</v>
      </c>
      <c r="D280" s="126">
        <v>-35763.79</v>
      </c>
      <c r="E280" s="126">
        <v>-19561.41</v>
      </c>
      <c r="F280" s="126">
        <v>-395.18</v>
      </c>
      <c r="G280" s="126">
        <v>-530133.97</v>
      </c>
      <c r="H280" s="126">
        <v>-1277765.00125</v>
      </c>
      <c r="I280" s="126">
        <v>-944917.03626756347</v>
      </c>
      <c r="J280" s="37">
        <v>22685.84146610698</v>
      </c>
      <c r="K280" s="37">
        <v>-575053.41699014371</v>
      </c>
      <c r="L280" s="37">
        <v>-287526.70849507186</v>
      </c>
      <c r="M280" s="260">
        <f>SUM(LisäyksetVähennykset[[#This Row],[Kuntien yhdistymisavustus (-1,00 €/as)]:[Vos-lisäsiirron huomioiminen takautuvasti vuoden 2023 osalta (50 %)]])</f>
        <v>-3667992.0815366721</v>
      </c>
      <c r="N280" s="117"/>
    </row>
    <row r="281" spans="1:14" s="50" customFormat="1">
      <c r="A281" s="248">
        <v>918</v>
      </c>
      <c r="B281" s="248" t="s">
        <v>290</v>
      </c>
      <c r="C281" s="338">
        <v>-2205.7199999999998</v>
      </c>
      <c r="D281" s="126">
        <v>-4032.6800000000003</v>
      </c>
      <c r="E281" s="126">
        <v>-2205.7199999999998</v>
      </c>
      <c r="F281" s="126">
        <v>-44.56</v>
      </c>
      <c r="G281" s="126">
        <v>-59777.24</v>
      </c>
      <c r="H281" s="126">
        <v>-78324.899999999994</v>
      </c>
      <c r="I281" s="126">
        <v>29344.92073757375</v>
      </c>
      <c r="J281" s="37">
        <v>2558.0269642434509</v>
      </c>
      <c r="K281" s="37">
        <v>-64842.300372186859</v>
      </c>
      <c r="L281" s="37">
        <v>-32421.15018609343</v>
      </c>
      <c r="M281" s="260">
        <f>SUM(LisäyksetVähennykset[[#This Row],[Kuntien yhdistymisavustus (-1,00 €/as)]:[Vos-lisäsiirron huomioiminen takautuvasti vuoden 2023 osalta (50 %)]])</f>
        <v>-211951.32285646311</v>
      </c>
      <c r="N281" s="117"/>
    </row>
    <row r="282" spans="1:14" s="50" customFormat="1">
      <c r="A282" s="248">
        <v>921</v>
      </c>
      <c r="B282" s="248" t="s">
        <v>291</v>
      </c>
      <c r="C282" s="338">
        <v>-1875.06</v>
      </c>
      <c r="D282" s="126">
        <v>-3428.1400000000003</v>
      </c>
      <c r="E282" s="126">
        <v>-1875.06</v>
      </c>
      <c r="F282" s="126">
        <v>-37.880000000000003</v>
      </c>
      <c r="G282" s="126">
        <v>-50816.02</v>
      </c>
      <c r="H282" s="126">
        <v>-58197</v>
      </c>
      <c r="I282" s="126">
        <v>583976.54199179157</v>
      </c>
      <c r="J282" s="37">
        <v>2174.5525450076734</v>
      </c>
      <c r="K282" s="37">
        <v>-55121.775989641792</v>
      </c>
      <c r="L282" s="37">
        <v>-27560.887994820896</v>
      </c>
      <c r="M282" s="260">
        <f>SUM(LisäyksetVähennykset[[#This Row],[Kuntien yhdistymisavustus (-1,00 €/as)]:[Vos-lisäsiirron huomioiminen takautuvasti vuoden 2023 osalta (50 %)]])</f>
        <v>387239.27055233653</v>
      </c>
      <c r="N282" s="117"/>
    </row>
    <row r="283" spans="1:14" s="50" customFormat="1">
      <c r="A283" s="248">
        <v>922</v>
      </c>
      <c r="B283" s="248" t="s">
        <v>292</v>
      </c>
      <c r="C283" s="338">
        <v>-4455.99</v>
      </c>
      <c r="D283" s="126">
        <v>-8146.81</v>
      </c>
      <c r="E283" s="126">
        <v>-4455.99</v>
      </c>
      <c r="F283" s="126">
        <v>-90.02</v>
      </c>
      <c r="G283" s="126">
        <v>-120761.82999999999</v>
      </c>
      <c r="H283" s="126">
        <v>-90342.945000000007</v>
      </c>
      <c r="I283" s="126">
        <v>-174630.07460100195</v>
      </c>
      <c r="J283" s="37">
        <v>-188500.0866111936</v>
      </c>
      <c r="K283" s="37">
        <v>-130994.25223303997</v>
      </c>
      <c r="L283" s="37">
        <v>-65497.126116519983</v>
      </c>
      <c r="M283" s="260">
        <f>SUM(LisäyksetVähennykset[[#This Row],[Kuntien yhdistymisavustus (-1,00 €/as)]:[Vos-lisäsiirron huomioiminen takautuvasti vuoden 2023 osalta (50 %)]])</f>
        <v>-787875.12456175557</v>
      </c>
      <c r="N283" s="117"/>
    </row>
    <row r="284" spans="1:14" s="50" customFormat="1">
      <c r="A284" s="248">
        <v>924</v>
      </c>
      <c r="B284" s="248" t="s">
        <v>293</v>
      </c>
      <c r="C284" s="338">
        <v>-2916.54</v>
      </c>
      <c r="D284" s="126">
        <v>-5332.26</v>
      </c>
      <c r="E284" s="126">
        <v>-2916.54</v>
      </c>
      <c r="F284" s="126">
        <v>-58.92</v>
      </c>
      <c r="G284" s="126">
        <v>-79041.179999999993</v>
      </c>
      <c r="H284" s="126">
        <v>-46631.294999999998</v>
      </c>
      <c r="I284" s="126">
        <v>46484.702558594545</v>
      </c>
      <c r="J284" s="37">
        <v>-167307.88018709802</v>
      </c>
      <c r="K284" s="37">
        <v>-85738.517458017275</v>
      </c>
      <c r="L284" s="37">
        <v>-42869.258729008638</v>
      </c>
      <c r="M284" s="260">
        <f>SUM(LisäyksetVähennykset[[#This Row],[Kuntien yhdistymisavustus (-1,00 €/as)]:[Vos-lisäsiirron huomioiminen takautuvasti vuoden 2023 osalta (50 %)]])</f>
        <v>-386327.68881552934</v>
      </c>
      <c r="N284" s="117"/>
    </row>
    <row r="285" spans="1:14" s="50" customFormat="1">
      <c r="A285" s="248">
        <v>925</v>
      </c>
      <c r="B285" s="248" t="s">
        <v>294</v>
      </c>
      <c r="C285" s="338">
        <v>-3392.73</v>
      </c>
      <c r="D285" s="126">
        <v>-6202.87</v>
      </c>
      <c r="E285" s="126">
        <v>-3392.73</v>
      </c>
      <c r="F285" s="126">
        <v>-68.540000000000006</v>
      </c>
      <c r="G285" s="126">
        <v>-91946.409999999989</v>
      </c>
      <c r="H285" s="126">
        <v>-71140.759999999995</v>
      </c>
      <c r="I285" s="126">
        <v>1158784.1948983213</v>
      </c>
      <c r="J285" s="37">
        <v>822209.3161111126</v>
      </c>
      <c r="K285" s="37">
        <v>-99737.236703538758</v>
      </c>
      <c r="L285" s="37">
        <v>-49868.618351769379</v>
      </c>
      <c r="M285" s="260">
        <f>SUM(LisäyksetVähennykset[[#This Row],[Kuntien yhdistymisavustus (-1,00 €/as)]:[Vos-lisäsiirron huomioiminen takautuvasti vuoden 2023 osalta (50 %)]])</f>
        <v>1655243.6159541255</v>
      </c>
      <c r="N285" s="117"/>
    </row>
    <row r="286" spans="1:14" s="50" customFormat="1">
      <c r="A286" s="248">
        <v>927</v>
      </c>
      <c r="B286" s="248" t="s">
        <v>295</v>
      </c>
      <c r="C286" s="338">
        <v>-28623.87</v>
      </c>
      <c r="D286" s="126">
        <v>-52332.53</v>
      </c>
      <c r="E286" s="126">
        <v>-28623.87</v>
      </c>
      <c r="F286" s="126">
        <v>-578.26</v>
      </c>
      <c r="G286" s="126">
        <v>-775735.78999999992</v>
      </c>
      <c r="H286" s="126">
        <v>-1538548.4850000001</v>
      </c>
      <c r="I286" s="126">
        <v>886438.78491498926</v>
      </c>
      <c r="J286" s="37">
        <v>948525.69947656128</v>
      </c>
      <c r="K286" s="37">
        <v>-841465.63315127406</v>
      </c>
      <c r="L286" s="37">
        <v>-420732.81657563703</v>
      </c>
      <c r="M286" s="260">
        <f>SUM(LisäyksetVähennykset[[#This Row],[Kuntien yhdistymisavustus (-1,00 €/as)]:[Vos-lisäsiirron huomioiminen takautuvasti vuoden 2023 osalta (50 %)]])</f>
        <v>-1851676.7703353609</v>
      </c>
      <c r="N286" s="117"/>
    </row>
    <row r="287" spans="1:14" s="50" customFormat="1">
      <c r="A287" s="248">
        <v>931</v>
      </c>
      <c r="B287" s="248" t="s">
        <v>296</v>
      </c>
      <c r="C287" s="338">
        <v>-5891.49</v>
      </c>
      <c r="D287" s="126">
        <v>-10771.31</v>
      </c>
      <c r="E287" s="126">
        <v>-5891.49</v>
      </c>
      <c r="F287" s="126">
        <v>-119.02</v>
      </c>
      <c r="G287" s="126">
        <v>-159665.32999999999</v>
      </c>
      <c r="H287" s="126">
        <v>-252702.2</v>
      </c>
      <c r="I287" s="126">
        <v>2510690.0279714623</v>
      </c>
      <c r="J287" s="37">
        <v>1655414.3267596408</v>
      </c>
      <c r="K287" s="37">
        <v>-173194.13353450809</v>
      </c>
      <c r="L287" s="37">
        <v>-86597.066767254044</v>
      </c>
      <c r="M287" s="260">
        <f>SUM(LisäyksetVähennykset[[#This Row],[Kuntien yhdistymisavustus (-1,00 €/as)]:[Vos-lisäsiirron huomioiminen takautuvasti vuoden 2023 osalta (50 %)]])</f>
        <v>3471272.3144293413</v>
      </c>
      <c r="N287" s="117"/>
    </row>
    <row r="288" spans="1:14" s="50" customFormat="1">
      <c r="A288" s="248">
        <v>934</v>
      </c>
      <c r="B288" s="248" t="s">
        <v>297</v>
      </c>
      <c r="C288" s="338">
        <v>-2644.29</v>
      </c>
      <c r="D288" s="126">
        <v>-4834.51</v>
      </c>
      <c r="E288" s="126">
        <v>-2644.29</v>
      </c>
      <c r="F288" s="126">
        <v>-53.42</v>
      </c>
      <c r="G288" s="126">
        <v>-71662.929999999993</v>
      </c>
      <c r="H288" s="126">
        <v>-39519.964999999997</v>
      </c>
      <c r="I288" s="126">
        <v>124228.86366705655</v>
      </c>
      <c r="J288" s="37">
        <v>-68989.687129488811</v>
      </c>
      <c r="K288" s="37">
        <v>-77735.091693945738</v>
      </c>
      <c r="L288" s="37">
        <v>-38867.545846972869</v>
      </c>
      <c r="M288" s="260">
        <f>SUM(LisäyksetVähennykset[[#This Row],[Kuntien yhdistymisavustus (-1,00 €/as)]:[Vos-lisäsiirron huomioiminen takautuvasti vuoden 2023 osalta (50 %)]])</f>
        <v>-182722.86600335085</v>
      </c>
      <c r="N288" s="117"/>
    </row>
    <row r="289" spans="1:14" s="50" customFormat="1">
      <c r="A289" s="248">
        <v>935</v>
      </c>
      <c r="B289" s="248" t="s">
        <v>298</v>
      </c>
      <c r="C289" s="338">
        <v>-2955.15</v>
      </c>
      <c r="D289" s="126">
        <v>-5402.85</v>
      </c>
      <c r="E289" s="126">
        <v>-2955.15</v>
      </c>
      <c r="F289" s="126">
        <v>-59.7</v>
      </c>
      <c r="G289" s="126">
        <v>-80087.549999999988</v>
      </c>
      <c r="H289" s="126">
        <v>-97147.375</v>
      </c>
      <c r="I289" s="126">
        <v>17877.643615835099</v>
      </c>
      <c r="J289" s="37">
        <v>98764.323652482606</v>
      </c>
      <c r="K289" s="37">
        <v>-86873.548748194691</v>
      </c>
      <c r="L289" s="37">
        <v>-43436.774374097346</v>
      </c>
      <c r="M289" s="260">
        <f>SUM(LisäyksetVähennykset[[#This Row],[Kuntien yhdistymisavustus (-1,00 €/as)]:[Vos-lisäsiirron huomioiminen takautuvasti vuoden 2023 osalta (50 %)]])</f>
        <v>-202276.13085397435</v>
      </c>
      <c r="N289" s="117"/>
    </row>
    <row r="290" spans="1:14" s="50" customFormat="1">
      <c r="A290" s="248">
        <v>936</v>
      </c>
      <c r="B290" s="248" t="s">
        <v>299</v>
      </c>
      <c r="C290" s="338">
        <v>-6331.05</v>
      </c>
      <c r="D290" s="126">
        <v>-11574.95</v>
      </c>
      <c r="E290" s="126">
        <v>-6331.05</v>
      </c>
      <c r="F290" s="126">
        <v>-127.9</v>
      </c>
      <c r="G290" s="126">
        <v>-171577.84999999998</v>
      </c>
      <c r="H290" s="126">
        <v>-190619.92499999999</v>
      </c>
      <c r="I290" s="126">
        <v>1939614.7445330755</v>
      </c>
      <c r="J290" s="37">
        <v>856008.87498293584</v>
      </c>
      <c r="K290" s="37">
        <v>-186116.02822268175</v>
      </c>
      <c r="L290" s="37">
        <v>-93058.014111340875</v>
      </c>
      <c r="M290" s="260">
        <f>SUM(LisäyksetVähennykset[[#This Row],[Kuntien yhdistymisavustus (-1,00 €/as)]:[Vos-lisäsiirron huomioiminen takautuvasti vuoden 2023 osalta (50 %)]])</f>
        <v>2129886.8521819883</v>
      </c>
      <c r="N290" s="117"/>
    </row>
    <row r="291" spans="1:14" s="50" customFormat="1">
      <c r="A291" s="248">
        <v>946</v>
      </c>
      <c r="B291" s="248" t="s">
        <v>300</v>
      </c>
      <c r="C291" s="338">
        <v>-6224.13</v>
      </c>
      <c r="D291" s="126">
        <v>-11379.470000000001</v>
      </c>
      <c r="E291" s="126">
        <v>-6224.13</v>
      </c>
      <c r="F291" s="126">
        <v>-125.74000000000001</v>
      </c>
      <c r="G291" s="126">
        <v>-168680.21</v>
      </c>
      <c r="H291" s="126">
        <v>-104443.5349</v>
      </c>
      <c r="I291" s="126">
        <v>-773902.07759936864</v>
      </c>
      <c r="J291" s="37">
        <v>-149029.31878928965</v>
      </c>
      <c r="K291" s="37">
        <v>-182972.86464988274</v>
      </c>
      <c r="L291" s="37">
        <v>-91486.432324941372</v>
      </c>
      <c r="M291" s="260">
        <f>SUM(LisäyksetVähennykset[[#This Row],[Kuntien yhdistymisavustus (-1,00 €/as)]:[Vos-lisäsiirron huomioiminen takautuvasti vuoden 2023 osalta (50 %)]])</f>
        <v>-1494467.9082634822</v>
      </c>
      <c r="N291" s="117"/>
    </row>
    <row r="292" spans="1:14" s="50" customFormat="1">
      <c r="A292" s="248">
        <v>976</v>
      </c>
      <c r="B292" s="248" t="s">
        <v>301</v>
      </c>
      <c r="C292" s="338">
        <v>-3750.12</v>
      </c>
      <c r="D292" s="126">
        <v>-6856.2800000000007</v>
      </c>
      <c r="E292" s="126">
        <v>-3750.12</v>
      </c>
      <c r="F292" s="126">
        <v>-75.760000000000005</v>
      </c>
      <c r="G292" s="126">
        <v>-101632.04</v>
      </c>
      <c r="H292" s="126">
        <v>-91976.807449999993</v>
      </c>
      <c r="I292" s="126">
        <v>-288680.34445739351</v>
      </c>
      <c r="J292" s="37">
        <v>-240005.44708873614</v>
      </c>
      <c r="K292" s="37">
        <v>-110243.55197928358</v>
      </c>
      <c r="L292" s="37">
        <v>-55121.775989641792</v>
      </c>
      <c r="M292" s="260">
        <f>SUM(LisäyksetVähennykset[[#This Row],[Kuntien yhdistymisavustus (-1,00 €/as)]:[Vos-lisäsiirron huomioiminen takautuvasti vuoden 2023 osalta (50 %)]])</f>
        <v>-902092.246965055</v>
      </c>
      <c r="N292" s="117"/>
    </row>
    <row r="293" spans="1:14" s="50" customFormat="1">
      <c r="A293" s="248">
        <v>977</v>
      </c>
      <c r="B293" s="248" t="s">
        <v>302</v>
      </c>
      <c r="C293" s="338">
        <v>-15140.07</v>
      </c>
      <c r="D293" s="126">
        <v>-27680.33</v>
      </c>
      <c r="E293" s="126">
        <v>-15140.07</v>
      </c>
      <c r="F293" s="126">
        <v>-305.86</v>
      </c>
      <c r="G293" s="126">
        <v>-410311.19</v>
      </c>
      <c r="H293" s="126">
        <v>-507592.7</v>
      </c>
      <c r="I293" s="126">
        <v>132065.65270888185</v>
      </c>
      <c r="J293" s="37">
        <v>-103585.87927996255</v>
      </c>
      <c r="K293" s="37">
        <v>-445077.7825816219</v>
      </c>
      <c r="L293" s="37">
        <v>-222538.89129081095</v>
      </c>
      <c r="M293" s="260">
        <f>SUM(LisäyksetVähennykset[[#This Row],[Kuntien yhdistymisavustus (-1,00 €/as)]:[Vos-lisäsiirron huomioiminen takautuvasti vuoden 2023 osalta (50 %)]])</f>
        <v>-1615307.1204435134</v>
      </c>
      <c r="N293" s="117"/>
    </row>
    <row r="294" spans="1:14" s="50" customFormat="1">
      <c r="A294" s="248">
        <v>980</v>
      </c>
      <c r="B294" s="248" t="s">
        <v>303</v>
      </c>
      <c r="C294" s="338">
        <v>-33270.93</v>
      </c>
      <c r="D294" s="126">
        <v>-60828.67</v>
      </c>
      <c r="E294" s="126">
        <v>-33270.93</v>
      </c>
      <c r="F294" s="126">
        <v>-672.14</v>
      </c>
      <c r="G294" s="126">
        <v>-901675.80999999994</v>
      </c>
      <c r="H294" s="126">
        <v>-1143222.4715</v>
      </c>
      <c r="I294" s="126">
        <v>22613.400573363673</v>
      </c>
      <c r="J294" s="37">
        <v>-502233.20761498652</v>
      </c>
      <c r="K294" s="37">
        <v>-978076.83510237152</v>
      </c>
      <c r="L294" s="37">
        <v>-489038.41755118576</v>
      </c>
      <c r="M294" s="260">
        <f>SUM(LisäyksetVähennykset[[#This Row],[Kuntien yhdistymisavustus (-1,00 €/as)]:[Vos-lisäsiirron huomioiminen takautuvasti vuoden 2023 osalta (50 %)]])</f>
        <v>-4119676.0111951805</v>
      </c>
      <c r="N294" s="117"/>
    </row>
    <row r="295" spans="1:14" s="50" customFormat="1">
      <c r="A295" s="248">
        <v>981</v>
      </c>
      <c r="B295" s="248" t="s">
        <v>304</v>
      </c>
      <c r="C295" s="338">
        <v>-2214.63</v>
      </c>
      <c r="D295" s="126">
        <v>-4048.9700000000003</v>
      </c>
      <c r="E295" s="126">
        <v>-2214.63</v>
      </c>
      <c r="F295" s="126">
        <v>-44.74</v>
      </c>
      <c r="G295" s="126">
        <v>-60018.71</v>
      </c>
      <c r="H295" s="126">
        <v>-57082.58</v>
      </c>
      <c r="I295" s="126">
        <v>678763.0131771462</v>
      </c>
      <c r="J295" s="37">
        <v>339133.52943837008</v>
      </c>
      <c r="K295" s="37">
        <v>-65104.230669920107</v>
      </c>
      <c r="L295" s="37">
        <v>-32552.115334960054</v>
      </c>
      <c r="M295" s="260">
        <f>SUM(LisäyksetVähennykset[[#This Row],[Kuntien yhdistymisavustus (-1,00 €/as)]:[Vos-lisäsiirron huomioiminen takautuvasti vuoden 2023 osalta (50 %)]])</f>
        <v>794615.93661063618</v>
      </c>
      <c r="N295" s="117"/>
    </row>
    <row r="296" spans="1:14" s="50" customFormat="1">
      <c r="A296" s="248">
        <v>989</v>
      </c>
      <c r="B296" s="248" t="s">
        <v>305</v>
      </c>
      <c r="C296" s="338">
        <v>-5351.94</v>
      </c>
      <c r="D296" s="126">
        <v>-9784.86</v>
      </c>
      <c r="E296" s="126">
        <v>-5351.94</v>
      </c>
      <c r="F296" s="126">
        <v>-108.12</v>
      </c>
      <c r="G296" s="126">
        <v>-145042.97999999998</v>
      </c>
      <c r="H296" s="126">
        <v>-166617.22750000001</v>
      </c>
      <c r="I296" s="126">
        <v>-1011862.9011862727</v>
      </c>
      <c r="J296" s="37">
        <v>-555298.88905517431</v>
      </c>
      <c r="K296" s="37">
        <v>-157332.79883843902</v>
      </c>
      <c r="L296" s="37">
        <v>-78666.39941921951</v>
      </c>
      <c r="M296" s="260">
        <f>SUM(LisäyksetVähennykset[[#This Row],[Kuntien yhdistymisavustus (-1,00 €/as)]:[Vos-lisäsiirron huomioiminen takautuvasti vuoden 2023 osalta (50 %)]])</f>
        <v>-2135418.0559991058</v>
      </c>
      <c r="N296" s="117"/>
    </row>
    <row r="297" spans="1:14" s="50" customFormat="1">
      <c r="A297" s="248">
        <v>992</v>
      </c>
      <c r="B297" s="248" t="s">
        <v>306</v>
      </c>
      <c r="C297" s="338">
        <v>-17938.8</v>
      </c>
      <c r="D297" s="126">
        <v>-32797.200000000004</v>
      </c>
      <c r="E297" s="126">
        <v>-17938.8</v>
      </c>
      <c r="F297" s="126">
        <v>-362.40000000000003</v>
      </c>
      <c r="G297" s="126">
        <v>-486159.6</v>
      </c>
      <c r="H297" s="126">
        <v>-976721.1067</v>
      </c>
      <c r="I297" s="126">
        <v>389236.68391985167</v>
      </c>
      <c r="J297" s="37">
        <v>1040288.6023861776</v>
      </c>
      <c r="K297" s="37">
        <v>-527352.99943627731</v>
      </c>
      <c r="L297" s="37">
        <v>-263676.49971813866</v>
      </c>
      <c r="M297" s="260">
        <f>SUM(LisäyksetVähennykset[[#This Row],[Kuntien yhdistymisavustus (-1,00 €/as)]:[Vos-lisäsiirron huomioiminen takautuvasti vuoden 2023 osalta (50 %)]])</f>
        <v>-893422.11954838666</v>
      </c>
      <c r="N297" s="117"/>
    </row>
    <row r="313" spans="1:13">
      <c r="A313" s="253"/>
      <c r="B313" s="254"/>
      <c r="C313" s="254"/>
      <c r="D313" s="46"/>
      <c r="E313" s="46"/>
      <c r="F313" s="46"/>
      <c r="G313" s="43"/>
      <c r="H313" s="43"/>
      <c r="I313" s="46"/>
      <c r="J313" s="46"/>
      <c r="K313" s="46"/>
      <c r="L313" s="46"/>
      <c r="M313" s="258"/>
    </row>
    <row r="314" spans="1:13">
      <c r="A314" s="253"/>
      <c r="B314" s="254"/>
      <c r="C314" s="254"/>
      <c r="D314" s="46"/>
      <c r="E314" s="46"/>
      <c r="F314" s="46"/>
      <c r="G314" s="43"/>
      <c r="H314" s="43"/>
      <c r="I314" s="46"/>
      <c r="J314" s="46"/>
      <c r="K314" s="46"/>
      <c r="L314" s="46"/>
      <c r="M314" s="258"/>
    </row>
    <row r="315" spans="1:13">
      <c r="A315" s="253"/>
      <c r="B315" s="254"/>
      <c r="C315" s="254"/>
      <c r="D315" s="46"/>
      <c r="E315" s="46"/>
      <c r="F315" s="46"/>
      <c r="G315" s="43"/>
      <c r="H315" s="43"/>
      <c r="I315" s="46"/>
      <c r="J315" s="46"/>
      <c r="K315" s="46"/>
      <c r="L315" s="46"/>
      <c r="M315" s="258"/>
    </row>
    <row r="316" spans="1:13">
      <c r="A316" s="253"/>
      <c r="B316" s="254"/>
      <c r="C316" s="254"/>
      <c r="D316" s="46"/>
      <c r="E316" s="46"/>
      <c r="F316" s="46"/>
      <c r="G316" s="43"/>
      <c r="H316" s="43"/>
      <c r="I316" s="46"/>
      <c r="J316" s="46"/>
      <c r="K316" s="46"/>
      <c r="L316" s="46"/>
      <c r="M316" s="258"/>
    </row>
    <row r="317" spans="1:13">
      <c r="A317" s="253"/>
      <c r="B317" s="254"/>
      <c r="C317" s="254"/>
      <c r="D317" s="46"/>
      <c r="E317" s="46"/>
      <c r="F317" s="46"/>
      <c r="G317" s="43"/>
      <c r="H317" s="43"/>
      <c r="I317" s="46"/>
      <c r="J317" s="46"/>
      <c r="K317" s="46"/>
      <c r="L317" s="46"/>
      <c r="M317" s="258"/>
    </row>
    <row r="318" spans="1:13">
      <c r="A318" s="253"/>
      <c r="B318" s="254"/>
      <c r="C318" s="254"/>
      <c r="D318" s="46"/>
      <c r="E318" s="46"/>
      <c r="F318" s="46"/>
      <c r="G318" s="43"/>
      <c r="H318" s="43"/>
      <c r="I318" s="46"/>
      <c r="J318" s="46"/>
      <c r="K318" s="46"/>
      <c r="L318" s="46"/>
      <c r="M318" s="258"/>
    </row>
  </sheetData>
  <pageMargins left="0.31496062992125984" right="0.31496062992125984" top="0.55118110236220474" bottom="0.55118110236220474" header="0.31496062992125984" footer="0.31496062992125984"/>
  <pageSetup paperSize="9" scale="6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4"/>
  <sheetViews>
    <sheetView zoomScale="80" zoomScaleNormal="80" workbookViewId="0">
      <pane xSplit="2" ySplit="11" topLeftCell="C12" activePane="bottomRight" state="frozen"/>
      <selection activeCell="G29" sqref="G29"/>
      <selection pane="topRight" activeCell="G29" sqref="G29"/>
      <selection pane="bottomLeft" activeCell="G29" sqref="G29"/>
      <selection pane="bottomRight" activeCell="A5" sqref="A5"/>
    </sheetView>
  </sheetViews>
  <sheetFormatPr defaultRowHeight="15"/>
  <cols>
    <col min="1" max="1" width="18.75" style="21" customWidth="1"/>
    <col min="2" max="2" width="13.5" style="263" customWidth="1"/>
    <col min="3" max="3" width="14.625" style="264" customWidth="1"/>
    <col min="4" max="4" width="17.125" style="14" customWidth="1"/>
    <col min="5" max="5" width="19.125" style="14" customWidth="1"/>
    <col min="6" max="6" width="20.125" style="14" bestFit="1" customWidth="1"/>
    <col min="7" max="7" width="18.875" style="14" bestFit="1" customWidth="1"/>
    <col min="8" max="8" width="16.375" style="278" customWidth="1"/>
    <col min="9" max="9" width="14.125" style="15" customWidth="1"/>
    <col min="10" max="10" width="18.625" style="15" customWidth="1"/>
    <col min="11" max="11" width="14.625" style="15" customWidth="1"/>
    <col min="12" max="12" width="23.5" style="15" customWidth="1"/>
    <col min="13" max="13" width="19.625" style="37" customWidth="1"/>
    <col min="14" max="14" width="11.625" style="289" bestFit="1" customWidth="1"/>
    <col min="15" max="15" width="13" style="290" bestFit="1" customWidth="1"/>
    <col min="17" max="17" width="11.125" style="125" bestFit="1" customWidth="1"/>
    <col min="18" max="18" width="13" style="124" bestFit="1" customWidth="1"/>
    <col min="19" max="19" width="10.875" style="124" bestFit="1" customWidth="1"/>
    <col min="20" max="20" width="12" style="124" bestFit="1" customWidth="1"/>
    <col min="21" max="21" width="11.125" style="120" bestFit="1" customWidth="1"/>
  </cols>
  <sheetData>
    <row r="1" spans="1:21" ht="23.25">
      <c r="A1" s="326" t="s">
        <v>786</v>
      </c>
      <c r="G1" s="332"/>
      <c r="H1" s="265"/>
      <c r="I1" s="14"/>
      <c r="Q1"/>
      <c r="R1" s="120"/>
      <c r="S1" s="120"/>
      <c r="T1" s="120"/>
    </row>
    <row r="2" spans="1:21">
      <c r="A2" s="262" t="s">
        <v>372</v>
      </c>
      <c r="H2" s="265"/>
      <c r="I2" s="14"/>
      <c r="L2" s="266"/>
      <c r="Q2"/>
      <c r="R2" s="120"/>
      <c r="S2" s="120"/>
      <c r="T2" s="120"/>
    </row>
    <row r="3" spans="1:21">
      <c r="A3" s="21" t="s">
        <v>767</v>
      </c>
      <c r="G3" s="267"/>
      <c r="H3" s="265"/>
      <c r="I3" s="268"/>
      <c r="Q3"/>
      <c r="R3" s="120"/>
      <c r="S3" s="120"/>
      <c r="T3" s="120"/>
    </row>
    <row r="4" spans="1:21">
      <c r="A4" s="21" t="s">
        <v>809</v>
      </c>
      <c r="F4" s="204"/>
      <c r="H4" s="265"/>
      <c r="I4" s="14"/>
      <c r="N4" s="291"/>
      <c r="Q4"/>
      <c r="R4" s="120"/>
      <c r="S4" s="120"/>
      <c r="T4" s="120"/>
    </row>
    <row r="5" spans="1:21">
      <c r="A5" s="281" t="s">
        <v>785</v>
      </c>
      <c r="H5" s="265"/>
      <c r="I5" s="14"/>
      <c r="Q5"/>
      <c r="R5" s="120"/>
      <c r="S5" s="120"/>
      <c r="T5" s="120"/>
    </row>
    <row r="6" spans="1:21">
      <c r="A6" s="21" t="s">
        <v>381</v>
      </c>
      <c r="H6" s="265"/>
      <c r="I6" s="14"/>
      <c r="Q6"/>
      <c r="R6" s="120"/>
      <c r="S6" s="120"/>
      <c r="T6" s="120"/>
    </row>
    <row r="7" spans="1:21">
      <c r="A7" s="374" t="s">
        <v>757</v>
      </c>
      <c r="B7" s="376">
        <v>0.9</v>
      </c>
      <c r="D7" s="269"/>
      <c r="E7" s="269"/>
      <c r="H7" s="265"/>
      <c r="I7" s="14"/>
      <c r="J7" s="270"/>
      <c r="M7" s="128"/>
      <c r="Q7"/>
      <c r="R7" s="120"/>
      <c r="S7" s="120"/>
      <c r="T7" s="120"/>
    </row>
    <row r="8" spans="1:21">
      <c r="A8" s="375" t="s">
        <v>758</v>
      </c>
      <c r="B8" s="377">
        <v>0.1</v>
      </c>
      <c r="G8" s="271"/>
      <c r="H8" s="265"/>
      <c r="I8" s="14"/>
      <c r="J8" s="26"/>
      <c r="K8" s="272"/>
      <c r="M8" s="273"/>
      <c r="O8" s="292"/>
      <c r="Q8"/>
      <c r="R8" s="120"/>
      <c r="S8" s="120"/>
      <c r="T8" s="120"/>
    </row>
    <row r="9" spans="1:21" ht="36.6" customHeight="1">
      <c r="A9" s="299"/>
      <c r="B9" s="305">
        <v>293</v>
      </c>
      <c r="C9" s="300" t="s">
        <v>374</v>
      </c>
      <c r="D9" s="301"/>
      <c r="E9" s="301"/>
      <c r="F9" s="301"/>
      <c r="G9" s="301"/>
      <c r="H9" s="302" t="s">
        <v>382</v>
      </c>
      <c r="I9" s="303"/>
      <c r="J9" s="303"/>
      <c r="K9" s="303"/>
      <c r="L9" s="304"/>
      <c r="M9" s="303"/>
      <c r="N9" s="297"/>
      <c r="O9" s="298"/>
      <c r="Q9"/>
      <c r="R9" s="120"/>
      <c r="S9" s="120"/>
      <c r="T9" s="120"/>
    </row>
    <row r="10" spans="1:21" s="287" customFormat="1" ht="45">
      <c r="A10" s="282" t="s">
        <v>674</v>
      </c>
      <c r="B10" s="283" t="s">
        <v>3</v>
      </c>
      <c r="C10" s="284" t="s">
        <v>787</v>
      </c>
      <c r="D10" s="285" t="s">
        <v>788</v>
      </c>
      <c r="E10" s="285" t="s">
        <v>740</v>
      </c>
      <c r="F10" s="286" t="s">
        <v>702</v>
      </c>
      <c r="G10" s="286" t="s">
        <v>703</v>
      </c>
      <c r="H10" s="293" t="s">
        <v>717</v>
      </c>
      <c r="I10" s="294" t="s">
        <v>716</v>
      </c>
      <c r="J10" s="294" t="s">
        <v>755</v>
      </c>
      <c r="K10" s="294" t="s">
        <v>704</v>
      </c>
      <c r="L10" s="295" t="s">
        <v>705</v>
      </c>
      <c r="M10" s="296" t="s">
        <v>759</v>
      </c>
      <c r="N10" s="367" t="s">
        <v>706</v>
      </c>
      <c r="O10" s="368" t="s">
        <v>707</v>
      </c>
      <c r="R10" s="288"/>
      <c r="S10" s="288"/>
      <c r="T10" s="288"/>
      <c r="U10" s="288"/>
    </row>
    <row r="11" spans="1:21">
      <c r="A11" s="262"/>
      <c r="B11" s="263" t="s">
        <v>383</v>
      </c>
      <c r="C11" s="31">
        <f>SUM(C12:C304)</f>
        <v>5517897</v>
      </c>
      <c r="D11" s="29">
        <v>20</v>
      </c>
      <c r="E11" s="29">
        <f>Tasaus[[#This Row],[Tuloveroprosentti 2022]]-12.64</f>
        <v>7.3599999999999994</v>
      </c>
      <c r="F11" s="31">
        <f t="shared" ref="F11:K11" si="0">SUM(F12:F304)</f>
        <v>22039893364.389328</v>
      </c>
      <c r="G11" s="373">
        <f t="shared" si="0"/>
        <v>110190632034.58846</v>
      </c>
      <c r="H11" s="31">
        <f t="shared" si="0"/>
        <v>8110030517.7457085</v>
      </c>
      <c r="I11" s="31">
        <f t="shared" si="0"/>
        <v>1816149153.4591312</v>
      </c>
      <c r="J11" s="31">
        <f t="shared" si="0"/>
        <v>1000062279.9496006</v>
      </c>
      <c r="K11" s="31">
        <f t="shared" si="0"/>
        <v>10926241951.154455</v>
      </c>
      <c r="L11" s="274">
        <f>ROUND(Tasaus[[#This Row],[Laskennallinen verotulo yhteensä, €]]/Tasaus[[#This Row],[Asukasluku 31.12.2021]],2)</f>
        <v>1980.15</v>
      </c>
      <c r="M11" s="128">
        <v>0</v>
      </c>
      <c r="N11" s="382">
        <f>Tasaus[[#This Row],[Tasaus, €]]/Tasaus[[#This Row],[Asukasluku 31.12.2021]]</f>
        <v>150.85859847167293</v>
      </c>
      <c r="O11" s="383">
        <f>SUM(O12:O304)</f>
        <v>832422207.93104863</v>
      </c>
      <c r="Q11"/>
      <c r="R11" s="120"/>
      <c r="S11" s="120"/>
      <c r="T11" s="120"/>
    </row>
    <row r="12" spans="1:21">
      <c r="A12" s="275">
        <v>5</v>
      </c>
      <c r="B12" s="13" t="s">
        <v>384</v>
      </c>
      <c r="C12" s="276">
        <v>9311</v>
      </c>
      <c r="D12" s="277">
        <v>21.75</v>
      </c>
      <c r="E12" s="277">
        <f>Tasaus[[#This Row],[Tuloveroprosentti 2022]]-12.64</f>
        <v>9.11</v>
      </c>
      <c r="F12" s="14">
        <v>26827657.130157415</v>
      </c>
      <c r="G12" s="14">
        <f>Tasaus[[#This Row],[Kunnallisvero (maksuunpantu), €]]*100/Tasaus[[#This Row],[Tuloveroprosentti 2022]]</f>
        <v>123345550.02371225</v>
      </c>
      <c r="H12" s="278">
        <f>Tasaus[[#This Row],[Verotettava tulo (kunnallisvero), €]]*($E$11/100)</f>
        <v>9078232.4817452207</v>
      </c>
      <c r="I12" s="14">
        <v>1916676.6414014027</v>
      </c>
      <c r="J12" s="15">
        <v>1285094.8714000001</v>
      </c>
      <c r="K12" s="15">
        <f>SUM(Tasaus[[#This Row],[Laskennallinen kunnallisvero, €]:[Laskennallinen kiinteistövero, €]])</f>
        <v>12280003.994546624</v>
      </c>
      <c r="L12" s="15">
        <f>Tasaus[[#This Row],[Laskennallinen verotulo yhteensä, €]]/Tasaus[[#This Row],[Asukasluku 31.12.2021]]</f>
        <v>1318.8705825954917</v>
      </c>
      <c r="M12" s="37">
        <f>$L$11-Tasaus[[#This Row],[Laskennallinen verotulo yhteensä, €/asukas (=tasausraja)]]</f>
        <v>661.27941740450842</v>
      </c>
      <c r="N12" s="384">
        <f>IF(Tasaus[[#This Row],[Erotus = tasausrja - laskennallinen verotulo, €/asukas]]&gt;0,(Tasaus[[#This Row],[Erotus = tasausrja - laskennallinen verotulo, €/asukas]]*$B$7),(Tasaus[[#This Row],[Erotus = tasausrja - laskennallinen verotulo, €/asukas]]*$B$8))</f>
        <v>595.15147566405756</v>
      </c>
      <c r="O12" s="385">
        <f>Tasaus[[#This Row],[Tasaus,  €/asukas]]*Tasaus[[#This Row],[Asukasluku 31.12.2021]]</f>
        <v>5541455.3899080399</v>
      </c>
      <c r="Q12" s="121"/>
      <c r="R12" s="122"/>
      <c r="S12" s="123"/>
    </row>
    <row r="13" spans="1:21">
      <c r="A13" s="275">
        <v>9</v>
      </c>
      <c r="B13" s="13" t="s">
        <v>385</v>
      </c>
      <c r="C13" s="276">
        <v>2491</v>
      </c>
      <c r="D13" s="277">
        <v>22</v>
      </c>
      <c r="E13" s="277">
        <f>Tasaus[[#This Row],[Tuloveroprosentti 2022]]-12.64</f>
        <v>9.36</v>
      </c>
      <c r="F13" s="14">
        <v>7620416.8300447147</v>
      </c>
      <c r="G13" s="14">
        <f>Tasaus[[#This Row],[Kunnallisvero (maksuunpantu), €]]*100/Tasaus[[#This Row],[Tuloveroprosentti 2022]]</f>
        <v>34638258.318385065</v>
      </c>
      <c r="H13" s="278">
        <f>Tasaus[[#This Row],[Verotettava tulo (kunnallisvero), €]]*($E$11/100)</f>
        <v>2549375.8122331407</v>
      </c>
      <c r="I13" s="14">
        <v>249383.97616249477</v>
      </c>
      <c r="J13" s="15">
        <v>203265.30895000004</v>
      </c>
      <c r="K13" s="15">
        <f>SUM(Tasaus[[#This Row],[Laskennallinen kunnallisvero, €]:[Laskennallinen kiinteistövero, €]])</f>
        <v>3002025.0973456353</v>
      </c>
      <c r="L13" s="15">
        <f>Tasaus[[#This Row],[Laskennallinen verotulo yhteensä, €]]/Tasaus[[#This Row],[Asukasluku 31.12.2021]]</f>
        <v>1205.1485738039482</v>
      </c>
      <c r="M13" s="37">
        <f>$L$11-Tasaus[[#This Row],[Laskennallinen verotulo yhteensä, €/asukas (=tasausraja)]]</f>
        <v>775.00142619605185</v>
      </c>
      <c r="N13" s="384">
        <f>IF(Tasaus[[#This Row],[Erotus = tasausrja - laskennallinen verotulo, €/asukas]]&gt;0,(Tasaus[[#This Row],[Erotus = tasausrja - laskennallinen verotulo, €/asukas]]*$B$7),(Tasaus[[#This Row],[Erotus = tasausrja - laskennallinen verotulo, €/asukas]]*$B$8))</f>
        <v>697.50128357644667</v>
      </c>
      <c r="O13" s="385">
        <f>Tasaus[[#This Row],[Tasaus,  €/asukas]]*Tasaus[[#This Row],[Asukasluku 31.12.2021]]</f>
        <v>1737475.6973889286</v>
      </c>
      <c r="Q13" s="121"/>
      <c r="R13" s="122"/>
      <c r="S13" s="123"/>
    </row>
    <row r="14" spans="1:21">
      <c r="A14" s="275">
        <v>10</v>
      </c>
      <c r="B14" s="13" t="s">
        <v>386</v>
      </c>
      <c r="C14" s="276">
        <v>11197</v>
      </c>
      <c r="D14" s="277">
        <v>21.25</v>
      </c>
      <c r="E14" s="277">
        <f>Tasaus[[#This Row],[Tuloveroprosentti 2022]]-12.64</f>
        <v>8.61</v>
      </c>
      <c r="F14" s="14">
        <v>31082421.460182384</v>
      </c>
      <c r="G14" s="14">
        <f>Tasaus[[#This Row],[Kunnallisvero (maksuunpantu), €]]*100/Tasaus[[#This Row],[Tuloveroprosentti 2022]]</f>
        <v>146270218.63615242</v>
      </c>
      <c r="H14" s="278">
        <f>Tasaus[[#This Row],[Verotettava tulo (kunnallisvero), €]]*($E$11/100)</f>
        <v>10765488.091620818</v>
      </c>
      <c r="I14" s="14">
        <v>2406393.0879604672</v>
      </c>
      <c r="J14" s="15">
        <v>1704363.2077000001</v>
      </c>
      <c r="K14" s="15">
        <f>SUM(Tasaus[[#This Row],[Laskennallinen kunnallisvero, €]:[Laskennallinen kiinteistövero, €]])</f>
        <v>14876244.387281284</v>
      </c>
      <c r="L14" s="15">
        <f>Tasaus[[#This Row],[Laskennallinen verotulo yhteensä, €]]/Tasaus[[#This Row],[Asukasluku 31.12.2021]]</f>
        <v>1328.5919788587375</v>
      </c>
      <c r="M14" s="37">
        <f>$L$11-Tasaus[[#This Row],[Laskennallinen verotulo yhteensä, €/asukas (=tasausraja)]]</f>
        <v>651.55802114126254</v>
      </c>
      <c r="N14" s="384">
        <f>IF(Tasaus[[#This Row],[Erotus = tasausrja - laskennallinen verotulo, €/asukas]]&gt;0,(Tasaus[[#This Row],[Erotus = tasausrja - laskennallinen verotulo, €/asukas]]*$B$7),(Tasaus[[#This Row],[Erotus = tasausrja - laskennallinen verotulo, €/asukas]]*$B$8))</f>
        <v>586.40221902713631</v>
      </c>
      <c r="O14" s="385">
        <f>Tasaus[[#This Row],[Tasaus,  €/asukas]]*Tasaus[[#This Row],[Asukasluku 31.12.2021]]</f>
        <v>6565945.6464468455</v>
      </c>
      <c r="Q14" s="121"/>
      <c r="R14" s="122"/>
      <c r="S14" s="123"/>
    </row>
    <row r="15" spans="1:21">
      <c r="A15" s="275">
        <v>16</v>
      </c>
      <c r="B15" s="13" t="s">
        <v>387</v>
      </c>
      <c r="C15" s="276">
        <v>8033</v>
      </c>
      <c r="D15" s="277">
        <v>20.75</v>
      </c>
      <c r="E15" s="277">
        <f>Tasaus[[#This Row],[Tuloveroprosentti 2022]]-12.64</f>
        <v>8.11</v>
      </c>
      <c r="F15" s="14">
        <v>28281117.810165942</v>
      </c>
      <c r="G15" s="14">
        <f>Tasaus[[#This Row],[Kunnallisvero (maksuunpantu), €]]*100/Tasaus[[#This Row],[Tuloveroprosentti 2022]]</f>
        <v>136294543.6634503</v>
      </c>
      <c r="H15" s="278">
        <f>Tasaus[[#This Row],[Verotettava tulo (kunnallisvero), €]]*($E$11/100)</f>
        <v>10031278.413629942</v>
      </c>
      <c r="I15" s="14">
        <v>1505292.1607503532</v>
      </c>
      <c r="J15" s="15">
        <v>1702716.4088999999</v>
      </c>
      <c r="K15" s="15">
        <f>SUM(Tasaus[[#This Row],[Laskennallinen kunnallisvero, €]:[Laskennallinen kiinteistövero, €]])</f>
        <v>13239286.983280296</v>
      </c>
      <c r="L15" s="15">
        <f>Tasaus[[#This Row],[Laskennallinen verotulo yhteensä, €]]/Tasaus[[#This Row],[Asukasluku 31.12.2021]]</f>
        <v>1648.1124092219961</v>
      </c>
      <c r="M15" s="37">
        <f>$L$11-Tasaus[[#This Row],[Laskennallinen verotulo yhteensä, €/asukas (=tasausraja)]]</f>
        <v>332.03759077800396</v>
      </c>
      <c r="N15" s="384">
        <f>IF(Tasaus[[#This Row],[Erotus = tasausrja - laskennallinen verotulo, €/asukas]]&gt;0,(Tasaus[[#This Row],[Erotus = tasausrja - laskennallinen verotulo, €/asukas]]*$B$7),(Tasaus[[#This Row],[Erotus = tasausrja - laskennallinen verotulo, €/asukas]]*$B$8))</f>
        <v>298.83383170020358</v>
      </c>
      <c r="O15" s="385">
        <f>Tasaus[[#This Row],[Tasaus,  €/asukas]]*Tasaus[[#This Row],[Asukasluku 31.12.2021]]</f>
        <v>2400532.1700477353</v>
      </c>
      <c r="Q15" s="121"/>
      <c r="R15" s="122"/>
      <c r="S15" s="123"/>
    </row>
    <row r="16" spans="1:21">
      <c r="A16" s="275">
        <v>18</v>
      </c>
      <c r="B16" s="13" t="s">
        <v>388</v>
      </c>
      <c r="C16" s="276">
        <v>4847</v>
      </c>
      <c r="D16" s="277">
        <v>21.499999999999996</v>
      </c>
      <c r="E16" s="277">
        <f>Tasaus[[#This Row],[Tuloveroprosentti 2022]]-12.64</f>
        <v>8.8599999999999959</v>
      </c>
      <c r="F16" s="14">
        <v>20026932.740117509</v>
      </c>
      <c r="G16" s="14">
        <f>Tasaus[[#This Row],[Kunnallisvero (maksuunpantu), €]]*100/Tasaus[[#This Row],[Tuloveroprosentti 2022]]</f>
        <v>93148524.372639596</v>
      </c>
      <c r="H16" s="278">
        <f>Tasaus[[#This Row],[Verotettava tulo (kunnallisvero), €]]*($E$11/100)</f>
        <v>6855731.3938262742</v>
      </c>
      <c r="I16" s="14">
        <v>1018919.4263977223</v>
      </c>
      <c r="J16" s="15">
        <v>512357.20605000004</v>
      </c>
      <c r="K16" s="15">
        <f>SUM(Tasaus[[#This Row],[Laskennallinen kunnallisvero, €]:[Laskennallinen kiinteistövero, €]])</f>
        <v>8387008.0262739966</v>
      </c>
      <c r="L16" s="15">
        <f>Tasaus[[#This Row],[Laskennallinen verotulo yhteensä, €]]/Tasaus[[#This Row],[Asukasluku 31.12.2021]]</f>
        <v>1730.3503252061062</v>
      </c>
      <c r="M16" s="37">
        <f>$L$11-Tasaus[[#This Row],[Laskennallinen verotulo yhteensä, €/asukas (=tasausraja)]]</f>
        <v>249.79967479389393</v>
      </c>
      <c r="N16" s="384">
        <f>IF(Tasaus[[#This Row],[Erotus = tasausrja - laskennallinen verotulo, €/asukas]]&gt;0,(Tasaus[[#This Row],[Erotus = tasausrja - laskennallinen verotulo, €/asukas]]*$B$7),(Tasaus[[#This Row],[Erotus = tasausrja - laskennallinen verotulo, €/asukas]]*$B$8))</f>
        <v>224.81970731450454</v>
      </c>
      <c r="O16" s="385">
        <f>Tasaus[[#This Row],[Tasaus,  €/asukas]]*Tasaus[[#This Row],[Asukasluku 31.12.2021]]</f>
        <v>1089701.1213534034</v>
      </c>
      <c r="Q16" s="121"/>
      <c r="R16" s="122"/>
      <c r="S16" s="123"/>
    </row>
    <row r="17" spans="1:19">
      <c r="A17" s="275">
        <v>19</v>
      </c>
      <c r="B17" s="13" t="s">
        <v>389</v>
      </c>
      <c r="C17" s="276">
        <v>3955</v>
      </c>
      <c r="D17" s="277">
        <v>21.5</v>
      </c>
      <c r="E17" s="277">
        <f>Tasaus[[#This Row],[Tuloveroprosentti 2022]]-12.64</f>
        <v>8.86</v>
      </c>
      <c r="F17" s="14">
        <v>15452575.32009067</v>
      </c>
      <c r="G17" s="14">
        <f>Tasaus[[#This Row],[Kunnallisvero (maksuunpantu), €]]*100/Tasaus[[#This Row],[Tuloveroprosentti 2022]]</f>
        <v>71872443.349258929</v>
      </c>
      <c r="H17" s="278">
        <f>Tasaus[[#This Row],[Verotettava tulo (kunnallisvero), €]]*($E$11/100)</f>
        <v>5289811.8305054568</v>
      </c>
      <c r="I17" s="14">
        <v>545828.73564908397</v>
      </c>
      <c r="J17" s="15">
        <v>386778.49979999999</v>
      </c>
      <c r="K17" s="15">
        <f>SUM(Tasaus[[#This Row],[Laskennallinen kunnallisvero, €]:[Laskennallinen kiinteistövero, €]])</f>
        <v>6222419.0659545409</v>
      </c>
      <c r="L17" s="15">
        <f>Tasaus[[#This Row],[Laskennallinen verotulo yhteensä, €]]/Tasaus[[#This Row],[Asukasluku 31.12.2021]]</f>
        <v>1573.3044414550041</v>
      </c>
      <c r="M17" s="37">
        <f>$L$11-Tasaus[[#This Row],[Laskennallinen verotulo yhteensä, €/asukas (=tasausraja)]]</f>
        <v>406.84555854499604</v>
      </c>
      <c r="N17" s="384">
        <f>IF(Tasaus[[#This Row],[Erotus = tasausrja - laskennallinen verotulo, €/asukas]]&gt;0,(Tasaus[[#This Row],[Erotus = tasausrja - laskennallinen verotulo, €/asukas]]*$B$7),(Tasaus[[#This Row],[Erotus = tasausrja - laskennallinen verotulo, €/asukas]]*$B$8))</f>
        <v>366.16100269049645</v>
      </c>
      <c r="O17" s="385">
        <f>Tasaus[[#This Row],[Tasaus,  €/asukas]]*Tasaus[[#This Row],[Asukasluku 31.12.2021]]</f>
        <v>1448166.7656409135</v>
      </c>
      <c r="Q17" s="121"/>
      <c r="R17" s="122"/>
      <c r="S17" s="123"/>
    </row>
    <row r="18" spans="1:19">
      <c r="A18" s="275">
        <v>20</v>
      </c>
      <c r="B18" s="13" t="s">
        <v>20</v>
      </c>
      <c r="C18" s="276">
        <v>16467</v>
      </c>
      <c r="D18" s="277">
        <v>22</v>
      </c>
      <c r="E18" s="277">
        <f>Tasaus[[#This Row],[Tuloveroprosentti 2022]]-12.64</f>
        <v>9.36</v>
      </c>
      <c r="F18" s="14">
        <v>63137686.920370467</v>
      </c>
      <c r="G18" s="14">
        <f>Tasaus[[#This Row],[Kunnallisvero (maksuunpantu), €]]*100/Tasaus[[#This Row],[Tuloveroprosentti 2022]]</f>
        <v>286989486.00168395</v>
      </c>
      <c r="H18" s="278">
        <f>Tasaus[[#This Row],[Verotettava tulo (kunnallisvero), €]]*($E$11/100)</f>
        <v>21122426.169723939</v>
      </c>
      <c r="I18" s="14">
        <v>1613943.6470858764</v>
      </c>
      <c r="J18" s="15">
        <v>1632165.9352500001</v>
      </c>
      <c r="K18" s="15">
        <f>SUM(Tasaus[[#This Row],[Laskennallinen kunnallisvero, €]:[Laskennallinen kiinteistövero, €]])</f>
        <v>24368535.752059814</v>
      </c>
      <c r="L18" s="15">
        <f>Tasaus[[#This Row],[Laskennallinen verotulo yhteensä, €]]/Tasaus[[#This Row],[Asukasluku 31.12.2021]]</f>
        <v>1479.840635942176</v>
      </c>
      <c r="M18" s="37">
        <f>$L$11-Tasaus[[#This Row],[Laskennallinen verotulo yhteensä, €/asukas (=tasausraja)]]</f>
        <v>500.30936405782404</v>
      </c>
      <c r="N18" s="384">
        <f>IF(Tasaus[[#This Row],[Erotus = tasausrja - laskennallinen verotulo, €/asukas]]&gt;0,(Tasaus[[#This Row],[Erotus = tasausrja - laskennallinen verotulo, €/asukas]]*$B$7),(Tasaus[[#This Row],[Erotus = tasausrja - laskennallinen verotulo, €/asukas]]*$B$8))</f>
        <v>450.27842765204167</v>
      </c>
      <c r="O18" s="385">
        <f>Tasaus[[#This Row],[Tasaus,  €/asukas]]*Tasaus[[#This Row],[Asukasluku 31.12.2021]]</f>
        <v>7414734.8681461699</v>
      </c>
      <c r="Q18" s="121"/>
      <c r="R18" s="122"/>
      <c r="S18" s="123"/>
    </row>
    <row r="19" spans="1:19">
      <c r="A19" s="275">
        <v>46</v>
      </c>
      <c r="B19" s="13" t="s">
        <v>390</v>
      </c>
      <c r="C19" s="276">
        <v>1362</v>
      </c>
      <c r="D19" s="277">
        <v>21</v>
      </c>
      <c r="E19" s="277">
        <f>Tasaus[[#This Row],[Tuloveroprosentti 2022]]-12.64</f>
        <v>8.36</v>
      </c>
      <c r="F19" s="14">
        <v>3699913.6300217095</v>
      </c>
      <c r="G19" s="14">
        <f>Tasaus[[#This Row],[Kunnallisvero (maksuunpantu), €]]*100/Tasaus[[#This Row],[Tuloveroprosentti 2022]]</f>
        <v>17618636.333436709</v>
      </c>
      <c r="H19" s="278">
        <f>Tasaus[[#This Row],[Verotettava tulo (kunnallisvero), €]]*($E$11/100)</f>
        <v>1296731.6341409418</v>
      </c>
      <c r="I19" s="14">
        <v>510382.95262102206</v>
      </c>
      <c r="J19" s="15">
        <v>256109.60435000001</v>
      </c>
      <c r="K19" s="15">
        <f>SUM(Tasaus[[#This Row],[Laskennallinen kunnallisvero, €]:[Laskennallinen kiinteistövero, €]])</f>
        <v>2063224.1911119637</v>
      </c>
      <c r="L19" s="15">
        <f>Tasaus[[#This Row],[Laskennallinen verotulo yhteensä, €]]/Tasaus[[#This Row],[Asukasluku 31.12.2021]]</f>
        <v>1514.84889215269</v>
      </c>
      <c r="M19" s="37">
        <f>$L$11-Tasaus[[#This Row],[Laskennallinen verotulo yhteensä, €/asukas (=tasausraja)]]</f>
        <v>465.30110784731005</v>
      </c>
      <c r="N19" s="384">
        <f>IF(Tasaus[[#This Row],[Erotus = tasausrja - laskennallinen verotulo, €/asukas]]&gt;0,(Tasaus[[#This Row],[Erotus = tasausrja - laskennallinen verotulo, €/asukas]]*$B$7),(Tasaus[[#This Row],[Erotus = tasausrja - laskennallinen verotulo, €/asukas]]*$B$8))</f>
        <v>418.77099706257906</v>
      </c>
      <c r="O19" s="385">
        <f>Tasaus[[#This Row],[Tasaus,  €/asukas]]*Tasaus[[#This Row],[Asukasluku 31.12.2021]]</f>
        <v>570366.0979992327</v>
      </c>
      <c r="Q19" s="121"/>
      <c r="R19" s="122"/>
      <c r="S19" s="123"/>
    </row>
    <row r="20" spans="1:19">
      <c r="A20" s="275">
        <v>47</v>
      </c>
      <c r="B20" s="13" t="s">
        <v>391</v>
      </c>
      <c r="C20" s="276">
        <v>1789</v>
      </c>
      <c r="D20" s="277">
        <v>21.25</v>
      </c>
      <c r="E20" s="277">
        <f>Tasaus[[#This Row],[Tuloveroprosentti 2022]]-12.64</f>
        <v>8.61</v>
      </c>
      <c r="F20" s="14">
        <v>5432047.820031873</v>
      </c>
      <c r="G20" s="14">
        <f>Tasaus[[#This Row],[Kunnallisvero (maksuunpantu), €]]*100/Tasaus[[#This Row],[Tuloveroprosentti 2022]]</f>
        <v>25562577.976620577</v>
      </c>
      <c r="H20" s="278">
        <f>Tasaus[[#This Row],[Verotettava tulo (kunnallisvero), €]]*($E$11/100)</f>
        <v>1881405.7390792745</v>
      </c>
      <c r="I20" s="14">
        <v>556592.32522197487</v>
      </c>
      <c r="J20" s="15">
        <v>457598.31595000002</v>
      </c>
      <c r="K20" s="15">
        <f>SUM(Tasaus[[#This Row],[Laskennallinen kunnallisvero, €]:[Laskennallinen kiinteistövero, €]])</f>
        <v>2895596.3802512498</v>
      </c>
      <c r="L20" s="15">
        <f>Tasaus[[#This Row],[Laskennallinen verotulo yhteensä, €]]/Tasaus[[#This Row],[Asukasluku 31.12.2021]]</f>
        <v>1618.5558302131078</v>
      </c>
      <c r="M20" s="37">
        <f>$L$11-Tasaus[[#This Row],[Laskennallinen verotulo yhteensä, €/asukas (=tasausraja)]]</f>
        <v>361.59416978689228</v>
      </c>
      <c r="N20" s="384">
        <f>IF(Tasaus[[#This Row],[Erotus = tasausrja - laskennallinen verotulo, €/asukas]]&gt;0,(Tasaus[[#This Row],[Erotus = tasausrja - laskennallinen verotulo, €/asukas]]*$B$7),(Tasaus[[#This Row],[Erotus = tasausrja - laskennallinen verotulo, €/asukas]]*$B$8))</f>
        <v>325.43475280820309</v>
      </c>
      <c r="O20" s="385">
        <f>Tasaus[[#This Row],[Tasaus,  €/asukas]]*Tasaus[[#This Row],[Asukasluku 31.12.2021]]</f>
        <v>582202.77277387527</v>
      </c>
      <c r="Q20" s="121"/>
      <c r="R20" s="122"/>
      <c r="S20" s="123"/>
    </row>
    <row r="21" spans="1:19">
      <c r="A21" s="275">
        <v>49</v>
      </c>
      <c r="B21" s="13" t="s">
        <v>392</v>
      </c>
      <c r="C21" s="276">
        <v>297132</v>
      </c>
      <c r="D21" s="277">
        <v>18</v>
      </c>
      <c r="E21" s="277">
        <f>Tasaus[[#This Row],[Tuloveroprosentti 2022]]-12.64</f>
        <v>5.3599999999999994</v>
      </c>
      <c r="F21" s="14">
        <v>1515151250.5088904</v>
      </c>
      <c r="G21" s="14">
        <f>Tasaus[[#This Row],[Kunnallisvero (maksuunpantu), €]]*100/Tasaus[[#This Row],[Tuloveroprosentti 2022]]</f>
        <v>8417506947.2716131</v>
      </c>
      <c r="H21" s="278">
        <f>Tasaus[[#This Row],[Verotettava tulo (kunnallisvero), €]]*($E$11/100)</f>
        <v>619528511.31919074</v>
      </c>
      <c r="I21" s="14">
        <v>135555748.99523157</v>
      </c>
      <c r="J21" s="15">
        <v>80435539.062350005</v>
      </c>
      <c r="K21" s="15">
        <f>SUM(Tasaus[[#This Row],[Laskennallinen kunnallisvero, €]:[Laskennallinen kiinteistövero, €]])</f>
        <v>835519799.3767724</v>
      </c>
      <c r="L21" s="15">
        <f>Tasaus[[#This Row],[Laskennallinen verotulo yhteensä, €]]/Tasaus[[#This Row],[Asukasluku 31.12.2021]]</f>
        <v>2811.9482229338219</v>
      </c>
      <c r="M21" s="37">
        <f>$L$11-Tasaus[[#This Row],[Laskennallinen verotulo yhteensä, €/asukas (=tasausraja)]]</f>
        <v>-831.79822293382176</v>
      </c>
      <c r="N21" s="384">
        <f>IF(Tasaus[[#This Row],[Erotus = tasausrja - laskennallinen verotulo, €/asukas]]&gt;0,(Tasaus[[#This Row],[Erotus = tasausrja - laskennallinen verotulo, €/asukas]]*$B$7),(Tasaus[[#This Row],[Erotus = tasausrja - laskennallinen verotulo, €/asukas]]*$B$8))</f>
        <v>-83.179822293382188</v>
      </c>
      <c r="O21" s="385">
        <f>Tasaus[[#This Row],[Tasaus,  €/asukas]]*Tasaus[[#This Row],[Asukasluku 31.12.2021]]</f>
        <v>-24715386.957677238</v>
      </c>
      <c r="Q21" s="121"/>
      <c r="R21" s="122"/>
      <c r="S21" s="123"/>
    </row>
    <row r="22" spans="1:19">
      <c r="A22" s="275">
        <v>50</v>
      </c>
      <c r="B22" s="13" t="s">
        <v>393</v>
      </c>
      <c r="C22" s="276">
        <v>11417</v>
      </c>
      <c r="D22" s="277">
        <v>21</v>
      </c>
      <c r="E22" s="277">
        <f>Tasaus[[#This Row],[Tuloveroprosentti 2022]]-12.64</f>
        <v>8.36</v>
      </c>
      <c r="F22" s="14">
        <v>41963356.760246225</v>
      </c>
      <c r="G22" s="14">
        <f>Tasaus[[#This Row],[Kunnallisvero (maksuunpantu), €]]*100/Tasaus[[#This Row],[Tuloveroprosentti 2022]]</f>
        <v>199825508.38212487</v>
      </c>
      <c r="H22" s="278">
        <f>Tasaus[[#This Row],[Verotettava tulo (kunnallisvero), €]]*($E$11/100)</f>
        <v>14707157.416924391</v>
      </c>
      <c r="I22" s="14">
        <v>2190757.703442127</v>
      </c>
      <c r="J22" s="15">
        <v>1542307.2143000001</v>
      </c>
      <c r="K22" s="15">
        <f>SUM(Tasaus[[#This Row],[Laskennallinen kunnallisvero, €]:[Laskennallinen kiinteistövero, €]])</f>
        <v>18440222.334666517</v>
      </c>
      <c r="L22" s="15">
        <f>Tasaus[[#This Row],[Laskennallinen verotulo yhteensä, €]]/Tasaus[[#This Row],[Asukasluku 31.12.2021]]</f>
        <v>1615.1547985168186</v>
      </c>
      <c r="M22" s="37">
        <f>$L$11-Tasaus[[#This Row],[Laskennallinen verotulo yhteensä, €/asukas (=tasausraja)]]</f>
        <v>364.99520148318152</v>
      </c>
      <c r="N22" s="384">
        <f>IF(Tasaus[[#This Row],[Erotus = tasausrja - laskennallinen verotulo, €/asukas]]&gt;0,(Tasaus[[#This Row],[Erotus = tasausrja - laskennallinen verotulo, €/asukas]]*$B$7),(Tasaus[[#This Row],[Erotus = tasausrja - laskennallinen verotulo, €/asukas]]*$B$8))</f>
        <v>328.49568133486338</v>
      </c>
      <c r="O22" s="385">
        <f>Tasaus[[#This Row],[Tasaus,  €/asukas]]*Tasaus[[#This Row],[Asukasluku 31.12.2021]]</f>
        <v>3750435.193800135</v>
      </c>
      <c r="Q22" s="121"/>
      <c r="R22" s="122"/>
      <c r="S22" s="123"/>
    </row>
    <row r="23" spans="1:19">
      <c r="A23" s="275">
        <v>51</v>
      </c>
      <c r="B23" s="13" t="s">
        <v>394</v>
      </c>
      <c r="C23" s="276">
        <v>9334</v>
      </c>
      <c r="D23" s="277">
        <v>18</v>
      </c>
      <c r="E23" s="277">
        <f>Tasaus[[#This Row],[Tuloveroprosentti 2022]]-12.64</f>
        <v>5.3599999999999994</v>
      </c>
      <c r="F23" s="14">
        <v>33027179.460193794</v>
      </c>
      <c r="G23" s="14">
        <f>Tasaus[[#This Row],[Kunnallisvero (maksuunpantu), €]]*100/Tasaus[[#This Row],[Tuloveroprosentti 2022]]</f>
        <v>183484330.33440998</v>
      </c>
      <c r="H23" s="278">
        <f>Tasaus[[#This Row],[Verotettava tulo (kunnallisvero), €]]*($E$11/100)</f>
        <v>13504446.712612575</v>
      </c>
      <c r="I23" s="14">
        <v>1999701.899951787</v>
      </c>
      <c r="J23" s="15">
        <v>5110618.3692500005</v>
      </c>
      <c r="K23" s="15">
        <f>SUM(Tasaus[[#This Row],[Laskennallinen kunnallisvero, €]:[Laskennallinen kiinteistövero, €]])</f>
        <v>20614766.981814362</v>
      </c>
      <c r="L23" s="15">
        <f>Tasaus[[#This Row],[Laskennallinen verotulo yhteensä, €]]/Tasaus[[#This Row],[Asukasluku 31.12.2021]]</f>
        <v>2208.5672789601845</v>
      </c>
      <c r="M23" s="37">
        <f>$L$11-Tasaus[[#This Row],[Laskennallinen verotulo yhteensä, €/asukas (=tasausraja)]]</f>
        <v>-228.41727896018438</v>
      </c>
      <c r="N23" s="384">
        <f>IF(Tasaus[[#This Row],[Erotus = tasausrja - laskennallinen verotulo, €/asukas]]&gt;0,(Tasaus[[#This Row],[Erotus = tasausrja - laskennallinen verotulo, €/asukas]]*$B$7),(Tasaus[[#This Row],[Erotus = tasausrja - laskennallinen verotulo, €/asukas]]*$B$8))</f>
        <v>-22.84172789601844</v>
      </c>
      <c r="O23" s="385">
        <f>Tasaus[[#This Row],[Tasaus,  €/asukas]]*Tasaus[[#This Row],[Asukasluku 31.12.2021]]</f>
        <v>-213204.68818143613</v>
      </c>
      <c r="Q23" s="121"/>
      <c r="R23" s="122"/>
      <c r="S23" s="123"/>
    </row>
    <row r="24" spans="1:19">
      <c r="A24" s="275">
        <v>52</v>
      </c>
      <c r="B24" s="13" t="s">
        <v>395</v>
      </c>
      <c r="C24" s="276">
        <v>2404</v>
      </c>
      <c r="D24" s="277">
        <v>22.499999999999996</v>
      </c>
      <c r="E24" s="277">
        <f>Tasaus[[#This Row],[Tuloveroprosentti 2022]]-12.64</f>
        <v>9.8599999999999959</v>
      </c>
      <c r="F24" s="14">
        <v>7270427.80004266</v>
      </c>
      <c r="G24" s="14">
        <f>Tasaus[[#This Row],[Kunnallisvero (maksuunpantu), €]]*100/Tasaus[[#This Row],[Tuloveroprosentti 2022]]</f>
        <v>32313012.44463405</v>
      </c>
      <c r="H24" s="278">
        <f>Tasaus[[#This Row],[Verotettava tulo (kunnallisvero), €]]*($E$11/100)</f>
        <v>2378237.7159250663</v>
      </c>
      <c r="I24" s="14">
        <v>621922.66095529147</v>
      </c>
      <c r="J24" s="15">
        <v>367621.55625000002</v>
      </c>
      <c r="K24" s="15">
        <f>SUM(Tasaus[[#This Row],[Laskennallinen kunnallisvero, €]:[Laskennallinen kiinteistövero, €]])</f>
        <v>3367781.9331303579</v>
      </c>
      <c r="L24" s="15">
        <f>Tasaus[[#This Row],[Laskennallinen verotulo yhteensä, €]]/Tasaus[[#This Row],[Asukasluku 31.12.2021]]</f>
        <v>1400.9076260941588</v>
      </c>
      <c r="M24" s="37">
        <f>$L$11-Tasaus[[#This Row],[Laskennallinen verotulo yhteensä, €/asukas (=tasausraja)]]</f>
        <v>579.2423739058413</v>
      </c>
      <c r="N24" s="384">
        <f>IF(Tasaus[[#This Row],[Erotus = tasausrja - laskennallinen verotulo, €/asukas]]&gt;0,(Tasaus[[#This Row],[Erotus = tasausrja - laskennallinen verotulo, €/asukas]]*$B$7),(Tasaus[[#This Row],[Erotus = tasausrja - laskennallinen verotulo, €/asukas]]*$B$8))</f>
        <v>521.31813651525715</v>
      </c>
      <c r="O24" s="385">
        <f>Tasaus[[#This Row],[Tasaus,  €/asukas]]*Tasaus[[#This Row],[Asukasluku 31.12.2021]]</f>
        <v>1253248.8001826783</v>
      </c>
      <c r="Q24" s="121"/>
      <c r="R24" s="122"/>
      <c r="S24" s="123"/>
    </row>
    <row r="25" spans="1:19">
      <c r="A25" s="275">
        <v>61</v>
      </c>
      <c r="B25" s="13" t="s">
        <v>396</v>
      </c>
      <c r="C25" s="276">
        <v>16573</v>
      </c>
      <c r="D25" s="277">
        <v>20.5</v>
      </c>
      <c r="E25" s="277">
        <f>Tasaus[[#This Row],[Tuloveroprosentti 2022]]-12.64</f>
        <v>7.8599999999999994</v>
      </c>
      <c r="F25" s="14">
        <v>56245590.500330031</v>
      </c>
      <c r="G25" s="14">
        <f>Tasaus[[#This Row],[Kunnallisvero (maksuunpantu), €]]*100/Tasaus[[#This Row],[Tuloveroprosentti 2022]]</f>
        <v>274368734.14795136</v>
      </c>
      <c r="H25" s="278">
        <f>Tasaus[[#This Row],[Verotettava tulo (kunnallisvero), €]]*($E$11/100)</f>
        <v>20193538.833289221</v>
      </c>
      <c r="I25" s="14">
        <v>4151043.7183163902</v>
      </c>
      <c r="J25" s="15">
        <v>2422643.0039000004</v>
      </c>
      <c r="K25" s="15">
        <f>SUM(Tasaus[[#This Row],[Laskennallinen kunnallisvero, €]:[Laskennallinen kiinteistövero, €]])</f>
        <v>26767225.555505611</v>
      </c>
      <c r="L25" s="15">
        <f>Tasaus[[#This Row],[Laskennallinen verotulo yhteensä, €]]/Tasaus[[#This Row],[Asukasluku 31.12.2021]]</f>
        <v>1615.1104540822791</v>
      </c>
      <c r="M25" s="37">
        <f>$L$11-Tasaus[[#This Row],[Laskennallinen verotulo yhteensä, €/asukas (=tasausraja)]]</f>
        <v>365.03954591772094</v>
      </c>
      <c r="N25" s="384">
        <f>IF(Tasaus[[#This Row],[Erotus = tasausrja - laskennallinen verotulo, €/asukas]]&gt;0,(Tasaus[[#This Row],[Erotus = tasausrja - laskennallinen verotulo, €/asukas]]*$B$7),(Tasaus[[#This Row],[Erotus = tasausrja - laskennallinen verotulo, €/asukas]]*$B$8))</f>
        <v>328.53559132594887</v>
      </c>
      <c r="O25" s="385">
        <f>Tasaus[[#This Row],[Tasaus,  €/asukas]]*Tasaus[[#This Row],[Asukasluku 31.12.2021]]</f>
        <v>5444820.3550449507</v>
      </c>
      <c r="Q25" s="121"/>
      <c r="R25" s="122"/>
      <c r="S25" s="123"/>
    </row>
    <row r="26" spans="1:19">
      <c r="A26" s="275">
        <v>69</v>
      </c>
      <c r="B26" s="13" t="s">
        <v>397</v>
      </c>
      <c r="C26" s="276">
        <v>6802</v>
      </c>
      <c r="D26" s="277">
        <v>22.5</v>
      </c>
      <c r="E26" s="277">
        <f>Tasaus[[#This Row],[Tuloveroprosentti 2022]]-12.64</f>
        <v>9.86</v>
      </c>
      <c r="F26" s="14">
        <v>22006072.620129123</v>
      </c>
      <c r="G26" s="14">
        <f>Tasaus[[#This Row],[Kunnallisvero (maksuunpantu), €]]*100/Tasaus[[#This Row],[Tuloveroprosentti 2022]]</f>
        <v>97804767.200573877</v>
      </c>
      <c r="H26" s="278">
        <f>Tasaus[[#This Row],[Verotettava tulo (kunnallisvero), €]]*($E$11/100)</f>
        <v>7198430.8659622371</v>
      </c>
      <c r="I26" s="14">
        <v>1279411.6972424344</v>
      </c>
      <c r="J26" s="15">
        <v>780773.08245000022</v>
      </c>
      <c r="K26" s="15">
        <f>SUM(Tasaus[[#This Row],[Laskennallinen kunnallisvero, €]:[Laskennallinen kiinteistövero, €]])</f>
        <v>9258615.6456546728</v>
      </c>
      <c r="L26" s="15">
        <f>Tasaus[[#This Row],[Laskennallinen verotulo yhteensä, €]]/Tasaus[[#This Row],[Asukasluku 31.12.2021]]</f>
        <v>1361.1607829542299</v>
      </c>
      <c r="M26" s="37">
        <f>$L$11-Tasaus[[#This Row],[Laskennallinen verotulo yhteensä, €/asukas (=tasausraja)]]</f>
        <v>618.98921704577015</v>
      </c>
      <c r="N26" s="384">
        <f>IF(Tasaus[[#This Row],[Erotus = tasausrja - laskennallinen verotulo, €/asukas]]&gt;0,(Tasaus[[#This Row],[Erotus = tasausrja - laskennallinen verotulo, €/asukas]]*$B$7),(Tasaus[[#This Row],[Erotus = tasausrja - laskennallinen verotulo, €/asukas]]*$B$8))</f>
        <v>557.09029534119315</v>
      </c>
      <c r="O26" s="385">
        <f>Tasaus[[#This Row],[Tasaus,  €/asukas]]*Tasaus[[#This Row],[Asukasluku 31.12.2021]]</f>
        <v>3789328.1889107958</v>
      </c>
      <c r="Q26" s="121"/>
      <c r="R26" s="122"/>
      <c r="S26" s="123"/>
    </row>
    <row r="27" spans="1:19">
      <c r="A27" s="275">
        <v>71</v>
      </c>
      <c r="B27" s="13" t="s">
        <v>398</v>
      </c>
      <c r="C27" s="276">
        <v>6613</v>
      </c>
      <c r="D27" s="277">
        <v>22</v>
      </c>
      <c r="E27" s="277">
        <f>Tasaus[[#This Row],[Tuloveroprosentti 2022]]-12.64</f>
        <v>9.36</v>
      </c>
      <c r="F27" s="14">
        <v>19712020.130115662</v>
      </c>
      <c r="G27" s="14">
        <f>Tasaus[[#This Row],[Kunnallisvero (maksuunpantu), €]]*100/Tasaus[[#This Row],[Tuloveroprosentti 2022]]</f>
        <v>89600091.500525728</v>
      </c>
      <c r="H27" s="278">
        <f>Tasaus[[#This Row],[Verotettava tulo (kunnallisvero), €]]*($E$11/100)</f>
        <v>6594566.7344386932</v>
      </c>
      <c r="I27" s="14">
        <v>1192213.2911672317</v>
      </c>
      <c r="J27" s="15">
        <v>805914.38765000005</v>
      </c>
      <c r="K27" s="15">
        <f>SUM(Tasaus[[#This Row],[Laskennallinen kunnallisvero, €]:[Laskennallinen kiinteistövero, €]])</f>
        <v>8592694.4132559244</v>
      </c>
      <c r="L27" s="15">
        <f>Tasaus[[#This Row],[Laskennallinen verotulo yhteensä, €]]/Tasaus[[#This Row],[Asukasluku 31.12.2021]]</f>
        <v>1299.3640425307613</v>
      </c>
      <c r="M27" s="37">
        <f>$L$11-Tasaus[[#This Row],[Laskennallinen verotulo yhteensä, €/asukas (=tasausraja)]]</f>
        <v>680.78595746923884</v>
      </c>
      <c r="N27" s="384">
        <f>IF(Tasaus[[#This Row],[Erotus = tasausrja - laskennallinen verotulo, €/asukas]]&gt;0,(Tasaus[[#This Row],[Erotus = tasausrja - laskennallinen verotulo, €/asukas]]*$B$7),(Tasaus[[#This Row],[Erotus = tasausrja - laskennallinen verotulo, €/asukas]]*$B$8))</f>
        <v>612.707361722315</v>
      </c>
      <c r="O27" s="385">
        <f>Tasaus[[#This Row],[Tasaus,  €/asukas]]*Tasaus[[#This Row],[Asukasluku 31.12.2021]]</f>
        <v>4051833.7830696693</v>
      </c>
      <c r="Q27" s="121"/>
      <c r="R27" s="122"/>
      <c r="S27" s="123"/>
    </row>
    <row r="28" spans="1:19">
      <c r="A28" s="275">
        <v>72</v>
      </c>
      <c r="B28" s="13" t="s">
        <v>399</v>
      </c>
      <c r="C28" s="276">
        <v>950</v>
      </c>
      <c r="D28" s="277">
        <v>20.5</v>
      </c>
      <c r="E28" s="277">
        <f>Tasaus[[#This Row],[Tuloveroprosentti 2022]]-12.64</f>
        <v>7.8599999999999994</v>
      </c>
      <c r="F28" s="14">
        <v>3525734.9500206881</v>
      </c>
      <c r="G28" s="14">
        <f>Tasaus[[#This Row],[Kunnallisvero (maksuunpantu), €]]*100/Tasaus[[#This Row],[Tuloveroprosentti 2022]]</f>
        <v>17198707.073271651</v>
      </c>
      <c r="H28" s="278">
        <f>Tasaus[[#This Row],[Verotettava tulo (kunnallisvero), €]]*($E$11/100)</f>
        <v>1265824.8405927934</v>
      </c>
      <c r="I28" s="14">
        <v>106888.55035226051</v>
      </c>
      <c r="J28" s="15">
        <v>174054.89430000001</v>
      </c>
      <c r="K28" s="15">
        <f>SUM(Tasaus[[#This Row],[Laskennallinen kunnallisvero, €]:[Laskennallinen kiinteistövero, €]])</f>
        <v>1546768.2852450539</v>
      </c>
      <c r="L28" s="15">
        <f>Tasaus[[#This Row],[Laskennallinen verotulo yhteensä, €]]/Tasaus[[#This Row],[Asukasluku 31.12.2021]]</f>
        <v>1628.1771423632147</v>
      </c>
      <c r="M28" s="37">
        <f>$L$11-Tasaus[[#This Row],[Laskennallinen verotulo yhteensä, €/asukas (=tasausraja)]]</f>
        <v>351.97285763678542</v>
      </c>
      <c r="N28" s="384">
        <f>IF(Tasaus[[#This Row],[Erotus = tasausrja - laskennallinen verotulo, €/asukas]]&gt;0,(Tasaus[[#This Row],[Erotus = tasausrja - laskennallinen verotulo, €/asukas]]*$B$7),(Tasaus[[#This Row],[Erotus = tasausrja - laskennallinen verotulo, €/asukas]]*$B$8))</f>
        <v>316.77557187310691</v>
      </c>
      <c r="O28" s="385">
        <f>Tasaus[[#This Row],[Tasaus,  €/asukas]]*Tasaus[[#This Row],[Asukasluku 31.12.2021]]</f>
        <v>300936.79327945155</v>
      </c>
      <c r="Q28" s="121"/>
      <c r="R28" s="122"/>
      <c r="S28" s="123"/>
    </row>
    <row r="29" spans="1:19">
      <c r="A29" s="275">
        <v>74</v>
      </c>
      <c r="B29" s="13" t="s">
        <v>400</v>
      </c>
      <c r="C29" s="276">
        <v>1083</v>
      </c>
      <c r="D29" s="277">
        <v>23.5</v>
      </c>
      <c r="E29" s="277">
        <f>Tasaus[[#This Row],[Tuloveroprosentti 2022]]-12.64</f>
        <v>10.86</v>
      </c>
      <c r="F29" s="14">
        <v>3165302.4900185731</v>
      </c>
      <c r="G29" s="14">
        <f>Tasaus[[#This Row],[Kunnallisvero (maksuunpantu), €]]*100/Tasaus[[#This Row],[Tuloveroprosentti 2022]]</f>
        <v>13469372.297951376</v>
      </c>
      <c r="H29" s="278">
        <f>Tasaus[[#This Row],[Verotettava tulo (kunnallisvero), €]]*($E$11/100)</f>
        <v>991345.80112922122</v>
      </c>
      <c r="I29" s="14">
        <v>342167.58572933031</v>
      </c>
      <c r="J29" s="15">
        <v>171925.96170000001</v>
      </c>
      <c r="K29" s="15">
        <f>SUM(Tasaus[[#This Row],[Laskennallinen kunnallisvero, €]:[Laskennallinen kiinteistövero, €]])</f>
        <v>1505439.3485585516</v>
      </c>
      <c r="L29" s="15">
        <f>Tasaus[[#This Row],[Laskennallinen verotulo yhteensä, €]]/Tasaus[[#This Row],[Asukasluku 31.12.2021]]</f>
        <v>1390.064033756742</v>
      </c>
      <c r="M29" s="37">
        <f>$L$11-Tasaus[[#This Row],[Laskennallinen verotulo yhteensä, €/asukas (=tasausraja)]]</f>
        <v>590.0859662432581</v>
      </c>
      <c r="N29" s="384">
        <f>IF(Tasaus[[#This Row],[Erotus = tasausrja - laskennallinen verotulo, €/asukas]]&gt;0,(Tasaus[[#This Row],[Erotus = tasausrja - laskennallinen verotulo, €/asukas]]*$B$7),(Tasaus[[#This Row],[Erotus = tasausrja - laskennallinen verotulo, €/asukas]]*$B$8))</f>
        <v>531.07736961893227</v>
      </c>
      <c r="O29" s="385">
        <f>Tasaus[[#This Row],[Tasaus,  €/asukas]]*Tasaus[[#This Row],[Asukasluku 31.12.2021]]</f>
        <v>575156.79129730363</v>
      </c>
      <c r="Q29" s="121"/>
      <c r="R29" s="122"/>
      <c r="S29" s="123"/>
    </row>
    <row r="30" spans="1:19">
      <c r="A30" s="275">
        <v>75</v>
      </c>
      <c r="B30" s="13" t="s">
        <v>401</v>
      </c>
      <c r="C30" s="276">
        <v>19702</v>
      </c>
      <c r="D30" s="277">
        <v>21</v>
      </c>
      <c r="E30" s="277">
        <f>Tasaus[[#This Row],[Tuloveroprosentti 2022]]-12.64</f>
        <v>8.36</v>
      </c>
      <c r="F30" s="14">
        <v>77127990.420452565</v>
      </c>
      <c r="G30" s="14">
        <f>Tasaus[[#This Row],[Kunnallisvero (maksuunpantu), €]]*100/Tasaus[[#This Row],[Tuloveroprosentti 2022]]</f>
        <v>367276144.85929793</v>
      </c>
      <c r="H30" s="278">
        <f>Tasaus[[#This Row],[Verotettava tulo (kunnallisvero), €]]*($E$11/100)</f>
        <v>27031524.261644326</v>
      </c>
      <c r="I30" s="14">
        <v>13375376.235448601</v>
      </c>
      <c r="J30" s="15">
        <v>3311790.9767499999</v>
      </c>
      <c r="K30" s="15">
        <f>SUM(Tasaus[[#This Row],[Laskennallinen kunnallisvero, €]:[Laskennallinen kiinteistövero, €]])</f>
        <v>43718691.473842926</v>
      </c>
      <c r="L30" s="15">
        <f>Tasaus[[#This Row],[Laskennallinen verotulo yhteensä, €]]/Tasaus[[#This Row],[Asukasluku 31.12.2021]]</f>
        <v>2218.997638505884</v>
      </c>
      <c r="M30" s="37">
        <f>$L$11-Tasaus[[#This Row],[Laskennallinen verotulo yhteensä, €/asukas (=tasausraja)]]</f>
        <v>-238.84763850588388</v>
      </c>
      <c r="N30" s="384">
        <f>IF(Tasaus[[#This Row],[Erotus = tasausrja - laskennallinen verotulo, €/asukas]]&gt;0,(Tasaus[[#This Row],[Erotus = tasausrja - laskennallinen verotulo, €/asukas]]*$B$7),(Tasaus[[#This Row],[Erotus = tasausrja - laskennallinen verotulo, €/asukas]]*$B$8))</f>
        <v>-23.884763850588389</v>
      </c>
      <c r="O30" s="385">
        <f>Tasaus[[#This Row],[Tasaus,  €/asukas]]*Tasaus[[#This Row],[Asukasluku 31.12.2021]]</f>
        <v>-470577.61738429242</v>
      </c>
      <c r="Q30" s="121"/>
      <c r="R30" s="122"/>
      <c r="S30" s="123"/>
    </row>
    <row r="31" spans="1:19">
      <c r="A31" s="275">
        <v>77</v>
      </c>
      <c r="B31" s="13" t="s">
        <v>402</v>
      </c>
      <c r="C31" s="276">
        <v>4683</v>
      </c>
      <c r="D31" s="277">
        <v>22</v>
      </c>
      <c r="E31" s="277">
        <f>Tasaus[[#This Row],[Tuloveroprosentti 2022]]-12.64</f>
        <v>9.36</v>
      </c>
      <c r="F31" s="14">
        <v>13824037.390081117</v>
      </c>
      <c r="G31" s="14">
        <f>Tasaus[[#This Row],[Kunnallisvero (maksuunpantu), €]]*100/Tasaus[[#This Row],[Tuloveroprosentti 2022]]</f>
        <v>62836533.591277808</v>
      </c>
      <c r="H31" s="278">
        <f>Tasaus[[#This Row],[Verotettava tulo (kunnallisvero), €]]*($E$11/100)</f>
        <v>4624768.8723180462</v>
      </c>
      <c r="I31" s="14">
        <v>875204.45643094019</v>
      </c>
      <c r="J31" s="15">
        <v>669826.33425000007</v>
      </c>
      <c r="K31" s="15">
        <f>SUM(Tasaus[[#This Row],[Laskennallinen kunnallisvero, €]:[Laskennallinen kiinteistövero, €]])</f>
        <v>6169799.6629989864</v>
      </c>
      <c r="L31" s="15">
        <f>Tasaus[[#This Row],[Laskennallinen verotulo yhteensä, €]]/Tasaus[[#This Row],[Asukasluku 31.12.2021]]</f>
        <v>1317.4887172750346</v>
      </c>
      <c r="M31" s="37">
        <f>$L$11-Tasaus[[#This Row],[Laskennallinen verotulo yhteensä, €/asukas (=tasausraja)]]</f>
        <v>662.66128272496553</v>
      </c>
      <c r="N31" s="384">
        <f>IF(Tasaus[[#This Row],[Erotus = tasausrja - laskennallinen verotulo, €/asukas]]&gt;0,(Tasaus[[#This Row],[Erotus = tasausrja - laskennallinen verotulo, €/asukas]]*$B$7),(Tasaus[[#This Row],[Erotus = tasausrja - laskennallinen verotulo, €/asukas]]*$B$8))</f>
        <v>596.395154452469</v>
      </c>
      <c r="O31" s="385">
        <f>Tasaus[[#This Row],[Tasaus,  €/asukas]]*Tasaus[[#This Row],[Asukasluku 31.12.2021]]</f>
        <v>2792918.5083009121</v>
      </c>
      <c r="Q31" s="121"/>
      <c r="R31" s="122"/>
      <c r="S31" s="123"/>
    </row>
    <row r="32" spans="1:19">
      <c r="A32" s="275">
        <v>78</v>
      </c>
      <c r="B32" s="13" t="s">
        <v>403</v>
      </c>
      <c r="C32" s="276">
        <v>7979</v>
      </c>
      <c r="D32" s="277">
        <v>21.75</v>
      </c>
      <c r="E32" s="277">
        <f>Tasaus[[#This Row],[Tuloveroprosentti 2022]]-12.64</f>
        <v>9.11</v>
      </c>
      <c r="F32" s="14">
        <v>35201855.920206554</v>
      </c>
      <c r="G32" s="14">
        <f>Tasaus[[#This Row],[Kunnallisvero (maksuunpantu), €]]*100/Tasaus[[#This Row],[Tuloveroprosentti 2022]]</f>
        <v>161847613.42623705</v>
      </c>
      <c r="H32" s="278">
        <f>Tasaus[[#This Row],[Verotettava tulo (kunnallisvero), €]]*($E$11/100)</f>
        <v>11911984.348171046</v>
      </c>
      <c r="I32" s="14">
        <v>3443998.5097682993</v>
      </c>
      <c r="J32" s="15">
        <v>1365570.9824000001</v>
      </c>
      <c r="K32" s="15">
        <f>SUM(Tasaus[[#This Row],[Laskennallinen kunnallisvero, €]:[Laskennallinen kiinteistövero, €]])</f>
        <v>16721553.840339346</v>
      </c>
      <c r="L32" s="15">
        <f>Tasaus[[#This Row],[Laskennallinen verotulo yhteensä, €]]/Tasaus[[#This Row],[Asukasluku 31.12.2021]]</f>
        <v>2095.6954305476056</v>
      </c>
      <c r="M32" s="37">
        <f>$L$11-Tasaus[[#This Row],[Laskennallinen verotulo yhteensä, €/asukas (=tasausraja)]]</f>
        <v>-115.54543054760552</v>
      </c>
      <c r="N32" s="384">
        <f>IF(Tasaus[[#This Row],[Erotus = tasausrja - laskennallinen verotulo, €/asukas]]&gt;0,(Tasaus[[#This Row],[Erotus = tasausrja - laskennallinen verotulo, €/asukas]]*$B$7),(Tasaus[[#This Row],[Erotus = tasausrja - laskennallinen verotulo, €/asukas]]*$B$8))</f>
        <v>-11.554543054760552</v>
      </c>
      <c r="O32" s="385">
        <f>Tasaus[[#This Row],[Tasaus,  €/asukas]]*Tasaus[[#This Row],[Asukasluku 31.12.2021]]</f>
        <v>-92193.699033934448</v>
      </c>
      <c r="Q32" s="121"/>
      <c r="R32" s="122"/>
      <c r="S32" s="123"/>
    </row>
    <row r="33" spans="1:19">
      <c r="A33" s="275">
        <v>79</v>
      </c>
      <c r="B33" s="13" t="s">
        <v>404</v>
      </c>
      <c r="C33" s="276">
        <v>6785</v>
      </c>
      <c r="D33" s="277">
        <v>21.5</v>
      </c>
      <c r="E33" s="277">
        <f>Tasaus[[#This Row],[Tuloveroprosentti 2022]]-12.64</f>
        <v>8.86</v>
      </c>
      <c r="F33" s="14">
        <v>26543257.650155745</v>
      </c>
      <c r="G33" s="14">
        <f>Tasaus[[#This Row],[Kunnallisvero (maksuunpantu), €]]*100/Tasaus[[#This Row],[Tuloveroprosentti 2022]]</f>
        <v>123457012.32630579</v>
      </c>
      <c r="H33" s="278">
        <f>Tasaus[[#This Row],[Verotettava tulo (kunnallisvero), €]]*($E$11/100)</f>
        <v>9086436.1072161067</v>
      </c>
      <c r="I33" s="14">
        <v>7419094.7877870603</v>
      </c>
      <c r="J33" s="15">
        <v>1251366.7714000002</v>
      </c>
      <c r="K33" s="15">
        <f>SUM(Tasaus[[#This Row],[Laskennallinen kunnallisvero, €]:[Laskennallinen kiinteistövero, €]])</f>
        <v>17756897.666403167</v>
      </c>
      <c r="L33" s="15">
        <f>Tasaus[[#This Row],[Laskennallinen verotulo yhteensä, €]]/Tasaus[[#This Row],[Asukasluku 31.12.2021]]</f>
        <v>2617.0814541493246</v>
      </c>
      <c r="M33" s="37">
        <f>$L$11-Tasaus[[#This Row],[Laskennallinen verotulo yhteensä, €/asukas (=tasausraja)]]</f>
        <v>-636.93145414932451</v>
      </c>
      <c r="N33" s="384">
        <f>IF(Tasaus[[#This Row],[Erotus = tasausrja - laskennallinen verotulo, €/asukas]]&gt;0,(Tasaus[[#This Row],[Erotus = tasausrja - laskennallinen verotulo, €/asukas]]*$B$7),(Tasaus[[#This Row],[Erotus = tasausrja - laskennallinen verotulo, €/asukas]]*$B$8))</f>
        <v>-63.693145414932452</v>
      </c>
      <c r="O33" s="385">
        <f>Tasaus[[#This Row],[Tasaus,  €/asukas]]*Tasaus[[#This Row],[Asukasluku 31.12.2021]]</f>
        <v>-432157.99164031667</v>
      </c>
      <c r="Q33" s="121"/>
      <c r="R33" s="122"/>
      <c r="S33" s="123"/>
    </row>
    <row r="34" spans="1:19">
      <c r="A34" s="275">
        <v>81</v>
      </c>
      <c r="B34" s="13" t="s">
        <v>405</v>
      </c>
      <c r="C34" s="276">
        <v>2621</v>
      </c>
      <c r="D34" s="277">
        <v>21.5</v>
      </c>
      <c r="E34" s="277">
        <f>Tasaus[[#This Row],[Tuloveroprosentti 2022]]-12.64</f>
        <v>8.86</v>
      </c>
      <c r="F34" s="14">
        <v>7471236.0000438383</v>
      </c>
      <c r="G34" s="14">
        <f>Tasaus[[#This Row],[Kunnallisvero (maksuunpantu), €]]*100/Tasaus[[#This Row],[Tuloveroprosentti 2022]]</f>
        <v>34749934.883924827</v>
      </c>
      <c r="H34" s="278">
        <f>Tasaus[[#This Row],[Verotettava tulo (kunnallisvero), €]]*($E$11/100)</f>
        <v>2557595.2074568672</v>
      </c>
      <c r="I34" s="14">
        <v>1102706.5595179824</v>
      </c>
      <c r="J34" s="15">
        <v>770772.53025000007</v>
      </c>
      <c r="K34" s="15">
        <f>SUM(Tasaus[[#This Row],[Laskennallinen kunnallisvero, €]:[Laskennallinen kiinteistövero, €]])</f>
        <v>4431074.2972248495</v>
      </c>
      <c r="L34" s="15">
        <f>Tasaus[[#This Row],[Laskennallinen verotulo yhteensä, €]]/Tasaus[[#This Row],[Asukasluku 31.12.2021]]</f>
        <v>1690.6044628862455</v>
      </c>
      <c r="M34" s="37">
        <f>$L$11-Tasaus[[#This Row],[Laskennallinen verotulo yhteensä, €/asukas (=tasausraja)]]</f>
        <v>289.54553711375456</v>
      </c>
      <c r="N34" s="384">
        <f>IF(Tasaus[[#This Row],[Erotus = tasausrja - laskennallinen verotulo, €/asukas]]&gt;0,(Tasaus[[#This Row],[Erotus = tasausrja - laskennallinen verotulo, €/asukas]]*$B$7),(Tasaus[[#This Row],[Erotus = tasausrja - laskennallinen verotulo, €/asukas]]*$B$8))</f>
        <v>260.59098340237909</v>
      </c>
      <c r="O34" s="385">
        <f>Tasaus[[#This Row],[Tasaus,  €/asukas]]*Tasaus[[#This Row],[Asukasluku 31.12.2021]]</f>
        <v>683008.96749763563</v>
      </c>
      <c r="Q34" s="121"/>
      <c r="R34" s="122"/>
      <c r="S34" s="123"/>
    </row>
    <row r="35" spans="1:19">
      <c r="A35" s="275">
        <v>82</v>
      </c>
      <c r="B35" s="13" t="s">
        <v>406</v>
      </c>
      <c r="C35" s="276">
        <v>9405</v>
      </c>
      <c r="D35" s="277">
        <v>20.75</v>
      </c>
      <c r="E35" s="277">
        <f>Tasaus[[#This Row],[Tuloveroprosentti 2022]]-12.64</f>
        <v>8.11</v>
      </c>
      <c r="F35" s="14">
        <v>38422812.240225457</v>
      </c>
      <c r="G35" s="14">
        <f>Tasaus[[#This Row],[Kunnallisvero (maksuunpantu), €]]*100/Tasaus[[#This Row],[Tuloveroprosentti 2022]]</f>
        <v>185170179.47096607</v>
      </c>
      <c r="H35" s="278">
        <f>Tasaus[[#This Row],[Verotettava tulo (kunnallisvero), €]]*($E$11/100)</f>
        <v>13628525.209063103</v>
      </c>
      <c r="I35" s="14">
        <v>1291621.1231563941</v>
      </c>
      <c r="J35" s="15">
        <v>1387041.4161000003</v>
      </c>
      <c r="K35" s="15">
        <f>SUM(Tasaus[[#This Row],[Laskennallinen kunnallisvero, €]:[Laskennallinen kiinteistövero, €]])</f>
        <v>16307187.748319499</v>
      </c>
      <c r="L35" s="15">
        <f>Tasaus[[#This Row],[Laskennallinen verotulo yhteensä, €]]/Tasaus[[#This Row],[Asukasluku 31.12.2021]]</f>
        <v>1733.8849280509835</v>
      </c>
      <c r="M35" s="37">
        <f>$L$11-Tasaus[[#This Row],[Laskennallinen verotulo yhteensä, €/asukas (=tasausraja)]]</f>
        <v>246.2650719490166</v>
      </c>
      <c r="N35" s="384">
        <f>IF(Tasaus[[#This Row],[Erotus = tasausrja - laskennallinen verotulo, €/asukas]]&gt;0,(Tasaus[[#This Row],[Erotus = tasausrja - laskennallinen verotulo, €/asukas]]*$B$7),(Tasaus[[#This Row],[Erotus = tasausrja - laskennallinen verotulo, €/asukas]]*$B$8))</f>
        <v>221.63856475411495</v>
      </c>
      <c r="O35" s="385">
        <f>Tasaus[[#This Row],[Tasaus,  €/asukas]]*Tasaus[[#This Row],[Asukasluku 31.12.2021]]</f>
        <v>2084510.7015124511</v>
      </c>
      <c r="Q35" s="121"/>
      <c r="R35" s="122"/>
      <c r="S35" s="123"/>
    </row>
    <row r="36" spans="1:19">
      <c r="A36" s="275">
        <v>86</v>
      </c>
      <c r="B36" s="13" t="s">
        <v>407</v>
      </c>
      <c r="C36" s="276">
        <v>8143</v>
      </c>
      <c r="D36" s="277">
        <v>21.5</v>
      </c>
      <c r="E36" s="277">
        <f>Tasaus[[#This Row],[Tuloveroprosentti 2022]]-12.64</f>
        <v>8.86</v>
      </c>
      <c r="F36" s="14">
        <v>32511579.200190768</v>
      </c>
      <c r="G36" s="14">
        <f>Tasaus[[#This Row],[Kunnallisvero (maksuunpantu), €]]*100/Tasaus[[#This Row],[Tuloveroprosentti 2022]]</f>
        <v>151216647.44274777</v>
      </c>
      <c r="H36" s="278">
        <f>Tasaus[[#This Row],[Verotettava tulo (kunnallisvero), €]]*($E$11/100)</f>
        <v>11129545.251786236</v>
      </c>
      <c r="I36" s="14">
        <v>1052623.3407727014</v>
      </c>
      <c r="J36" s="15">
        <v>878520.65319999994</v>
      </c>
      <c r="K36" s="15">
        <f>SUM(Tasaus[[#This Row],[Laskennallinen kunnallisvero, €]:[Laskennallinen kiinteistövero, €]])</f>
        <v>13060689.245758938</v>
      </c>
      <c r="L36" s="15">
        <f>Tasaus[[#This Row],[Laskennallinen verotulo yhteensä, €]]/Tasaus[[#This Row],[Asukasluku 31.12.2021]]</f>
        <v>1603.9161544589142</v>
      </c>
      <c r="M36" s="37">
        <f>$L$11-Tasaus[[#This Row],[Laskennallinen verotulo yhteensä, €/asukas (=tasausraja)]]</f>
        <v>376.23384554108588</v>
      </c>
      <c r="N36" s="384">
        <f>IF(Tasaus[[#This Row],[Erotus = tasausrja - laskennallinen verotulo, €/asukas]]&gt;0,(Tasaus[[#This Row],[Erotus = tasausrja - laskennallinen verotulo, €/asukas]]*$B$7),(Tasaus[[#This Row],[Erotus = tasausrja - laskennallinen verotulo, €/asukas]]*$B$8))</f>
        <v>338.61046098697733</v>
      </c>
      <c r="O36" s="385">
        <f>Tasaus[[#This Row],[Tasaus,  €/asukas]]*Tasaus[[#This Row],[Asukasluku 31.12.2021]]</f>
        <v>2757304.9838169562</v>
      </c>
      <c r="Q36" s="121"/>
      <c r="R36" s="122"/>
      <c r="S36" s="123"/>
    </row>
    <row r="37" spans="1:19">
      <c r="A37" s="275">
        <v>90</v>
      </c>
      <c r="B37" s="13" t="s">
        <v>408</v>
      </c>
      <c r="C37" s="276">
        <v>3136</v>
      </c>
      <c r="D37" s="277">
        <v>21.5</v>
      </c>
      <c r="E37" s="277">
        <f>Tasaus[[#This Row],[Tuloveroprosentti 2022]]-12.64</f>
        <v>8.86</v>
      </c>
      <c r="F37" s="14">
        <v>9110367.9000534583</v>
      </c>
      <c r="G37" s="14">
        <f>Tasaus[[#This Row],[Kunnallisvero (maksuunpantu), €]]*100/Tasaus[[#This Row],[Tuloveroprosentti 2022]]</f>
        <v>42373804.186295152</v>
      </c>
      <c r="H37" s="278">
        <f>Tasaus[[#This Row],[Verotettava tulo (kunnallisvero), €]]*($E$11/100)</f>
        <v>3118711.9881113232</v>
      </c>
      <c r="I37" s="14">
        <v>1813119.0902115016</v>
      </c>
      <c r="J37" s="15">
        <v>634627.00490000006</v>
      </c>
      <c r="K37" s="15">
        <f>SUM(Tasaus[[#This Row],[Laskennallinen kunnallisvero, €]:[Laskennallinen kiinteistövero, €]])</f>
        <v>5566458.0832228251</v>
      </c>
      <c r="L37" s="15">
        <f>Tasaus[[#This Row],[Laskennallinen verotulo yhteensä, €]]/Tasaus[[#This Row],[Asukasluku 31.12.2021]]</f>
        <v>1775.0185214358498</v>
      </c>
      <c r="M37" s="37">
        <f>$L$11-Tasaus[[#This Row],[Laskennallinen verotulo yhteensä, €/asukas (=tasausraja)]]</f>
        <v>205.13147856415026</v>
      </c>
      <c r="N37" s="384">
        <f>IF(Tasaus[[#This Row],[Erotus = tasausrja - laskennallinen verotulo, €/asukas]]&gt;0,(Tasaus[[#This Row],[Erotus = tasausrja - laskennallinen verotulo, €/asukas]]*$B$7),(Tasaus[[#This Row],[Erotus = tasausrja - laskennallinen verotulo, €/asukas]]*$B$8))</f>
        <v>184.61833070773523</v>
      </c>
      <c r="O37" s="385">
        <f>Tasaus[[#This Row],[Tasaus,  €/asukas]]*Tasaus[[#This Row],[Asukasluku 31.12.2021]]</f>
        <v>578963.08509945765</v>
      </c>
      <c r="Q37" s="121"/>
      <c r="R37" s="122"/>
      <c r="S37" s="123"/>
    </row>
    <row r="38" spans="1:19">
      <c r="A38" s="275">
        <v>91</v>
      </c>
      <c r="B38" s="13" t="s">
        <v>409</v>
      </c>
      <c r="C38" s="276">
        <v>658457</v>
      </c>
      <c r="D38" s="277">
        <v>18</v>
      </c>
      <c r="E38" s="277">
        <f>Tasaus[[#This Row],[Tuloveroprosentti 2022]]-12.64</f>
        <v>5.3599999999999994</v>
      </c>
      <c r="F38" s="14">
        <v>3088034196.6281199</v>
      </c>
      <c r="G38" s="14">
        <f>Tasaus[[#This Row],[Kunnallisvero (maksuunpantu), €]]*100/Tasaus[[#This Row],[Tuloveroprosentti 2022]]</f>
        <v>17155745536.822889</v>
      </c>
      <c r="H38" s="278">
        <f>Tasaus[[#This Row],[Verotettava tulo (kunnallisvero), €]]*($E$11/100)</f>
        <v>1262662871.5101647</v>
      </c>
      <c r="I38" s="14">
        <v>464704777.1316784</v>
      </c>
      <c r="J38" s="15">
        <v>176706626.56655002</v>
      </c>
      <c r="K38" s="15">
        <f>SUM(Tasaus[[#This Row],[Laskennallinen kunnallisvero, €]:[Laskennallinen kiinteistövero, €]])</f>
        <v>1904074275.2083931</v>
      </c>
      <c r="L38" s="15">
        <f>Tasaus[[#This Row],[Laskennallinen verotulo yhteensä, €]]/Tasaus[[#This Row],[Asukasluku 31.12.2021]]</f>
        <v>2891.7215174390935</v>
      </c>
      <c r="M38" s="37">
        <f>$L$11-Tasaus[[#This Row],[Laskennallinen verotulo yhteensä, €/asukas (=tasausraja)]]</f>
        <v>-911.57151743909344</v>
      </c>
      <c r="N38" s="384">
        <f>IF(Tasaus[[#This Row],[Erotus = tasausrja - laskennallinen verotulo, €/asukas]]&gt;0,(Tasaus[[#This Row],[Erotus = tasausrja - laskennallinen verotulo, €/asukas]]*$B$7),(Tasaus[[#This Row],[Erotus = tasausrja - laskennallinen verotulo, €/asukas]]*$B$8))</f>
        <v>-91.157151743909353</v>
      </c>
      <c r="O38" s="385">
        <f>Tasaus[[#This Row],[Tasaus,  €/asukas]]*Tasaus[[#This Row],[Asukasluku 31.12.2021]]</f>
        <v>-60023064.665839322</v>
      </c>
      <c r="Q38" s="121"/>
      <c r="R38" s="122"/>
      <c r="S38" s="123"/>
    </row>
    <row r="39" spans="1:19">
      <c r="A39" s="275">
        <v>92</v>
      </c>
      <c r="B39" s="13" t="s">
        <v>410</v>
      </c>
      <c r="C39" s="276">
        <v>239206</v>
      </c>
      <c r="D39" s="277">
        <v>19</v>
      </c>
      <c r="E39" s="277">
        <f>Tasaus[[#This Row],[Tuloveroprosentti 2022]]-12.64</f>
        <v>6.3599999999999994</v>
      </c>
      <c r="F39" s="14">
        <v>1004339267.5758933</v>
      </c>
      <c r="G39" s="14">
        <f>Tasaus[[#This Row],[Kunnallisvero (maksuunpantu), €]]*100/Tasaus[[#This Row],[Tuloveroprosentti 2022]]</f>
        <v>5285996145.1362801</v>
      </c>
      <c r="H39" s="278">
        <f>Tasaus[[#This Row],[Verotettava tulo (kunnallisvero), €]]*($E$11/100)</f>
        <v>389049316.28203022</v>
      </c>
      <c r="I39" s="14">
        <v>83914429.920264944</v>
      </c>
      <c r="J39" s="15">
        <v>50709605.940450005</v>
      </c>
      <c r="K39" s="15">
        <f>SUM(Tasaus[[#This Row],[Laskennallinen kunnallisvero, €]:[Laskennallinen kiinteistövero, €]])</f>
        <v>523673352.1427452</v>
      </c>
      <c r="L39" s="15">
        <f>Tasaus[[#This Row],[Laskennallinen verotulo yhteensä, €]]/Tasaus[[#This Row],[Asukasluku 31.12.2021]]</f>
        <v>2189.2149533989332</v>
      </c>
      <c r="M39" s="37">
        <f>$L$11-Tasaus[[#This Row],[Laskennallinen verotulo yhteensä, €/asukas (=tasausraja)]]</f>
        <v>-209.06495339893308</v>
      </c>
      <c r="N39" s="384">
        <f>IF(Tasaus[[#This Row],[Erotus = tasausrja - laskennallinen verotulo, €/asukas]]&gt;0,(Tasaus[[#This Row],[Erotus = tasausrja - laskennallinen verotulo, €/asukas]]*$B$7),(Tasaus[[#This Row],[Erotus = tasausrja - laskennallinen verotulo, €/asukas]]*$B$8))</f>
        <v>-20.906495339893311</v>
      </c>
      <c r="O39" s="385">
        <f>Tasaus[[#This Row],[Tasaus,  €/asukas]]*Tasaus[[#This Row],[Asukasluku 31.12.2021]]</f>
        <v>-5000959.1242745193</v>
      </c>
      <c r="Q39" s="121"/>
      <c r="R39" s="122"/>
      <c r="S39" s="123"/>
    </row>
    <row r="40" spans="1:19">
      <c r="A40" s="275">
        <v>97</v>
      </c>
      <c r="B40" s="13" t="s">
        <v>411</v>
      </c>
      <c r="C40" s="276">
        <v>2131</v>
      </c>
      <c r="D40" s="277">
        <v>20</v>
      </c>
      <c r="E40" s="277">
        <f>Tasaus[[#This Row],[Tuloveroprosentti 2022]]-12.64</f>
        <v>7.3599999999999994</v>
      </c>
      <c r="F40" s="14">
        <v>6121487.6600359194</v>
      </c>
      <c r="G40" s="14">
        <f>Tasaus[[#This Row],[Kunnallisvero (maksuunpantu), €]]*100/Tasaus[[#This Row],[Tuloveroprosentti 2022]]</f>
        <v>30607438.300179593</v>
      </c>
      <c r="H40" s="278">
        <f>Tasaus[[#This Row],[Verotettava tulo (kunnallisvero), €]]*($E$11/100)</f>
        <v>2252707.4588932181</v>
      </c>
      <c r="I40" s="14">
        <v>745919.15471822163</v>
      </c>
      <c r="J40" s="15">
        <v>790543.91410000005</v>
      </c>
      <c r="K40" s="15">
        <f>SUM(Tasaus[[#This Row],[Laskennallinen kunnallisvero, €]:[Laskennallinen kiinteistövero, €]])</f>
        <v>3789170.5277114399</v>
      </c>
      <c r="L40" s="15">
        <f>Tasaus[[#This Row],[Laskennallinen verotulo yhteensä, €]]/Tasaus[[#This Row],[Asukasluku 31.12.2021]]</f>
        <v>1778.118501976274</v>
      </c>
      <c r="M40" s="37">
        <f>$L$11-Tasaus[[#This Row],[Laskennallinen verotulo yhteensä, €/asukas (=tasausraja)]]</f>
        <v>202.03149802372604</v>
      </c>
      <c r="N40" s="384">
        <f>IF(Tasaus[[#This Row],[Erotus = tasausrja - laskennallinen verotulo, €/asukas]]&gt;0,(Tasaus[[#This Row],[Erotus = tasausrja - laskennallinen verotulo, €/asukas]]*$B$7),(Tasaus[[#This Row],[Erotus = tasausrja - laskennallinen verotulo, €/asukas]]*$B$8))</f>
        <v>181.82834822135345</v>
      </c>
      <c r="O40" s="385">
        <f>Tasaus[[#This Row],[Tasaus,  €/asukas]]*Tasaus[[#This Row],[Asukasluku 31.12.2021]]</f>
        <v>387476.2100597042</v>
      </c>
      <c r="Q40" s="121"/>
      <c r="R40" s="122"/>
      <c r="S40" s="123"/>
    </row>
    <row r="41" spans="1:19">
      <c r="A41" s="275">
        <v>98</v>
      </c>
      <c r="B41" s="13" t="s">
        <v>412</v>
      </c>
      <c r="C41" s="276">
        <v>23090</v>
      </c>
      <c r="D41" s="277">
        <v>21</v>
      </c>
      <c r="E41" s="277">
        <f>Tasaus[[#This Row],[Tuloveroprosentti 2022]]-12.64</f>
        <v>8.36</v>
      </c>
      <c r="F41" s="14">
        <v>93599079.990549207</v>
      </c>
      <c r="G41" s="14">
        <f>Tasaus[[#This Row],[Kunnallisvero (maksuunpantu), €]]*100/Tasaus[[#This Row],[Tuloveroprosentti 2022]]</f>
        <v>445709904.71690094</v>
      </c>
      <c r="H41" s="278">
        <f>Tasaus[[#This Row],[Verotettava tulo (kunnallisvero), €]]*($E$11/100)</f>
        <v>32804248.987163909</v>
      </c>
      <c r="I41" s="14">
        <v>3321215.2036398803</v>
      </c>
      <c r="J41" s="15">
        <v>2850906.73385</v>
      </c>
      <c r="K41" s="15">
        <f>SUM(Tasaus[[#This Row],[Laskennallinen kunnallisvero, €]:[Laskennallinen kiinteistövero, €]])</f>
        <v>38976370.924653791</v>
      </c>
      <c r="L41" s="15">
        <f>Tasaus[[#This Row],[Laskennallinen verotulo yhteensä, €]]/Tasaus[[#This Row],[Asukasluku 31.12.2021]]</f>
        <v>1688.0195290018964</v>
      </c>
      <c r="M41" s="37">
        <f>$L$11-Tasaus[[#This Row],[Laskennallinen verotulo yhteensä, €/asukas (=tasausraja)]]</f>
        <v>292.13047099810365</v>
      </c>
      <c r="N41" s="384">
        <f>IF(Tasaus[[#This Row],[Erotus = tasausrja - laskennallinen verotulo, €/asukas]]&gt;0,(Tasaus[[#This Row],[Erotus = tasausrja - laskennallinen verotulo, €/asukas]]*$B$7),(Tasaus[[#This Row],[Erotus = tasausrja - laskennallinen verotulo, €/asukas]]*$B$8))</f>
        <v>262.91742389829329</v>
      </c>
      <c r="O41" s="385">
        <f>Tasaus[[#This Row],[Tasaus,  €/asukas]]*Tasaus[[#This Row],[Asukasluku 31.12.2021]]</f>
        <v>6070763.3178115925</v>
      </c>
      <c r="Q41" s="121"/>
      <c r="R41" s="122"/>
      <c r="S41" s="123"/>
    </row>
    <row r="42" spans="1:19">
      <c r="A42" s="275">
        <v>102</v>
      </c>
      <c r="B42" s="13" t="s">
        <v>413</v>
      </c>
      <c r="C42" s="276">
        <v>9870</v>
      </c>
      <c r="D42" s="277">
        <v>21</v>
      </c>
      <c r="E42" s="277">
        <f>Tasaus[[#This Row],[Tuloveroprosentti 2022]]-12.64</f>
        <v>8.36</v>
      </c>
      <c r="F42" s="14">
        <v>31924143.090187319</v>
      </c>
      <c r="G42" s="14">
        <f>Tasaus[[#This Row],[Kunnallisvero (maksuunpantu), €]]*100/Tasaus[[#This Row],[Tuloveroprosentti 2022]]</f>
        <v>152019729.00089201</v>
      </c>
      <c r="H42" s="278">
        <f>Tasaus[[#This Row],[Verotettava tulo (kunnallisvero), €]]*($E$11/100)</f>
        <v>11188652.054465652</v>
      </c>
      <c r="I42" s="14">
        <v>2265402.7049537045</v>
      </c>
      <c r="J42" s="15">
        <v>1473097.5939500004</v>
      </c>
      <c r="K42" s="15">
        <f>SUM(Tasaus[[#This Row],[Laskennallinen kunnallisvero, €]:[Laskennallinen kiinteistövero, €]])</f>
        <v>14927152.353369355</v>
      </c>
      <c r="L42" s="15">
        <f>Tasaus[[#This Row],[Laskennallinen verotulo yhteensä, €]]/Tasaus[[#This Row],[Asukasluku 31.12.2021]]</f>
        <v>1512.3761249614342</v>
      </c>
      <c r="M42" s="37">
        <f>$L$11-Tasaus[[#This Row],[Laskennallinen verotulo yhteensä, €/asukas (=tasausraja)]]</f>
        <v>467.77387503856585</v>
      </c>
      <c r="N42" s="384">
        <f>IF(Tasaus[[#This Row],[Erotus = tasausrja - laskennallinen verotulo, €/asukas]]&gt;0,(Tasaus[[#This Row],[Erotus = tasausrja - laskennallinen verotulo, €/asukas]]*$B$7),(Tasaus[[#This Row],[Erotus = tasausrja - laskennallinen verotulo, €/asukas]]*$B$8))</f>
        <v>420.99648753470927</v>
      </c>
      <c r="O42" s="385">
        <f>Tasaus[[#This Row],[Tasaus,  €/asukas]]*Tasaus[[#This Row],[Asukasluku 31.12.2021]]</f>
        <v>4155235.3319675806</v>
      </c>
      <c r="Q42" s="121"/>
      <c r="R42" s="122"/>
      <c r="S42" s="123"/>
    </row>
    <row r="43" spans="1:19">
      <c r="A43" s="275">
        <v>103</v>
      </c>
      <c r="B43" s="13" t="s">
        <v>414</v>
      </c>
      <c r="C43" s="276">
        <v>2166</v>
      </c>
      <c r="D43" s="277">
        <v>22</v>
      </c>
      <c r="E43" s="277">
        <f>Tasaus[[#This Row],[Tuloveroprosentti 2022]]-12.64</f>
        <v>9.36</v>
      </c>
      <c r="F43" s="14">
        <v>7003129.0300410921</v>
      </c>
      <c r="G43" s="14">
        <f>Tasaus[[#This Row],[Kunnallisvero (maksuunpantu), €]]*100/Tasaus[[#This Row],[Tuloveroprosentti 2022]]</f>
        <v>31832404.682004966</v>
      </c>
      <c r="H43" s="278">
        <f>Tasaus[[#This Row],[Verotettava tulo (kunnallisvero), €]]*($E$11/100)</f>
        <v>2342864.9845955656</v>
      </c>
      <c r="I43" s="14">
        <v>387839.19656594383</v>
      </c>
      <c r="J43" s="15">
        <v>265608.80490000005</v>
      </c>
      <c r="K43" s="15">
        <f>SUM(Tasaus[[#This Row],[Laskennallinen kunnallisvero, €]:[Laskennallinen kiinteistövero, €]])</f>
        <v>2996312.9860615092</v>
      </c>
      <c r="L43" s="15">
        <f>Tasaus[[#This Row],[Laskennallinen verotulo yhteensä, €]]/Tasaus[[#This Row],[Asukasluku 31.12.2021]]</f>
        <v>1383.3393287449258</v>
      </c>
      <c r="M43" s="37">
        <f>$L$11-Tasaus[[#This Row],[Laskennallinen verotulo yhteensä, €/asukas (=tasausraja)]]</f>
        <v>596.81067125507434</v>
      </c>
      <c r="N43" s="384">
        <f>IF(Tasaus[[#This Row],[Erotus = tasausrja - laskennallinen verotulo, €/asukas]]&gt;0,(Tasaus[[#This Row],[Erotus = tasausrja - laskennallinen verotulo, €/asukas]]*$B$7),(Tasaus[[#This Row],[Erotus = tasausrja - laskennallinen verotulo, €/asukas]]*$B$8))</f>
        <v>537.12960412956693</v>
      </c>
      <c r="O43" s="385">
        <f>Tasaus[[#This Row],[Tasaus,  €/asukas]]*Tasaus[[#This Row],[Asukasluku 31.12.2021]]</f>
        <v>1163422.7225446419</v>
      </c>
      <c r="Q43" s="121"/>
      <c r="R43" s="122"/>
      <c r="S43" s="123"/>
    </row>
    <row r="44" spans="1:19">
      <c r="A44" s="275">
        <v>105</v>
      </c>
      <c r="B44" s="13" t="s">
        <v>415</v>
      </c>
      <c r="C44" s="276">
        <v>2139</v>
      </c>
      <c r="D44" s="277">
        <v>21.75</v>
      </c>
      <c r="E44" s="277">
        <f>Tasaus[[#This Row],[Tuloveroprosentti 2022]]-12.64</f>
        <v>9.11</v>
      </c>
      <c r="F44" s="14">
        <v>6238356.320036605</v>
      </c>
      <c r="G44" s="14">
        <f>Tasaus[[#This Row],[Kunnallisvero (maksuunpantu), €]]*100/Tasaus[[#This Row],[Tuloveroprosentti 2022]]</f>
        <v>28682098.023156803</v>
      </c>
      <c r="H44" s="278">
        <f>Tasaus[[#This Row],[Verotettava tulo (kunnallisvero), €]]*($E$11/100)</f>
        <v>2111002.4145043408</v>
      </c>
      <c r="I44" s="14">
        <v>720432.40718806826</v>
      </c>
      <c r="J44" s="15">
        <v>356817.11124999996</v>
      </c>
      <c r="K44" s="15">
        <f>SUM(Tasaus[[#This Row],[Laskennallinen kunnallisvero, €]:[Laskennallinen kiinteistövero, €]])</f>
        <v>3188251.9329424091</v>
      </c>
      <c r="L44" s="15">
        <f>Tasaus[[#This Row],[Laskennallinen verotulo yhteensä, €]]/Tasaus[[#This Row],[Asukasluku 31.12.2021]]</f>
        <v>1490.5338629931787</v>
      </c>
      <c r="M44" s="37">
        <f>$L$11-Tasaus[[#This Row],[Laskennallinen verotulo yhteensä, €/asukas (=tasausraja)]]</f>
        <v>489.61613700682142</v>
      </c>
      <c r="N44" s="384">
        <f>IF(Tasaus[[#This Row],[Erotus = tasausrja - laskennallinen verotulo, €/asukas]]&gt;0,(Tasaus[[#This Row],[Erotus = tasausrja - laskennallinen verotulo, €/asukas]]*$B$7),(Tasaus[[#This Row],[Erotus = tasausrja - laskennallinen verotulo, €/asukas]]*$B$8))</f>
        <v>440.65452330613931</v>
      </c>
      <c r="O44" s="385">
        <f>Tasaus[[#This Row],[Tasaus,  €/asukas]]*Tasaus[[#This Row],[Asukasluku 31.12.2021]]</f>
        <v>942560.02535183204</v>
      </c>
      <c r="Q44" s="121"/>
      <c r="R44" s="122"/>
      <c r="S44" s="123"/>
    </row>
    <row r="45" spans="1:19">
      <c r="A45" s="275">
        <v>106</v>
      </c>
      <c r="B45" s="13" t="s">
        <v>416</v>
      </c>
      <c r="C45" s="276">
        <v>46880</v>
      </c>
      <c r="D45" s="277">
        <v>20.25</v>
      </c>
      <c r="E45" s="277">
        <f>Tasaus[[#This Row],[Tuloveroprosentti 2022]]-12.64</f>
        <v>7.6099999999999994</v>
      </c>
      <c r="F45" s="14">
        <v>206163307.87120971</v>
      </c>
      <c r="G45" s="14">
        <f>Tasaus[[#This Row],[Kunnallisvero (maksuunpantu), €]]*100/Tasaus[[#This Row],[Tuloveroprosentti 2022]]</f>
        <v>1018090409.2405418</v>
      </c>
      <c r="H45" s="278">
        <f>Tasaus[[#This Row],[Verotettava tulo (kunnallisvero), €]]*($E$11/100)</f>
        <v>74931454.120103881</v>
      </c>
      <c r="I45" s="14">
        <v>14459379.546139516</v>
      </c>
      <c r="J45" s="15">
        <v>7018650.8706000019</v>
      </c>
      <c r="K45" s="15">
        <f>SUM(Tasaus[[#This Row],[Laskennallinen kunnallisvero, €]:[Laskennallinen kiinteistövero, €]])</f>
        <v>96409484.536843404</v>
      </c>
      <c r="L45" s="15">
        <f>Tasaus[[#This Row],[Laskennallinen verotulo yhteensä, €]]/Tasaus[[#This Row],[Asukasluku 31.12.2021]]</f>
        <v>2056.5163083797656</v>
      </c>
      <c r="M45" s="37">
        <f>$L$11-Tasaus[[#This Row],[Laskennallinen verotulo yhteensä, €/asukas (=tasausraja)]]</f>
        <v>-76.366308379765542</v>
      </c>
      <c r="N45" s="384">
        <f>IF(Tasaus[[#This Row],[Erotus = tasausrja - laskennallinen verotulo, €/asukas]]&gt;0,(Tasaus[[#This Row],[Erotus = tasausrja - laskennallinen verotulo, €/asukas]]*$B$7),(Tasaus[[#This Row],[Erotus = tasausrja - laskennallinen verotulo, €/asukas]]*$B$8))</f>
        <v>-7.6366308379765542</v>
      </c>
      <c r="O45" s="385">
        <f>Tasaus[[#This Row],[Tasaus,  €/asukas]]*Tasaus[[#This Row],[Asukasluku 31.12.2021]]</f>
        <v>-358005.25368434086</v>
      </c>
      <c r="Q45" s="121"/>
      <c r="R45" s="122"/>
      <c r="S45" s="123"/>
    </row>
    <row r="46" spans="1:19">
      <c r="A46" s="275">
        <v>108</v>
      </c>
      <c r="B46" s="13" t="s">
        <v>417</v>
      </c>
      <c r="C46" s="276">
        <v>10337</v>
      </c>
      <c r="D46" s="277">
        <v>22.000000000000004</v>
      </c>
      <c r="E46" s="277">
        <f>Tasaus[[#This Row],[Tuloveroprosentti 2022]]-12.64</f>
        <v>9.360000000000003</v>
      </c>
      <c r="F46" s="14">
        <v>38319936.140224844</v>
      </c>
      <c r="G46" s="14">
        <f>Tasaus[[#This Row],[Kunnallisvero (maksuunpantu), €]]*100/Tasaus[[#This Row],[Tuloveroprosentti 2022]]</f>
        <v>174181527.91011289</v>
      </c>
      <c r="H46" s="278">
        <f>Tasaus[[#This Row],[Verotettava tulo (kunnallisvero), €]]*($E$11/100)</f>
        <v>12819760.454184309</v>
      </c>
      <c r="I46" s="14">
        <v>2045862.9629852579</v>
      </c>
      <c r="J46" s="15">
        <v>1126339.7385500001</v>
      </c>
      <c r="K46" s="15">
        <f>SUM(Tasaus[[#This Row],[Laskennallinen kunnallisvero, €]:[Laskennallinen kiinteistövero, €]])</f>
        <v>15991963.155719567</v>
      </c>
      <c r="L46" s="15">
        <f>Tasaus[[#This Row],[Laskennallinen verotulo yhteensä, €]]/Tasaus[[#This Row],[Asukasluku 31.12.2021]]</f>
        <v>1547.0603807409855</v>
      </c>
      <c r="M46" s="37">
        <f>$L$11-Tasaus[[#This Row],[Laskennallinen verotulo yhteensä, €/asukas (=tasausraja)]]</f>
        <v>433.08961925901463</v>
      </c>
      <c r="N46" s="384">
        <f>IF(Tasaus[[#This Row],[Erotus = tasausrja - laskennallinen verotulo, €/asukas]]&gt;0,(Tasaus[[#This Row],[Erotus = tasausrja - laskennallinen verotulo, €/asukas]]*$B$7),(Tasaus[[#This Row],[Erotus = tasausrja - laskennallinen verotulo, €/asukas]]*$B$8))</f>
        <v>389.7806573331132</v>
      </c>
      <c r="O46" s="385">
        <f>Tasaus[[#This Row],[Tasaus,  €/asukas]]*Tasaus[[#This Row],[Asukasluku 31.12.2021]]</f>
        <v>4029162.6548523912</v>
      </c>
      <c r="Q46" s="121"/>
      <c r="R46" s="122"/>
      <c r="S46" s="123"/>
    </row>
    <row r="47" spans="1:19">
      <c r="A47" s="275">
        <v>109</v>
      </c>
      <c r="B47" s="13" t="s">
        <v>418</v>
      </c>
      <c r="C47" s="276">
        <v>67971</v>
      </c>
      <c r="D47" s="277">
        <v>21</v>
      </c>
      <c r="E47" s="277">
        <f>Tasaus[[#This Row],[Tuloveroprosentti 2022]]-12.64</f>
        <v>8.36</v>
      </c>
      <c r="F47" s="14">
        <v>278512627.7916342</v>
      </c>
      <c r="G47" s="14">
        <f>Tasaus[[#This Row],[Kunnallisvero (maksuunpantu), €]]*100/Tasaus[[#This Row],[Tuloveroprosentti 2022]]</f>
        <v>1326250608.5315914</v>
      </c>
      <c r="H47" s="278">
        <f>Tasaus[[#This Row],[Verotettava tulo (kunnallisvero), €]]*($E$11/100)</f>
        <v>97612044.787925124</v>
      </c>
      <c r="I47" s="14">
        <v>15608473.279260576</v>
      </c>
      <c r="J47" s="15">
        <v>12189052.94365</v>
      </c>
      <c r="K47" s="15">
        <f>SUM(Tasaus[[#This Row],[Laskennallinen kunnallisvero, €]:[Laskennallinen kiinteistövero, €]])</f>
        <v>125409571.01083571</v>
      </c>
      <c r="L47" s="15">
        <f>Tasaus[[#This Row],[Laskennallinen verotulo yhteensä, €]]/Tasaus[[#This Row],[Asukasluku 31.12.2021]]</f>
        <v>1845.0452547532875</v>
      </c>
      <c r="M47" s="37">
        <f>$L$11-Tasaus[[#This Row],[Laskennallinen verotulo yhteensä, €/asukas (=tasausraja)]]</f>
        <v>135.10474524671258</v>
      </c>
      <c r="N47" s="384">
        <f>IF(Tasaus[[#This Row],[Erotus = tasausrja - laskennallinen verotulo, €/asukas]]&gt;0,(Tasaus[[#This Row],[Erotus = tasausrja - laskennallinen verotulo, €/asukas]]*$B$7),(Tasaus[[#This Row],[Erotus = tasausrja - laskennallinen verotulo, €/asukas]]*$B$8))</f>
        <v>121.59427072204133</v>
      </c>
      <c r="O47" s="385">
        <f>Tasaus[[#This Row],[Tasaus,  €/asukas]]*Tasaus[[#This Row],[Asukasluku 31.12.2021]]</f>
        <v>8264884.1752478713</v>
      </c>
      <c r="Q47" s="121"/>
      <c r="R47" s="122"/>
      <c r="S47" s="123"/>
    </row>
    <row r="48" spans="1:19">
      <c r="A48" s="275">
        <v>111</v>
      </c>
      <c r="B48" s="13" t="s">
        <v>419</v>
      </c>
      <c r="C48" s="276">
        <v>18344</v>
      </c>
      <c r="D48" s="277">
        <v>20.5</v>
      </c>
      <c r="E48" s="277">
        <f>Tasaus[[#This Row],[Tuloveroprosentti 2022]]-12.64</f>
        <v>7.8599999999999994</v>
      </c>
      <c r="F48" s="14">
        <v>64847913.960380509</v>
      </c>
      <c r="G48" s="14">
        <f>Tasaus[[#This Row],[Kunnallisvero (maksuunpantu), €]]*100/Tasaus[[#This Row],[Tuloveroprosentti 2022]]</f>
        <v>316331287.6116122</v>
      </c>
      <c r="H48" s="278">
        <f>Tasaus[[#This Row],[Verotettava tulo (kunnallisvero), €]]*($E$11/100)</f>
        <v>23281982.768214658</v>
      </c>
      <c r="I48" s="14">
        <v>2889193.0936984131</v>
      </c>
      <c r="J48" s="15">
        <v>3468965.85935</v>
      </c>
      <c r="K48" s="15">
        <f>SUM(Tasaus[[#This Row],[Laskennallinen kunnallisvero, €]:[Laskennallinen kiinteistövero, €]])</f>
        <v>29640141.72126307</v>
      </c>
      <c r="L48" s="15">
        <f>Tasaus[[#This Row],[Laskennallinen verotulo yhteensä, €]]/Tasaus[[#This Row],[Asukasluku 31.12.2021]]</f>
        <v>1615.7949041246768</v>
      </c>
      <c r="M48" s="37">
        <f>$L$11-Tasaus[[#This Row],[Laskennallinen verotulo yhteensä, €/asukas (=tasausraja)]]</f>
        <v>364.35509587532329</v>
      </c>
      <c r="N48" s="384">
        <f>IF(Tasaus[[#This Row],[Erotus = tasausrja - laskennallinen verotulo, €/asukas]]&gt;0,(Tasaus[[#This Row],[Erotus = tasausrja - laskennallinen verotulo, €/asukas]]*$B$7),(Tasaus[[#This Row],[Erotus = tasausrja - laskennallinen verotulo, €/asukas]]*$B$8))</f>
        <v>327.91958628779099</v>
      </c>
      <c r="O48" s="385">
        <f>Tasaus[[#This Row],[Tasaus,  €/asukas]]*Tasaus[[#This Row],[Asukasluku 31.12.2021]]</f>
        <v>6015356.8908632379</v>
      </c>
      <c r="Q48" s="121"/>
      <c r="R48" s="122"/>
      <c r="S48" s="123"/>
    </row>
    <row r="49" spans="1:19">
      <c r="A49" s="275">
        <v>139</v>
      </c>
      <c r="B49" s="13" t="s">
        <v>420</v>
      </c>
      <c r="C49" s="276">
        <v>9912</v>
      </c>
      <c r="D49" s="277">
        <v>21.5</v>
      </c>
      <c r="E49" s="277">
        <f>Tasaus[[#This Row],[Tuloveroprosentti 2022]]-12.64</f>
        <v>8.86</v>
      </c>
      <c r="F49" s="14">
        <v>32164732.18018873</v>
      </c>
      <c r="G49" s="14">
        <f>Tasaus[[#This Row],[Kunnallisvero (maksuunpantu), €]]*100/Tasaus[[#This Row],[Tuloveroprosentti 2022]]</f>
        <v>149603405.48924991</v>
      </c>
      <c r="H49" s="278">
        <f>Tasaus[[#This Row],[Verotettava tulo (kunnallisvero), €]]*($E$11/100)</f>
        <v>11010810.644008793</v>
      </c>
      <c r="I49" s="14">
        <v>1349933.6769458293</v>
      </c>
      <c r="J49" s="15">
        <v>990771.53775000002</v>
      </c>
      <c r="K49" s="15">
        <f>SUM(Tasaus[[#This Row],[Laskennallinen kunnallisvero, €]:[Laskennallinen kiinteistövero, €]])</f>
        <v>13351515.858704623</v>
      </c>
      <c r="L49" s="15">
        <f>Tasaus[[#This Row],[Laskennallinen verotulo yhteensä, €]]/Tasaus[[#This Row],[Asukasluku 31.12.2021]]</f>
        <v>1347.0052319112815</v>
      </c>
      <c r="M49" s="37">
        <f>$L$11-Tasaus[[#This Row],[Laskennallinen verotulo yhteensä, €/asukas (=tasausraja)]]</f>
        <v>633.14476808871859</v>
      </c>
      <c r="N49" s="384">
        <f>IF(Tasaus[[#This Row],[Erotus = tasausrja - laskennallinen verotulo, €/asukas]]&gt;0,(Tasaus[[#This Row],[Erotus = tasausrja - laskennallinen verotulo, €/asukas]]*$B$7),(Tasaus[[#This Row],[Erotus = tasausrja - laskennallinen verotulo, €/asukas]]*$B$8))</f>
        <v>569.83029127984673</v>
      </c>
      <c r="O49" s="385">
        <f>Tasaus[[#This Row],[Tasaus,  €/asukas]]*Tasaus[[#This Row],[Asukasluku 31.12.2021]]</f>
        <v>5648157.8471658407</v>
      </c>
      <c r="Q49" s="121"/>
      <c r="R49" s="122"/>
      <c r="S49" s="123"/>
    </row>
    <row r="50" spans="1:19">
      <c r="A50" s="275">
        <v>140</v>
      </c>
      <c r="B50" s="13" t="s">
        <v>421</v>
      </c>
      <c r="C50" s="276">
        <v>20958</v>
      </c>
      <c r="D50" s="277">
        <v>20.5</v>
      </c>
      <c r="E50" s="277">
        <f>Tasaus[[#This Row],[Tuloveroprosentti 2022]]-12.64</f>
        <v>7.8599999999999994</v>
      </c>
      <c r="F50" s="14">
        <v>70770533.530415252</v>
      </c>
      <c r="G50" s="14">
        <f>Tasaus[[#This Row],[Kunnallisvero (maksuunpantu), €]]*100/Tasaus[[#This Row],[Tuloveroprosentti 2022]]</f>
        <v>345222114.78251338</v>
      </c>
      <c r="H50" s="278">
        <f>Tasaus[[#This Row],[Verotettava tulo (kunnallisvero), €]]*($E$11/100)</f>
        <v>25408347.647992983</v>
      </c>
      <c r="I50" s="14">
        <v>4775121.6034720913</v>
      </c>
      <c r="J50" s="15">
        <v>2985199.8155500004</v>
      </c>
      <c r="K50" s="15">
        <f>SUM(Tasaus[[#This Row],[Laskennallinen kunnallisvero, €]:[Laskennallinen kiinteistövero, €]])</f>
        <v>33168669.067015074</v>
      </c>
      <c r="L50" s="15">
        <f>Tasaus[[#This Row],[Laskennallinen verotulo yhteensä, €]]/Tasaus[[#This Row],[Asukasluku 31.12.2021]]</f>
        <v>1582.6256831288804</v>
      </c>
      <c r="M50" s="37">
        <f>$L$11-Tasaus[[#This Row],[Laskennallinen verotulo yhteensä, €/asukas (=tasausraja)]]</f>
        <v>397.52431687111971</v>
      </c>
      <c r="N50" s="384">
        <f>IF(Tasaus[[#This Row],[Erotus = tasausrja - laskennallinen verotulo, €/asukas]]&gt;0,(Tasaus[[#This Row],[Erotus = tasausrja - laskennallinen verotulo, €/asukas]]*$B$7),(Tasaus[[#This Row],[Erotus = tasausrja - laskennallinen verotulo, €/asukas]]*$B$8))</f>
        <v>357.77188518400777</v>
      </c>
      <c r="O50" s="385">
        <f>Tasaus[[#This Row],[Tasaus,  €/asukas]]*Tasaus[[#This Row],[Asukasluku 31.12.2021]]</f>
        <v>7498183.1696864348</v>
      </c>
      <c r="Q50" s="121"/>
      <c r="R50" s="122"/>
      <c r="S50" s="123"/>
    </row>
    <row r="51" spans="1:19">
      <c r="A51" s="275">
        <v>142</v>
      </c>
      <c r="B51" s="13" t="s">
        <v>422</v>
      </c>
      <c r="C51" s="276">
        <v>6559</v>
      </c>
      <c r="D51" s="277">
        <v>21.249999999999996</v>
      </c>
      <c r="E51" s="277">
        <f>Tasaus[[#This Row],[Tuloveroprosentti 2022]]-12.64</f>
        <v>8.6099999999999959</v>
      </c>
      <c r="F51" s="14">
        <v>22195757.990130235</v>
      </c>
      <c r="G51" s="14">
        <f>Tasaus[[#This Row],[Kunnallisvero (maksuunpantu), €]]*100/Tasaus[[#This Row],[Tuloveroprosentti 2022]]</f>
        <v>104450625.835907</v>
      </c>
      <c r="H51" s="278">
        <f>Tasaus[[#This Row],[Verotettava tulo (kunnallisvero), €]]*($E$11/100)</f>
        <v>7687566.0615227548</v>
      </c>
      <c r="I51" s="14">
        <v>1157562.0733938082</v>
      </c>
      <c r="J51" s="15">
        <v>1237965.4245500001</v>
      </c>
      <c r="K51" s="15">
        <f>SUM(Tasaus[[#This Row],[Laskennallinen kunnallisvero, €]:[Laskennallinen kiinteistövero, €]])</f>
        <v>10083093.559466563</v>
      </c>
      <c r="L51" s="15">
        <f>Tasaus[[#This Row],[Laskennallinen verotulo yhteensä, €]]/Tasaus[[#This Row],[Asukasluku 31.12.2021]]</f>
        <v>1537.2912882248152</v>
      </c>
      <c r="M51" s="37">
        <f>$L$11-Tasaus[[#This Row],[Laskennallinen verotulo yhteensä, €/asukas (=tasausraja)]]</f>
        <v>442.85871177518493</v>
      </c>
      <c r="N51" s="384">
        <f>IF(Tasaus[[#This Row],[Erotus = tasausrja - laskennallinen verotulo, €/asukas]]&gt;0,(Tasaus[[#This Row],[Erotus = tasausrja - laskennallinen verotulo, €/asukas]]*$B$7),(Tasaus[[#This Row],[Erotus = tasausrja - laskennallinen verotulo, €/asukas]]*$B$8))</f>
        <v>398.57284059766647</v>
      </c>
      <c r="O51" s="385">
        <f>Tasaus[[#This Row],[Tasaus,  €/asukas]]*Tasaus[[#This Row],[Asukasluku 31.12.2021]]</f>
        <v>2614239.2614800944</v>
      </c>
      <c r="Q51" s="121"/>
      <c r="R51" s="122"/>
      <c r="S51" s="123"/>
    </row>
    <row r="52" spans="1:19">
      <c r="A52" s="275">
        <v>143</v>
      </c>
      <c r="B52" s="13" t="s">
        <v>423</v>
      </c>
      <c r="C52" s="276">
        <v>6877</v>
      </c>
      <c r="D52" s="277">
        <v>22</v>
      </c>
      <c r="E52" s="277">
        <f>Tasaus[[#This Row],[Tuloveroprosentti 2022]]-12.64</f>
        <v>9.36</v>
      </c>
      <c r="F52" s="14">
        <v>22426090.570131589</v>
      </c>
      <c r="G52" s="14">
        <f>Tasaus[[#This Row],[Kunnallisvero (maksuunpantu), €]]*100/Tasaus[[#This Row],[Tuloveroprosentti 2022]]</f>
        <v>101936775.31877995</v>
      </c>
      <c r="H52" s="278">
        <f>Tasaus[[#This Row],[Verotettava tulo (kunnallisvero), €]]*($E$11/100)</f>
        <v>7502546.6634622039</v>
      </c>
      <c r="I52" s="14">
        <v>1569375.1652450738</v>
      </c>
      <c r="J52" s="15">
        <v>1263728.4742000001</v>
      </c>
      <c r="K52" s="15">
        <f>SUM(Tasaus[[#This Row],[Laskennallinen kunnallisvero, €]:[Laskennallinen kiinteistövero, €]])</f>
        <v>10335650.302907277</v>
      </c>
      <c r="L52" s="15">
        <f>Tasaus[[#This Row],[Laskennallinen verotulo yhteensä, €]]/Tasaus[[#This Row],[Asukasluku 31.12.2021]]</f>
        <v>1502.9301007572019</v>
      </c>
      <c r="M52" s="37">
        <f>$L$11-Tasaus[[#This Row],[Laskennallinen verotulo yhteensä, €/asukas (=tasausraja)]]</f>
        <v>477.21989924279819</v>
      </c>
      <c r="N52" s="384">
        <f>IF(Tasaus[[#This Row],[Erotus = tasausrja - laskennallinen verotulo, €/asukas]]&gt;0,(Tasaus[[#This Row],[Erotus = tasausrja - laskennallinen verotulo, €/asukas]]*$B$7),(Tasaus[[#This Row],[Erotus = tasausrja - laskennallinen verotulo, €/asukas]]*$B$8))</f>
        <v>429.4979093185184</v>
      </c>
      <c r="O52" s="385">
        <f>Tasaus[[#This Row],[Tasaus,  €/asukas]]*Tasaus[[#This Row],[Asukasluku 31.12.2021]]</f>
        <v>2953657.1223834511</v>
      </c>
      <c r="Q52" s="121"/>
      <c r="R52" s="122"/>
      <c r="S52" s="123"/>
    </row>
    <row r="53" spans="1:19">
      <c r="A53" s="275">
        <v>145</v>
      </c>
      <c r="B53" s="13" t="s">
        <v>424</v>
      </c>
      <c r="C53" s="276">
        <v>12366</v>
      </c>
      <c r="D53" s="277">
        <v>21</v>
      </c>
      <c r="E53" s="277">
        <f>Tasaus[[#This Row],[Tuloveroprosentti 2022]]-12.64</f>
        <v>8.36</v>
      </c>
      <c r="F53" s="14">
        <v>42768008.160250947</v>
      </c>
      <c r="G53" s="14">
        <f>Tasaus[[#This Row],[Kunnallisvero (maksuunpantu), €]]*100/Tasaus[[#This Row],[Tuloveroprosentti 2022]]</f>
        <v>203657181.71548069</v>
      </c>
      <c r="H53" s="278">
        <f>Tasaus[[#This Row],[Verotettava tulo (kunnallisvero), €]]*($E$11/100)</f>
        <v>14989168.574259378</v>
      </c>
      <c r="I53" s="14">
        <v>1960067.8953609329</v>
      </c>
      <c r="J53" s="15">
        <v>1338030.8351500002</v>
      </c>
      <c r="K53" s="15">
        <f>SUM(Tasaus[[#This Row],[Laskennallinen kunnallisvero, €]:[Laskennallinen kiinteistövero, €]])</f>
        <v>18287267.304770309</v>
      </c>
      <c r="L53" s="15">
        <f>Tasaus[[#This Row],[Laskennallinen verotulo yhteensä, €]]/Tasaus[[#This Row],[Asukasluku 31.12.2021]]</f>
        <v>1478.8344901156647</v>
      </c>
      <c r="M53" s="37">
        <f>$L$11-Tasaus[[#This Row],[Laskennallinen verotulo yhteensä, €/asukas (=tasausraja)]]</f>
        <v>501.31550988433537</v>
      </c>
      <c r="N53" s="384">
        <f>IF(Tasaus[[#This Row],[Erotus = tasausrja - laskennallinen verotulo, €/asukas]]&gt;0,(Tasaus[[#This Row],[Erotus = tasausrja - laskennallinen verotulo, €/asukas]]*$B$7),(Tasaus[[#This Row],[Erotus = tasausrja - laskennallinen verotulo, €/asukas]]*$B$8))</f>
        <v>451.18395889590187</v>
      </c>
      <c r="O53" s="385">
        <f>Tasaus[[#This Row],[Tasaus,  €/asukas]]*Tasaus[[#This Row],[Asukasluku 31.12.2021]]</f>
        <v>5579340.8357067229</v>
      </c>
      <c r="Q53" s="121"/>
      <c r="R53" s="122"/>
      <c r="S53" s="123"/>
    </row>
    <row r="54" spans="1:19">
      <c r="A54" s="275">
        <v>146</v>
      </c>
      <c r="B54" s="13" t="s">
        <v>425</v>
      </c>
      <c r="C54" s="276">
        <v>4643</v>
      </c>
      <c r="D54" s="277">
        <v>21</v>
      </c>
      <c r="E54" s="277">
        <f>Tasaus[[#This Row],[Tuloveroprosentti 2022]]-12.64</f>
        <v>8.36</v>
      </c>
      <c r="F54" s="14">
        <v>12996552.130076261</v>
      </c>
      <c r="G54" s="14">
        <f>Tasaus[[#This Row],[Kunnallisvero (maksuunpantu), €]]*100/Tasaus[[#This Row],[Tuloveroprosentti 2022]]</f>
        <v>61888343.476553619</v>
      </c>
      <c r="H54" s="278">
        <f>Tasaus[[#This Row],[Verotettava tulo (kunnallisvero), €]]*($E$11/100)</f>
        <v>4554982.079874346</v>
      </c>
      <c r="I54" s="14">
        <v>2431186.2481289143</v>
      </c>
      <c r="J54" s="15">
        <v>786123.81900000002</v>
      </c>
      <c r="K54" s="15">
        <f>SUM(Tasaus[[#This Row],[Laskennallinen kunnallisvero, €]:[Laskennallinen kiinteistövero, €]])</f>
        <v>7772292.1470032604</v>
      </c>
      <c r="L54" s="15">
        <f>Tasaus[[#This Row],[Laskennallinen verotulo yhteensä, €]]/Tasaus[[#This Row],[Asukasluku 31.12.2021]]</f>
        <v>1673.9806476423132</v>
      </c>
      <c r="M54" s="37">
        <f>$L$11-Tasaus[[#This Row],[Laskennallinen verotulo yhteensä, €/asukas (=tasausraja)]]</f>
        <v>306.16935235768688</v>
      </c>
      <c r="N54" s="384">
        <f>IF(Tasaus[[#This Row],[Erotus = tasausrja - laskennallinen verotulo, €/asukas]]&gt;0,(Tasaus[[#This Row],[Erotus = tasausrja - laskennallinen verotulo, €/asukas]]*$B$7),(Tasaus[[#This Row],[Erotus = tasausrja - laskennallinen verotulo, €/asukas]]*$B$8))</f>
        <v>275.55241712191821</v>
      </c>
      <c r="O54" s="385">
        <f>Tasaus[[#This Row],[Tasaus,  €/asukas]]*Tasaus[[#This Row],[Asukasluku 31.12.2021]]</f>
        <v>1279389.8726970663</v>
      </c>
      <c r="Q54" s="121"/>
      <c r="R54" s="122"/>
      <c r="S54" s="123"/>
    </row>
    <row r="55" spans="1:19">
      <c r="A55" s="275">
        <v>148</v>
      </c>
      <c r="B55" s="13" t="s">
        <v>426</v>
      </c>
      <c r="C55" s="276">
        <v>7008</v>
      </c>
      <c r="D55" s="277">
        <v>19</v>
      </c>
      <c r="E55" s="277">
        <f>Tasaus[[#This Row],[Tuloveroprosentti 2022]]-12.64</f>
        <v>6.3599999999999994</v>
      </c>
      <c r="F55" s="14">
        <v>22578866.340132486</v>
      </c>
      <c r="G55" s="14">
        <f>Tasaus[[#This Row],[Kunnallisvero (maksuunpantu), €]]*100/Tasaus[[#This Row],[Tuloveroprosentti 2022]]</f>
        <v>118836138.63227624</v>
      </c>
      <c r="H55" s="278">
        <f>Tasaus[[#This Row],[Verotettava tulo (kunnallisvero), €]]*($E$11/100)</f>
        <v>8746339.8033355307</v>
      </c>
      <c r="I55" s="14">
        <v>2527478.2946304027</v>
      </c>
      <c r="J55" s="15">
        <v>2202455.7261000006</v>
      </c>
      <c r="K55" s="15">
        <f>SUM(Tasaus[[#This Row],[Laskennallinen kunnallisvero, €]:[Laskennallinen kiinteistövero, €]])</f>
        <v>13476273.824065935</v>
      </c>
      <c r="L55" s="15">
        <f>Tasaus[[#This Row],[Laskennallinen verotulo yhteensä, €]]/Tasaus[[#This Row],[Asukasluku 31.12.2021]]</f>
        <v>1922.9842785482213</v>
      </c>
      <c r="M55" s="37">
        <f>$L$11-Tasaus[[#This Row],[Laskennallinen verotulo yhteensä, €/asukas (=tasausraja)]]</f>
        <v>57.165721451778836</v>
      </c>
      <c r="N55" s="384">
        <f>IF(Tasaus[[#This Row],[Erotus = tasausrja - laskennallinen verotulo, €/asukas]]&gt;0,(Tasaus[[#This Row],[Erotus = tasausrja - laskennallinen verotulo, €/asukas]]*$B$7),(Tasaus[[#This Row],[Erotus = tasausrja - laskennallinen verotulo, €/asukas]]*$B$8))</f>
        <v>51.449149306600951</v>
      </c>
      <c r="O55" s="385">
        <f>Tasaus[[#This Row],[Tasaus,  €/asukas]]*Tasaus[[#This Row],[Asukasluku 31.12.2021]]</f>
        <v>360555.63834065944</v>
      </c>
      <c r="Q55" s="121"/>
      <c r="R55" s="122"/>
      <c r="S55" s="123"/>
    </row>
    <row r="56" spans="1:19">
      <c r="A56" s="275">
        <v>149</v>
      </c>
      <c r="B56" s="13" t="s">
        <v>427</v>
      </c>
      <c r="C56" s="276">
        <v>5353</v>
      </c>
      <c r="D56" s="277">
        <v>20.75</v>
      </c>
      <c r="E56" s="277">
        <f>Tasaus[[#This Row],[Tuloveroprosentti 2022]]-12.64</f>
        <v>8.11</v>
      </c>
      <c r="F56" s="14">
        <v>24279707.680142462</v>
      </c>
      <c r="G56" s="14">
        <f>Tasaus[[#This Row],[Kunnallisvero (maksuunpantu), €]]*100/Tasaus[[#This Row],[Tuloveroprosentti 2022]]</f>
        <v>117010639.42237329</v>
      </c>
      <c r="H56" s="278">
        <f>Tasaus[[#This Row],[Verotettava tulo (kunnallisvero), €]]*($E$11/100)</f>
        <v>8611983.0614866745</v>
      </c>
      <c r="I56" s="14">
        <v>1194091.1893919087</v>
      </c>
      <c r="J56" s="15">
        <v>1337852.0218500001</v>
      </c>
      <c r="K56" s="15">
        <f>SUM(Tasaus[[#This Row],[Laskennallinen kunnallisvero, €]:[Laskennallinen kiinteistövero, €]])</f>
        <v>11143926.272728585</v>
      </c>
      <c r="L56" s="15">
        <f>Tasaus[[#This Row],[Laskennallinen verotulo yhteensä, €]]/Tasaus[[#This Row],[Asukasluku 31.12.2021]]</f>
        <v>2081.8095035921137</v>
      </c>
      <c r="M56" s="37">
        <f>$L$11-Tasaus[[#This Row],[Laskennallinen verotulo yhteensä, €/asukas (=tasausraja)]]</f>
        <v>-101.65950359211365</v>
      </c>
      <c r="N56" s="384">
        <f>IF(Tasaus[[#This Row],[Erotus = tasausrja - laskennallinen verotulo, €/asukas]]&gt;0,(Tasaus[[#This Row],[Erotus = tasausrja - laskennallinen verotulo, €/asukas]]*$B$7),(Tasaus[[#This Row],[Erotus = tasausrja - laskennallinen verotulo, €/asukas]]*$B$8))</f>
        <v>-10.165950359211365</v>
      </c>
      <c r="O56" s="385">
        <f>Tasaus[[#This Row],[Tasaus,  €/asukas]]*Tasaus[[#This Row],[Asukasluku 31.12.2021]]</f>
        <v>-54418.332272858439</v>
      </c>
      <c r="Q56" s="121"/>
      <c r="R56" s="122"/>
      <c r="S56" s="123"/>
    </row>
    <row r="57" spans="1:19">
      <c r="A57" s="275">
        <v>151</v>
      </c>
      <c r="B57" s="13" t="s">
        <v>428</v>
      </c>
      <c r="C57" s="276">
        <v>1891</v>
      </c>
      <c r="D57" s="277">
        <v>22.5</v>
      </c>
      <c r="E57" s="277">
        <f>Tasaus[[#This Row],[Tuloveroprosentti 2022]]-12.64</f>
        <v>9.86</v>
      </c>
      <c r="F57" s="14">
        <v>5758409.6100337887</v>
      </c>
      <c r="G57" s="14">
        <f>Tasaus[[#This Row],[Kunnallisvero (maksuunpantu), €]]*100/Tasaus[[#This Row],[Tuloveroprosentti 2022]]</f>
        <v>25592931.600150172</v>
      </c>
      <c r="H57" s="278">
        <f>Tasaus[[#This Row],[Verotettava tulo (kunnallisvero), €]]*($E$11/100)</f>
        <v>1883639.7657710526</v>
      </c>
      <c r="I57" s="14">
        <v>664718.03637757176</v>
      </c>
      <c r="J57" s="15">
        <v>303322.66355</v>
      </c>
      <c r="K57" s="15">
        <f>SUM(Tasaus[[#This Row],[Laskennallinen kunnallisvero, €]:[Laskennallinen kiinteistövero, €]])</f>
        <v>2851680.4656986245</v>
      </c>
      <c r="L57" s="15">
        <f>Tasaus[[#This Row],[Laskennallinen verotulo yhteensä, €]]/Tasaus[[#This Row],[Asukasluku 31.12.2021]]</f>
        <v>1508.0277449490347</v>
      </c>
      <c r="M57" s="37">
        <f>$L$11-Tasaus[[#This Row],[Laskennallinen verotulo yhteensä, €/asukas (=tasausraja)]]</f>
        <v>472.12225505096535</v>
      </c>
      <c r="N57" s="384">
        <f>IF(Tasaus[[#This Row],[Erotus = tasausrja - laskennallinen verotulo, €/asukas]]&gt;0,(Tasaus[[#This Row],[Erotus = tasausrja - laskennallinen verotulo, €/asukas]]*$B$7),(Tasaus[[#This Row],[Erotus = tasausrja - laskennallinen verotulo, €/asukas]]*$B$8))</f>
        <v>424.91002954586884</v>
      </c>
      <c r="O57" s="385">
        <f>Tasaus[[#This Row],[Tasaus,  €/asukas]]*Tasaus[[#This Row],[Asukasluku 31.12.2021]]</f>
        <v>803504.86587123794</v>
      </c>
      <c r="Q57" s="121"/>
      <c r="R57" s="122"/>
      <c r="S57" s="123"/>
    </row>
    <row r="58" spans="1:19">
      <c r="A58" s="275">
        <v>152</v>
      </c>
      <c r="B58" s="13" t="s">
        <v>429</v>
      </c>
      <c r="C58" s="276">
        <v>4480</v>
      </c>
      <c r="D58" s="277">
        <v>21.5</v>
      </c>
      <c r="E58" s="277">
        <f>Tasaus[[#This Row],[Tuloveroprosentti 2022]]-12.64</f>
        <v>8.86</v>
      </c>
      <c r="F58" s="14">
        <v>14808240.930086888</v>
      </c>
      <c r="G58" s="14">
        <f>Tasaus[[#This Row],[Kunnallisvero (maksuunpantu), €]]*100/Tasaus[[#This Row],[Tuloveroprosentti 2022]]</f>
        <v>68875539.209706455</v>
      </c>
      <c r="H58" s="278">
        <f>Tasaus[[#This Row],[Verotettava tulo (kunnallisvero), €]]*($E$11/100)</f>
        <v>5069239.6858343948</v>
      </c>
      <c r="I58" s="14">
        <v>821804.4044866967</v>
      </c>
      <c r="J58" s="15">
        <v>454578.81045000011</v>
      </c>
      <c r="K58" s="15">
        <f>SUM(Tasaus[[#This Row],[Laskennallinen kunnallisvero, €]:[Laskennallinen kiinteistövero, €]])</f>
        <v>6345622.9007710917</v>
      </c>
      <c r="L58" s="15">
        <f>Tasaus[[#This Row],[Laskennallinen verotulo yhteensä, €]]/Tasaus[[#This Row],[Asukasluku 31.12.2021]]</f>
        <v>1416.4336832078329</v>
      </c>
      <c r="M58" s="37">
        <f>$L$11-Tasaus[[#This Row],[Laskennallinen verotulo yhteensä, €/asukas (=tasausraja)]]</f>
        <v>563.71631679216716</v>
      </c>
      <c r="N58" s="384">
        <f>IF(Tasaus[[#This Row],[Erotus = tasausrja - laskennallinen verotulo, €/asukas]]&gt;0,(Tasaus[[#This Row],[Erotus = tasausrja - laskennallinen verotulo, €/asukas]]*$B$7),(Tasaus[[#This Row],[Erotus = tasausrja - laskennallinen verotulo, €/asukas]]*$B$8))</f>
        <v>507.34468511295046</v>
      </c>
      <c r="O58" s="385">
        <f>Tasaus[[#This Row],[Tasaus,  €/asukas]]*Tasaus[[#This Row],[Asukasluku 31.12.2021]]</f>
        <v>2272904.1893060179</v>
      </c>
      <c r="Q58" s="121"/>
      <c r="R58" s="122"/>
      <c r="S58" s="123"/>
    </row>
    <row r="59" spans="1:19">
      <c r="A59" s="275">
        <v>153</v>
      </c>
      <c r="B59" s="13" t="s">
        <v>430</v>
      </c>
      <c r="C59" s="276">
        <v>25655</v>
      </c>
      <c r="D59" s="277">
        <v>20</v>
      </c>
      <c r="E59" s="277">
        <f>Tasaus[[#This Row],[Tuloveroprosentti 2022]]-12.64</f>
        <v>7.3599999999999994</v>
      </c>
      <c r="F59" s="14">
        <v>94708028.330555722</v>
      </c>
      <c r="G59" s="14">
        <f>Tasaus[[#This Row],[Kunnallisvero (maksuunpantu), €]]*100/Tasaus[[#This Row],[Tuloveroprosentti 2022]]</f>
        <v>473540141.65277863</v>
      </c>
      <c r="H59" s="278">
        <f>Tasaus[[#This Row],[Verotettava tulo (kunnallisvero), €]]*($E$11/100)</f>
        <v>34852554.425644509</v>
      </c>
      <c r="I59" s="14">
        <v>3226694.4474077611</v>
      </c>
      <c r="J59" s="15">
        <v>3947410.8135500001</v>
      </c>
      <c r="K59" s="15">
        <f>SUM(Tasaus[[#This Row],[Laskennallinen kunnallisvero, €]:[Laskennallinen kiinteistövero, €]])</f>
        <v>42026659.686602272</v>
      </c>
      <c r="L59" s="15">
        <f>Tasaus[[#This Row],[Laskennallinen verotulo yhteensä, €]]/Tasaus[[#This Row],[Asukasluku 31.12.2021]]</f>
        <v>1638.146937696444</v>
      </c>
      <c r="M59" s="37">
        <f>$L$11-Tasaus[[#This Row],[Laskennallinen verotulo yhteensä, €/asukas (=tasausraja)]]</f>
        <v>342.00306230355613</v>
      </c>
      <c r="N59" s="384">
        <f>IF(Tasaus[[#This Row],[Erotus = tasausrja - laskennallinen verotulo, €/asukas]]&gt;0,(Tasaus[[#This Row],[Erotus = tasausrja - laskennallinen verotulo, €/asukas]]*$B$7),(Tasaus[[#This Row],[Erotus = tasausrja - laskennallinen verotulo, €/asukas]]*$B$8))</f>
        <v>307.80275607320056</v>
      </c>
      <c r="O59" s="385">
        <f>Tasaus[[#This Row],[Tasaus,  €/asukas]]*Tasaus[[#This Row],[Asukasluku 31.12.2021]]</f>
        <v>7896679.7070579603</v>
      </c>
      <c r="Q59" s="121"/>
      <c r="R59" s="122"/>
      <c r="S59" s="123"/>
    </row>
    <row r="60" spans="1:19">
      <c r="A60" s="275">
        <v>165</v>
      </c>
      <c r="B60" s="13" t="s">
        <v>431</v>
      </c>
      <c r="C60" s="276">
        <v>16340</v>
      </c>
      <c r="D60" s="277">
        <v>21</v>
      </c>
      <c r="E60" s="277">
        <f>Tasaus[[#This Row],[Tuloveroprosentti 2022]]-12.64</f>
        <v>8.36</v>
      </c>
      <c r="F60" s="14">
        <v>63946227.700375214</v>
      </c>
      <c r="G60" s="14">
        <f>Tasaus[[#This Row],[Kunnallisvero (maksuunpantu), €]]*100/Tasaus[[#This Row],[Tuloveroprosentti 2022]]</f>
        <v>304505846.19226295</v>
      </c>
      <c r="H60" s="278">
        <f>Tasaus[[#This Row],[Verotettava tulo (kunnallisvero), €]]*($E$11/100)</f>
        <v>22411630.279750552</v>
      </c>
      <c r="I60" s="14">
        <v>2364627.8323380291</v>
      </c>
      <c r="J60" s="15">
        <v>2068943.71365</v>
      </c>
      <c r="K60" s="15">
        <f>SUM(Tasaus[[#This Row],[Laskennallinen kunnallisvero, €]:[Laskennallinen kiinteistövero, €]])</f>
        <v>26845201.825738579</v>
      </c>
      <c r="L60" s="15">
        <f>Tasaus[[#This Row],[Laskennallinen verotulo yhteensä, €]]/Tasaus[[#This Row],[Asukasluku 31.12.2021]]</f>
        <v>1642.9132084295336</v>
      </c>
      <c r="M60" s="37">
        <f>$L$11-Tasaus[[#This Row],[Laskennallinen verotulo yhteensä, €/asukas (=tasausraja)]]</f>
        <v>337.23679157046649</v>
      </c>
      <c r="N60" s="384">
        <f>IF(Tasaus[[#This Row],[Erotus = tasausrja - laskennallinen verotulo, €/asukas]]&gt;0,(Tasaus[[#This Row],[Erotus = tasausrja - laskennallinen verotulo, €/asukas]]*$B$7),(Tasaus[[#This Row],[Erotus = tasausrja - laskennallinen verotulo, €/asukas]]*$B$8))</f>
        <v>303.51311241341983</v>
      </c>
      <c r="O60" s="385">
        <f>Tasaus[[#This Row],[Tasaus,  €/asukas]]*Tasaus[[#This Row],[Asukasluku 31.12.2021]]</f>
        <v>4959404.25683528</v>
      </c>
      <c r="Q60" s="121"/>
      <c r="R60" s="122"/>
      <c r="S60" s="123"/>
    </row>
    <row r="61" spans="1:19">
      <c r="A61" s="275">
        <v>167</v>
      </c>
      <c r="B61" s="13" t="s">
        <v>432</v>
      </c>
      <c r="C61" s="276">
        <v>77261</v>
      </c>
      <c r="D61" s="277">
        <v>20.5</v>
      </c>
      <c r="E61" s="277">
        <f>Tasaus[[#This Row],[Tuloveroprosentti 2022]]-12.64</f>
        <v>7.8599999999999994</v>
      </c>
      <c r="F61" s="14">
        <v>257948207.49151358</v>
      </c>
      <c r="G61" s="14">
        <f>Tasaus[[#This Row],[Kunnallisvero (maksuunpantu), €]]*100/Tasaus[[#This Row],[Tuloveroprosentti 2022]]</f>
        <v>1258283938.9829931</v>
      </c>
      <c r="H61" s="278">
        <f>Tasaus[[#This Row],[Verotettava tulo (kunnallisvero), €]]*($E$11/100)</f>
        <v>92609697.909148291</v>
      </c>
      <c r="I61" s="14">
        <v>23549143.402056679</v>
      </c>
      <c r="J61" s="15">
        <v>11629887.472600002</v>
      </c>
      <c r="K61" s="15">
        <f>SUM(Tasaus[[#This Row],[Laskennallinen kunnallisvero, €]:[Laskennallinen kiinteistövero, €]])</f>
        <v>127788728.78380497</v>
      </c>
      <c r="L61" s="15">
        <f>Tasaus[[#This Row],[Laskennallinen verotulo yhteensä, €]]/Tasaus[[#This Row],[Asukasluku 31.12.2021]]</f>
        <v>1653.9875070709022</v>
      </c>
      <c r="M61" s="37">
        <f>$L$11-Tasaus[[#This Row],[Laskennallinen verotulo yhteensä, €/asukas (=tasausraja)]]</f>
        <v>326.16249292909788</v>
      </c>
      <c r="N61" s="384">
        <f>IF(Tasaus[[#This Row],[Erotus = tasausrja - laskennallinen verotulo, €/asukas]]&gt;0,(Tasaus[[#This Row],[Erotus = tasausrja - laskennallinen verotulo, €/asukas]]*$B$7),(Tasaus[[#This Row],[Erotus = tasausrja - laskennallinen verotulo, €/asukas]]*$B$8))</f>
        <v>293.54624363618808</v>
      </c>
      <c r="O61" s="385">
        <f>Tasaus[[#This Row],[Tasaus,  €/asukas]]*Tasaus[[#This Row],[Asukasluku 31.12.2021]]</f>
        <v>22679676.329575527</v>
      </c>
      <c r="Q61" s="121"/>
      <c r="R61" s="122"/>
      <c r="S61" s="123"/>
    </row>
    <row r="62" spans="1:19">
      <c r="A62" s="275">
        <v>169</v>
      </c>
      <c r="B62" s="13" t="s">
        <v>433</v>
      </c>
      <c r="C62" s="276">
        <v>5046</v>
      </c>
      <c r="D62" s="277">
        <v>21.250000000000004</v>
      </c>
      <c r="E62" s="277">
        <f>Tasaus[[#This Row],[Tuloveroprosentti 2022]]-12.64</f>
        <v>8.610000000000003</v>
      </c>
      <c r="F62" s="14">
        <v>18706602.410109762</v>
      </c>
      <c r="G62" s="14">
        <f>Tasaus[[#This Row],[Kunnallisvero (maksuunpantu), €]]*100/Tasaus[[#This Row],[Tuloveroprosentti 2022]]</f>
        <v>88031070.165222406</v>
      </c>
      <c r="H62" s="278">
        <f>Tasaus[[#This Row],[Verotettava tulo (kunnallisvero), €]]*($E$11/100)</f>
        <v>6479086.7641603686</v>
      </c>
      <c r="I62" s="14">
        <v>700664.16849741153</v>
      </c>
      <c r="J62" s="15">
        <v>563098.33625000005</v>
      </c>
      <c r="K62" s="15">
        <f>SUM(Tasaus[[#This Row],[Laskennallinen kunnallisvero, €]:[Laskennallinen kiinteistövero, €]])</f>
        <v>7742849.2689077798</v>
      </c>
      <c r="L62" s="15">
        <f>Tasaus[[#This Row],[Laskennallinen verotulo yhteensä, €]]/Tasaus[[#This Row],[Asukasluku 31.12.2021]]</f>
        <v>1534.4528872191399</v>
      </c>
      <c r="M62" s="37">
        <f>$L$11-Tasaus[[#This Row],[Laskennallinen verotulo yhteensä, €/asukas (=tasausraja)]]</f>
        <v>445.69711278086015</v>
      </c>
      <c r="N62" s="384">
        <f>IF(Tasaus[[#This Row],[Erotus = tasausrja - laskennallinen verotulo, €/asukas]]&gt;0,(Tasaus[[#This Row],[Erotus = tasausrja - laskennallinen verotulo, €/asukas]]*$B$7),(Tasaus[[#This Row],[Erotus = tasausrja - laskennallinen verotulo, €/asukas]]*$B$8))</f>
        <v>401.12740150277415</v>
      </c>
      <c r="O62" s="385">
        <f>Tasaus[[#This Row],[Tasaus,  €/asukas]]*Tasaus[[#This Row],[Asukasluku 31.12.2021]]</f>
        <v>2024088.8679829983</v>
      </c>
      <c r="Q62" s="121"/>
      <c r="R62" s="122"/>
      <c r="S62" s="123"/>
    </row>
    <row r="63" spans="1:19">
      <c r="A63" s="275">
        <v>171</v>
      </c>
      <c r="B63" s="13" t="s">
        <v>434</v>
      </c>
      <c r="C63" s="276">
        <v>4624</v>
      </c>
      <c r="D63" s="277">
        <v>21.25</v>
      </c>
      <c r="E63" s="277">
        <f>Tasaus[[#This Row],[Tuloveroprosentti 2022]]-12.64</f>
        <v>8.61</v>
      </c>
      <c r="F63" s="14">
        <v>15804224.350092733</v>
      </c>
      <c r="G63" s="14">
        <f>Tasaus[[#This Row],[Kunnallisvero (maksuunpantu), €]]*100/Tasaus[[#This Row],[Tuloveroprosentti 2022]]</f>
        <v>74372820.471024632</v>
      </c>
      <c r="H63" s="278">
        <f>Tasaus[[#This Row],[Verotettava tulo (kunnallisvero), €]]*($E$11/100)</f>
        <v>5473839.5866674129</v>
      </c>
      <c r="I63" s="14">
        <v>1274590.3660847463</v>
      </c>
      <c r="J63" s="15">
        <v>621811.00769999996</v>
      </c>
      <c r="K63" s="15">
        <f>SUM(Tasaus[[#This Row],[Laskennallinen kunnallisvero, €]:[Laskennallinen kiinteistövero, €]])</f>
        <v>7370240.9604521589</v>
      </c>
      <c r="L63" s="15">
        <f>Tasaus[[#This Row],[Laskennallinen verotulo yhteensä, €]]/Tasaus[[#This Row],[Asukasluku 31.12.2021]]</f>
        <v>1593.9102423123181</v>
      </c>
      <c r="M63" s="37">
        <f>$L$11-Tasaus[[#This Row],[Laskennallinen verotulo yhteensä, €/asukas (=tasausraja)]]</f>
        <v>386.23975768768196</v>
      </c>
      <c r="N63" s="384">
        <f>IF(Tasaus[[#This Row],[Erotus = tasausrja - laskennallinen verotulo, €/asukas]]&gt;0,(Tasaus[[#This Row],[Erotus = tasausrja - laskennallinen verotulo, €/asukas]]*$B$7),(Tasaus[[#This Row],[Erotus = tasausrja - laskennallinen verotulo, €/asukas]]*$B$8))</f>
        <v>347.6157819189138</v>
      </c>
      <c r="O63" s="385">
        <f>Tasaus[[#This Row],[Tasaus,  €/asukas]]*Tasaus[[#This Row],[Asukasluku 31.12.2021]]</f>
        <v>1607375.3755930574</v>
      </c>
      <c r="Q63" s="121"/>
      <c r="R63" s="122"/>
      <c r="S63" s="123"/>
    </row>
    <row r="64" spans="1:19">
      <c r="A64" s="275">
        <v>172</v>
      </c>
      <c r="B64" s="13" t="s">
        <v>435</v>
      </c>
      <c r="C64" s="276">
        <v>4263</v>
      </c>
      <c r="D64" s="277">
        <v>21</v>
      </c>
      <c r="E64" s="277">
        <f>Tasaus[[#This Row],[Tuloveroprosentti 2022]]-12.64</f>
        <v>8.36</v>
      </c>
      <c r="F64" s="14">
        <v>11997432.170070397</v>
      </c>
      <c r="G64" s="14">
        <f>Tasaus[[#This Row],[Kunnallisvero (maksuunpantu), €]]*100/Tasaus[[#This Row],[Tuloveroprosentti 2022]]</f>
        <v>57130629.381287612</v>
      </c>
      <c r="H64" s="278">
        <f>Tasaus[[#This Row],[Verotettava tulo (kunnallisvero), €]]*($E$11/100)</f>
        <v>4204814.3224627683</v>
      </c>
      <c r="I64" s="14">
        <v>1355134.2200467596</v>
      </c>
      <c r="J64" s="15">
        <v>864676.45090000005</v>
      </c>
      <c r="K64" s="15">
        <f>SUM(Tasaus[[#This Row],[Laskennallinen kunnallisvero, €]:[Laskennallinen kiinteistövero, €]])</f>
        <v>6424624.9934095275</v>
      </c>
      <c r="L64" s="15">
        <f>Tasaus[[#This Row],[Laskennallinen verotulo yhteensä, €]]/Tasaus[[#This Row],[Asukasluku 31.12.2021]]</f>
        <v>1507.0666182053783</v>
      </c>
      <c r="M64" s="37">
        <f>$L$11-Tasaus[[#This Row],[Laskennallinen verotulo yhteensä, €/asukas (=tasausraja)]]</f>
        <v>473.0833817946218</v>
      </c>
      <c r="N64" s="384">
        <f>IF(Tasaus[[#This Row],[Erotus = tasausrja - laskennallinen verotulo, €/asukas]]&gt;0,(Tasaus[[#This Row],[Erotus = tasausrja - laskennallinen verotulo, €/asukas]]*$B$7),(Tasaus[[#This Row],[Erotus = tasausrja - laskennallinen verotulo, €/asukas]]*$B$8))</f>
        <v>425.77504361515963</v>
      </c>
      <c r="O64" s="385">
        <f>Tasaus[[#This Row],[Tasaus,  €/asukas]]*Tasaus[[#This Row],[Asukasluku 31.12.2021]]</f>
        <v>1815079.0109314255</v>
      </c>
      <c r="Q64" s="121"/>
      <c r="R64" s="122"/>
      <c r="S64" s="123"/>
    </row>
    <row r="65" spans="1:19">
      <c r="A65" s="275">
        <v>176</v>
      </c>
      <c r="B65" s="13" t="s">
        <v>436</v>
      </c>
      <c r="C65" s="276">
        <v>4444</v>
      </c>
      <c r="D65" s="277">
        <v>20.75</v>
      </c>
      <c r="E65" s="277">
        <f>Tasaus[[#This Row],[Tuloveroprosentti 2022]]-12.64</f>
        <v>8.11</v>
      </c>
      <c r="F65" s="14">
        <v>11152996.160065442</v>
      </c>
      <c r="G65" s="14">
        <f>Tasaus[[#This Row],[Kunnallisvero (maksuunpantu), €]]*100/Tasaus[[#This Row],[Tuloveroprosentti 2022]]</f>
        <v>53749379.084652729</v>
      </c>
      <c r="H65" s="278">
        <f>Tasaus[[#This Row],[Verotettava tulo (kunnallisvero), €]]*($E$11/100)</f>
        <v>3955954.3006304409</v>
      </c>
      <c r="I65" s="14">
        <v>1511029.3759261305</v>
      </c>
      <c r="J65" s="15">
        <v>730271.4075000002</v>
      </c>
      <c r="K65" s="15">
        <f>SUM(Tasaus[[#This Row],[Laskennallinen kunnallisvero, €]:[Laskennallinen kiinteistövero, €]])</f>
        <v>6197255.0840565711</v>
      </c>
      <c r="L65" s="15">
        <f>Tasaus[[#This Row],[Laskennallinen verotulo yhteensä, €]]/Tasaus[[#This Row],[Asukasluku 31.12.2021]]</f>
        <v>1394.5218460973383</v>
      </c>
      <c r="M65" s="37">
        <f>$L$11-Tasaus[[#This Row],[Laskennallinen verotulo yhteensä, €/asukas (=tasausraja)]]</f>
        <v>585.62815390266178</v>
      </c>
      <c r="N65" s="384">
        <f>IF(Tasaus[[#This Row],[Erotus = tasausrja - laskennallinen verotulo, €/asukas]]&gt;0,(Tasaus[[#This Row],[Erotus = tasausrja - laskennallinen verotulo, €/asukas]]*$B$7),(Tasaus[[#This Row],[Erotus = tasausrja - laskennallinen verotulo, €/asukas]]*$B$8))</f>
        <v>527.06533851239567</v>
      </c>
      <c r="O65" s="385">
        <f>Tasaus[[#This Row],[Tasaus,  €/asukas]]*Tasaus[[#This Row],[Asukasluku 31.12.2021]]</f>
        <v>2342278.3643490863</v>
      </c>
      <c r="Q65" s="121"/>
      <c r="R65" s="122"/>
      <c r="S65" s="123"/>
    </row>
    <row r="66" spans="1:19">
      <c r="A66" s="275">
        <v>177</v>
      </c>
      <c r="B66" s="13" t="s">
        <v>437</v>
      </c>
      <c r="C66" s="276">
        <v>1786</v>
      </c>
      <c r="D66" s="277">
        <v>21</v>
      </c>
      <c r="E66" s="277">
        <f>Tasaus[[#This Row],[Tuloveroprosentti 2022]]-12.64</f>
        <v>8.36</v>
      </c>
      <c r="F66" s="14">
        <v>5879657.1700344989</v>
      </c>
      <c r="G66" s="14">
        <f>Tasaus[[#This Row],[Kunnallisvero (maksuunpantu), €]]*100/Tasaus[[#This Row],[Tuloveroprosentti 2022]]</f>
        <v>27998367.476354759</v>
      </c>
      <c r="H66" s="278">
        <f>Tasaus[[#This Row],[Verotettava tulo (kunnallisvero), €]]*($E$11/100)</f>
        <v>2060679.8462597101</v>
      </c>
      <c r="I66" s="14">
        <v>822235.37668081245</v>
      </c>
      <c r="J66" s="15">
        <v>290755.76135000004</v>
      </c>
      <c r="K66" s="15">
        <f>SUM(Tasaus[[#This Row],[Laskennallinen kunnallisvero, €]:[Laskennallinen kiinteistövero, €]])</f>
        <v>3173670.9842905225</v>
      </c>
      <c r="L66" s="15">
        <f>Tasaus[[#This Row],[Laskennallinen verotulo yhteensä, €]]/Tasaus[[#This Row],[Asukasluku 31.12.2021]]</f>
        <v>1776.971435772969</v>
      </c>
      <c r="M66" s="37">
        <f>$L$11-Tasaus[[#This Row],[Laskennallinen verotulo yhteensä, €/asukas (=tasausraja)]]</f>
        <v>203.17856422703107</v>
      </c>
      <c r="N66" s="384">
        <f>IF(Tasaus[[#This Row],[Erotus = tasausrja - laskennallinen verotulo, €/asukas]]&gt;0,(Tasaus[[#This Row],[Erotus = tasausrja - laskennallinen verotulo, €/asukas]]*$B$7),(Tasaus[[#This Row],[Erotus = tasausrja - laskennallinen verotulo, €/asukas]]*$B$8))</f>
        <v>182.86070780432797</v>
      </c>
      <c r="O66" s="385">
        <f>Tasaus[[#This Row],[Tasaus,  €/asukas]]*Tasaus[[#This Row],[Asukasluku 31.12.2021]]</f>
        <v>326589.22413852974</v>
      </c>
      <c r="Q66" s="121"/>
      <c r="R66" s="122"/>
      <c r="S66" s="123"/>
    </row>
    <row r="67" spans="1:19">
      <c r="A67" s="275">
        <v>178</v>
      </c>
      <c r="B67" s="13" t="s">
        <v>438</v>
      </c>
      <c r="C67" s="276">
        <v>5887</v>
      </c>
      <c r="D67" s="277">
        <v>20.75</v>
      </c>
      <c r="E67" s="277">
        <f>Tasaus[[#This Row],[Tuloveroprosentti 2022]]-12.64</f>
        <v>8.11</v>
      </c>
      <c r="F67" s="14">
        <v>16475696.350096673</v>
      </c>
      <c r="G67" s="14">
        <f>Tasaus[[#This Row],[Kunnallisvero (maksuunpantu), €]]*100/Tasaus[[#This Row],[Tuloveroprosentti 2022]]</f>
        <v>79400946.265526146</v>
      </c>
      <c r="H67" s="278">
        <f>Tasaus[[#This Row],[Verotettava tulo (kunnallisvero), €]]*($E$11/100)</f>
        <v>5843909.6451427238</v>
      </c>
      <c r="I67" s="14">
        <v>2012550.7919826796</v>
      </c>
      <c r="J67" s="15">
        <v>971775.25664999988</v>
      </c>
      <c r="K67" s="15">
        <f>SUM(Tasaus[[#This Row],[Laskennallinen kunnallisvero, €]:[Laskennallinen kiinteistövero, €]])</f>
        <v>8828235.6937754042</v>
      </c>
      <c r="L67" s="15">
        <f>Tasaus[[#This Row],[Laskennallinen verotulo yhteensä, €]]/Tasaus[[#This Row],[Asukasluku 31.12.2021]]</f>
        <v>1499.6153717980983</v>
      </c>
      <c r="M67" s="37">
        <f>$L$11-Tasaus[[#This Row],[Laskennallinen verotulo yhteensä, €/asukas (=tasausraja)]]</f>
        <v>480.5346282019018</v>
      </c>
      <c r="N67" s="384">
        <f>IF(Tasaus[[#This Row],[Erotus = tasausrja - laskennallinen verotulo, €/asukas]]&gt;0,(Tasaus[[#This Row],[Erotus = tasausrja - laskennallinen verotulo, €/asukas]]*$B$7),(Tasaus[[#This Row],[Erotus = tasausrja - laskennallinen verotulo, €/asukas]]*$B$8))</f>
        <v>432.48116538171161</v>
      </c>
      <c r="O67" s="385">
        <f>Tasaus[[#This Row],[Tasaus,  €/asukas]]*Tasaus[[#This Row],[Asukasluku 31.12.2021]]</f>
        <v>2546016.620602136</v>
      </c>
      <c r="Q67" s="121"/>
      <c r="R67" s="122"/>
      <c r="S67" s="123"/>
    </row>
    <row r="68" spans="1:19">
      <c r="A68" s="275">
        <v>179</v>
      </c>
      <c r="B68" s="13" t="s">
        <v>439</v>
      </c>
      <c r="C68" s="276">
        <v>144473</v>
      </c>
      <c r="D68" s="277">
        <v>20</v>
      </c>
      <c r="E68" s="277">
        <f>Tasaus[[#This Row],[Tuloveroprosentti 2022]]-12.64</f>
        <v>7.3599999999999994</v>
      </c>
      <c r="F68" s="14">
        <v>523084008.31306928</v>
      </c>
      <c r="G68" s="14">
        <f>Tasaus[[#This Row],[Kunnallisvero (maksuunpantu), €]]*100/Tasaus[[#This Row],[Tuloveroprosentti 2022]]</f>
        <v>2615420041.5653467</v>
      </c>
      <c r="H68" s="278">
        <f>Tasaus[[#This Row],[Verotettava tulo (kunnallisvero), €]]*($E$11/100)</f>
        <v>192494915.05920953</v>
      </c>
      <c r="I68" s="14">
        <v>31259001.853163399</v>
      </c>
      <c r="J68" s="15">
        <v>24034032.807050001</v>
      </c>
      <c r="K68" s="15">
        <f>SUM(Tasaus[[#This Row],[Laskennallinen kunnallisvero, €]:[Laskennallinen kiinteistövero, €]])</f>
        <v>247787949.71942291</v>
      </c>
      <c r="L68" s="15">
        <f>Tasaus[[#This Row],[Laskennallinen verotulo yhteensä, €]]/Tasaus[[#This Row],[Asukasluku 31.12.2021]]</f>
        <v>1715.1159712847584</v>
      </c>
      <c r="M68" s="37">
        <f>$L$11-Tasaus[[#This Row],[Laskennallinen verotulo yhteensä, €/asukas (=tasausraja)]]</f>
        <v>265.03402871524167</v>
      </c>
      <c r="N68" s="384">
        <f>IF(Tasaus[[#This Row],[Erotus = tasausrja - laskennallinen verotulo, €/asukas]]&gt;0,(Tasaus[[#This Row],[Erotus = tasausrja - laskennallinen verotulo, €/asukas]]*$B$7),(Tasaus[[#This Row],[Erotus = tasausrja - laskennallinen verotulo, €/asukas]]*$B$8))</f>
        <v>238.5306258437175</v>
      </c>
      <c r="O68" s="385">
        <f>Tasaus[[#This Row],[Tasaus,  €/asukas]]*Tasaus[[#This Row],[Asukasluku 31.12.2021]]</f>
        <v>34461235.107519396</v>
      </c>
      <c r="Q68" s="121"/>
      <c r="R68" s="122"/>
      <c r="S68" s="123"/>
    </row>
    <row r="69" spans="1:19">
      <c r="A69" s="275">
        <v>181</v>
      </c>
      <c r="B69" s="13" t="s">
        <v>440</v>
      </c>
      <c r="C69" s="276">
        <v>1685</v>
      </c>
      <c r="D69" s="277">
        <v>22.5</v>
      </c>
      <c r="E69" s="277">
        <f>Tasaus[[#This Row],[Tuloveroprosentti 2022]]-12.64</f>
        <v>9.86</v>
      </c>
      <c r="F69" s="14">
        <v>5201470.9800305199</v>
      </c>
      <c r="G69" s="14">
        <f>Tasaus[[#This Row],[Kunnallisvero (maksuunpantu), €]]*100/Tasaus[[#This Row],[Tuloveroprosentti 2022]]</f>
        <v>23117648.800135646</v>
      </c>
      <c r="H69" s="278">
        <f>Tasaus[[#This Row],[Verotettava tulo (kunnallisvero), €]]*($E$11/100)</f>
        <v>1701458.9516899835</v>
      </c>
      <c r="I69" s="14">
        <v>286890.18040515605</v>
      </c>
      <c r="J69" s="15">
        <v>244770.74035000001</v>
      </c>
      <c r="K69" s="15">
        <f>SUM(Tasaus[[#This Row],[Laskennallinen kunnallisvero, €]:[Laskennallinen kiinteistövero, €]])</f>
        <v>2233119.8724451396</v>
      </c>
      <c r="L69" s="15">
        <f>Tasaus[[#This Row],[Laskennallinen verotulo yhteensä, €]]/Tasaus[[#This Row],[Asukasluku 31.12.2021]]</f>
        <v>1325.2936928457802</v>
      </c>
      <c r="M69" s="37">
        <f>$L$11-Tasaus[[#This Row],[Laskennallinen verotulo yhteensä, €/asukas (=tasausraja)]]</f>
        <v>654.85630715421985</v>
      </c>
      <c r="N69" s="384">
        <f>IF(Tasaus[[#This Row],[Erotus = tasausrja - laskennallinen verotulo, €/asukas]]&gt;0,(Tasaus[[#This Row],[Erotus = tasausrja - laskennallinen verotulo, €/asukas]]*$B$7),(Tasaus[[#This Row],[Erotus = tasausrja - laskennallinen verotulo, €/asukas]]*$B$8))</f>
        <v>589.37067643879789</v>
      </c>
      <c r="O69" s="385">
        <f>Tasaus[[#This Row],[Tasaus,  €/asukas]]*Tasaus[[#This Row],[Asukasluku 31.12.2021]]</f>
        <v>993089.58979937446</v>
      </c>
      <c r="Q69" s="121"/>
      <c r="R69" s="122"/>
      <c r="S69" s="123"/>
    </row>
    <row r="70" spans="1:19">
      <c r="A70" s="275">
        <v>182</v>
      </c>
      <c r="B70" s="13" t="s">
        <v>72</v>
      </c>
      <c r="C70" s="276">
        <v>19767</v>
      </c>
      <c r="D70" s="277">
        <v>21</v>
      </c>
      <c r="E70" s="277">
        <f>Tasaus[[#This Row],[Tuloveroprosentti 2022]]-12.64</f>
        <v>8.36</v>
      </c>
      <c r="F70" s="14">
        <v>71886299.920421809</v>
      </c>
      <c r="G70" s="14">
        <f>Tasaus[[#This Row],[Kunnallisvero (maksuunpantu), €]]*100/Tasaus[[#This Row],[Tuloveroprosentti 2022]]</f>
        <v>342315713.90677053</v>
      </c>
      <c r="H70" s="278">
        <f>Tasaus[[#This Row],[Verotettava tulo (kunnallisvero), €]]*($E$11/100)</f>
        <v>25194436.54353831</v>
      </c>
      <c r="I70" s="14">
        <v>7699733.0563463494</v>
      </c>
      <c r="J70" s="15">
        <v>3398367.8803000008</v>
      </c>
      <c r="K70" s="15">
        <f>SUM(Tasaus[[#This Row],[Laskennallinen kunnallisvero, €]:[Laskennallinen kiinteistövero, €]])</f>
        <v>36292537.480184659</v>
      </c>
      <c r="L70" s="15">
        <f>Tasaus[[#This Row],[Laskennallinen verotulo yhteensä, €]]/Tasaus[[#This Row],[Asukasluku 31.12.2021]]</f>
        <v>1836.0164658362251</v>
      </c>
      <c r="M70" s="37">
        <f>$L$11-Tasaus[[#This Row],[Laskennallinen verotulo yhteensä, €/asukas (=tasausraja)]]</f>
        <v>144.13353416377504</v>
      </c>
      <c r="N70" s="384">
        <f>IF(Tasaus[[#This Row],[Erotus = tasausrja - laskennallinen verotulo, €/asukas]]&gt;0,(Tasaus[[#This Row],[Erotus = tasausrja - laskennallinen verotulo, €/asukas]]*$B$7),(Tasaus[[#This Row],[Erotus = tasausrja - laskennallinen verotulo, €/asukas]]*$B$8))</f>
        <v>129.72018074739754</v>
      </c>
      <c r="O70" s="385">
        <f>Tasaus[[#This Row],[Tasaus,  €/asukas]]*Tasaus[[#This Row],[Asukasluku 31.12.2021]]</f>
        <v>2564178.812833807</v>
      </c>
      <c r="Q70" s="121"/>
      <c r="R70" s="122"/>
      <c r="S70" s="123"/>
    </row>
    <row r="71" spans="1:19">
      <c r="A71" s="275">
        <v>186</v>
      </c>
      <c r="B71" s="13" t="s">
        <v>441</v>
      </c>
      <c r="C71" s="276">
        <v>45226</v>
      </c>
      <c r="D71" s="277">
        <v>20.25</v>
      </c>
      <c r="E71" s="277">
        <f>Tasaus[[#This Row],[Tuloveroprosentti 2022]]-12.64</f>
        <v>7.6099999999999994</v>
      </c>
      <c r="F71" s="14">
        <v>211650990.91124192</v>
      </c>
      <c r="G71" s="14">
        <f>Tasaus[[#This Row],[Kunnallisvero (maksuunpantu), €]]*100/Tasaus[[#This Row],[Tuloveroprosentti 2022]]</f>
        <v>1045190078.5740341</v>
      </c>
      <c r="H71" s="278">
        <f>Tasaus[[#This Row],[Verotettava tulo (kunnallisvero), €]]*($E$11/100)</f>
        <v>76925989.783048913</v>
      </c>
      <c r="I71" s="14">
        <v>5489737.6113812914</v>
      </c>
      <c r="J71" s="15">
        <v>6833387.4717500014</v>
      </c>
      <c r="K71" s="15">
        <f>SUM(Tasaus[[#This Row],[Laskennallinen kunnallisvero, €]:[Laskennallinen kiinteistövero, €]])</f>
        <v>89249114.866180211</v>
      </c>
      <c r="L71" s="15">
        <f>Tasaus[[#This Row],[Laskennallinen verotulo yhteensä, €]]/Tasaus[[#This Row],[Asukasluku 31.12.2021]]</f>
        <v>1973.4027963158408</v>
      </c>
      <c r="M71" s="37">
        <f>$L$11-Tasaus[[#This Row],[Laskennallinen verotulo yhteensä, €/asukas (=tasausraja)]]</f>
        <v>6.7472036841593308</v>
      </c>
      <c r="N71" s="384">
        <f>IF(Tasaus[[#This Row],[Erotus = tasausrja - laskennallinen verotulo, €/asukas]]&gt;0,(Tasaus[[#This Row],[Erotus = tasausrja - laskennallinen verotulo, €/asukas]]*$B$7),(Tasaus[[#This Row],[Erotus = tasausrja - laskennallinen verotulo, €/asukas]]*$B$8))</f>
        <v>6.0724833157433977</v>
      </c>
      <c r="O71" s="385">
        <f>Tasaus[[#This Row],[Tasaus,  €/asukas]]*Tasaus[[#This Row],[Asukasluku 31.12.2021]]</f>
        <v>274634.13043781091</v>
      </c>
      <c r="Q71" s="121"/>
      <c r="R71" s="122"/>
      <c r="S71" s="123"/>
    </row>
    <row r="72" spans="1:19">
      <c r="A72" s="275">
        <v>202</v>
      </c>
      <c r="B72" s="13" t="s">
        <v>442</v>
      </c>
      <c r="C72" s="276">
        <v>35497</v>
      </c>
      <c r="D72" s="277">
        <v>20.25</v>
      </c>
      <c r="E72" s="277">
        <f>Tasaus[[#This Row],[Tuloveroprosentti 2022]]-12.64</f>
        <v>7.6099999999999994</v>
      </c>
      <c r="F72" s="14">
        <v>161375726.0709469</v>
      </c>
      <c r="G72" s="14">
        <f>Tasaus[[#This Row],[Kunnallisvero (maksuunpantu), €]]*100/Tasaus[[#This Row],[Tuloveroprosentti 2022]]</f>
        <v>796917165.78245389</v>
      </c>
      <c r="H72" s="278">
        <f>Tasaus[[#This Row],[Verotettava tulo (kunnallisvero), €]]*($E$11/100)</f>
        <v>58653103.401588604</v>
      </c>
      <c r="I72" s="14">
        <v>6510876.3720445409</v>
      </c>
      <c r="J72" s="15">
        <v>4712562.9117999999</v>
      </c>
      <c r="K72" s="15">
        <f>SUM(Tasaus[[#This Row],[Laskennallinen kunnallisvero, €]:[Laskennallinen kiinteistövero, €]])</f>
        <v>69876542.685433149</v>
      </c>
      <c r="L72" s="15">
        <f>Tasaus[[#This Row],[Laskennallinen verotulo yhteensä, €]]/Tasaus[[#This Row],[Asukasluku 31.12.2021]]</f>
        <v>1968.519668857457</v>
      </c>
      <c r="M72" s="37">
        <f>$L$11-Tasaus[[#This Row],[Laskennallinen verotulo yhteensä, €/asukas (=tasausraja)]]</f>
        <v>11.630331142543127</v>
      </c>
      <c r="N72" s="384">
        <f>IF(Tasaus[[#This Row],[Erotus = tasausrja - laskennallinen verotulo, €/asukas]]&gt;0,(Tasaus[[#This Row],[Erotus = tasausrja - laskennallinen verotulo, €/asukas]]*$B$7),(Tasaus[[#This Row],[Erotus = tasausrja - laskennallinen verotulo, €/asukas]]*$B$8))</f>
        <v>10.467298028288814</v>
      </c>
      <c r="O72" s="385">
        <f>Tasaus[[#This Row],[Tasaus,  €/asukas]]*Tasaus[[#This Row],[Asukasluku 31.12.2021]]</f>
        <v>371557.67811016802</v>
      </c>
      <c r="Q72" s="121"/>
      <c r="R72" s="122"/>
      <c r="S72" s="123"/>
    </row>
    <row r="73" spans="1:19">
      <c r="A73" s="275">
        <v>204</v>
      </c>
      <c r="B73" s="13" t="s">
        <v>443</v>
      </c>
      <c r="C73" s="276">
        <v>2778</v>
      </c>
      <c r="D73" s="277">
        <v>22</v>
      </c>
      <c r="E73" s="277">
        <f>Tasaus[[#This Row],[Tuloveroprosentti 2022]]-12.64</f>
        <v>9.36</v>
      </c>
      <c r="F73" s="14">
        <v>7713489.5700452598</v>
      </c>
      <c r="G73" s="14">
        <f>Tasaus[[#This Row],[Kunnallisvero (maksuunpantu), €]]*100/Tasaus[[#This Row],[Tuloveroprosentti 2022]]</f>
        <v>35061316.227478452</v>
      </c>
      <c r="H73" s="278">
        <f>Tasaus[[#This Row],[Verotettava tulo (kunnallisvero), €]]*($E$11/100)</f>
        <v>2580512.8743424141</v>
      </c>
      <c r="I73" s="14">
        <v>1156822.9006883504</v>
      </c>
      <c r="J73" s="15">
        <v>450971.2524</v>
      </c>
      <c r="K73" s="15">
        <f>SUM(Tasaus[[#This Row],[Laskennallinen kunnallisvero, €]:[Laskennallinen kiinteistövero, €]])</f>
        <v>4188307.0274307649</v>
      </c>
      <c r="L73" s="15">
        <f>Tasaus[[#This Row],[Laskennallinen verotulo yhteensä, €]]/Tasaus[[#This Row],[Asukasluku 31.12.2021]]</f>
        <v>1507.6699162817729</v>
      </c>
      <c r="M73" s="37">
        <f>$L$11-Tasaus[[#This Row],[Laskennallinen verotulo yhteensä, €/asukas (=tasausraja)]]</f>
        <v>472.48008371822721</v>
      </c>
      <c r="N73" s="384">
        <f>IF(Tasaus[[#This Row],[Erotus = tasausrja - laskennallinen verotulo, €/asukas]]&gt;0,(Tasaus[[#This Row],[Erotus = tasausrja - laskennallinen verotulo, €/asukas]]*$B$7),(Tasaus[[#This Row],[Erotus = tasausrja - laskennallinen verotulo, €/asukas]]*$B$8))</f>
        <v>425.23207534640449</v>
      </c>
      <c r="O73" s="385">
        <f>Tasaus[[#This Row],[Tasaus,  €/asukas]]*Tasaus[[#This Row],[Asukasluku 31.12.2021]]</f>
        <v>1181294.7053123116</v>
      </c>
      <c r="Q73" s="121"/>
      <c r="R73" s="122"/>
      <c r="S73" s="123"/>
    </row>
    <row r="74" spans="1:19">
      <c r="A74" s="275">
        <v>205</v>
      </c>
      <c r="B74" s="13" t="s">
        <v>444</v>
      </c>
      <c r="C74" s="276">
        <v>36493</v>
      </c>
      <c r="D74" s="277">
        <v>21</v>
      </c>
      <c r="E74" s="277">
        <f>Tasaus[[#This Row],[Tuloveroprosentti 2022]]-12.64</f>
        <v>8.36</v>
      </c>
      <c r="F74" s="14">
        <v>136709399.21080217</v>
      </c>
      <c r="G74" s="14">
        <f>Tasaus[[#This Row],[Kunnallisvero (maksuunpantu), €]]*100/Tasaus[[#This Row],[Tuloveroprosentti 2022]]</f>
        <v>650997139.09905791</v>
      </c>
      <c r="H74" s="278">
        <f>Tasaus[[#This Row],[Verotettava tulo (kunnallisvero), €]]*($E$11/100)</f>
        <v>47913389.43769066</v>
      </c>
      <c r="I74" s="14">
        <v>5711935.2876358256</v>
      </c>
      <c r="J74" s="15">
        <v>5044158.6030000011</v>
      </c>
      <c r="K74" s="15">
        <f>SUM(Tasaus[[#This Row],[Laskennallinen kunnallisvero, €]:[Laskennallinen kiinteistövero, €]])</f>
        <v>58669483.328326486</v>
      </c>
      <c r="L74" s="15">
        <f>Tasaus[[#This Row],[Laskennallinen verotulo yhteensä, €]]/Tasaus[[#This Row],[Asukasluku 31.12.2021]]</f>
        <v>1607.6914292693527</v>
      </c>
      <c r="M74" s="37">
        <f>$L$11-Tasaus[[#This Row],[Laskennallinen verotulo yhteensä, €/asukas (=tasausraja)]]</f>
        <v>372.45857073064735</v>
      </c>
      <c r="N74" s="384">
        <f>IF(Tasaus[[#This Row],[Erotus = tasausrja - laskennallinen verotulo, €/asukas]]&gt;0,(Tasaus[[#This Row],[Erotus = tasausrja - laskennallinen verotulo, €/asukas]]*$B$7),(Tasaus[[#This Row],[Erotus = tasausrja - laskennallinen verotulo, €/asukas]]*$B$8))</f>
        <v>335.21271365758264</v>
      </c>
      <c r="O74" s="385">
        <f>Tasaus[[#This Row],[Tasaus,  €/asukas]]*Tasaus[[#This Row],[Asukasluku 31.12.2021]]</f>
        <v>12232917.559506163</v>
      </c>
      <c r="Q74" s="121"/>
      <c r="R74" s="122"/>
      <c r="S74" s="123"/>
    </row>
    <row r="75" spans="1:19">
      <c r="A75" s="275">
        <v>208</v>
      </c>
      <c r="B75" s="13" t="s">
        <v>445</v>
      </c>
      <c r="C75" s="276">
        <v>12412</v>
      </c>
      <c r="D75" s="277">
        <v>21</v>
      </c>
      <c r="E75" s="277">
        <f>Tasaus[[#This Row],[Tuloveroprosentti 2022]]-12.64</f>
        <v>8.36</v>
      </c>
      <c r="F75" s="14">
        <v>38702399.400227085</v>
      </c>
      <c r="G75" s="14">
        <f>Tasaus[[#This Row],[Kunnallisvero (maksuunpantu), €]]*100/Tasaus[[#This Row],[Tuloveroprosentti 2022]]</f>
        <v>184297140.00108135</v>
      </c>
      <c r="H75" s="278">
        <f>Tasaus[[#This Row],[Verotettava tulo (kunnallisvero), €]]*($E$11/100)</f>
        <v>13564269.504079588</v>
      </c>
      <c r="I75" s="14">
        <v>2119987.6377643696</v>
      </c>
      <c r="J75" s="15">
        <v>2115823.2565000001</v>
      </c>
      <c r="K75" s="15">
        <f>SUM(Tasaus[[#This Row],[Laskennallinen kunnallisvero, €]:[Laskennallinen kiinteistövero, €]])</f>
        <v>17800080.398343958</v>
      </c>
      <c r="L75" s="15">
        <f>Tasaus[[#This Row],[Laskennallinen verotulo yhteensä, €]]/Tasaus[[#This Row],[Asukasluku 31.12.2021]]</f>
        <v>1434.1025135630002</v>
      </c>
      <c r="M75" s="37">
        <f>$L$11-Tasaus[[#This Row],[Laskennallinen verotulo yhteensä, €/asukas (=tasausraja)]]</f>
        <v>546.04748643699986</v>
      </c>
      <c r="N75" s="384">
        <f>IF(Tasaus[[#This Row],[Erotus = tasausrja - laskennallinen verotulo, €/asukas]]&gt;0,(Tasaus[[#This Row],[Erotus = tasausrja - laskennallinen verotulo, €/asukas]]*$B$7),(Tasaus[[#This Row],[Erotus = tasausrja - laskennallinen verotulo, €/asukas]]*$B$8))</f>
        <v>491.4427377932999</v>
      </c>
      <c r="O75" s="385">
        <f>Tasaus[[#This Row],[Tasaus,  €/asukas]]*Tasaus[[#This Row],[Asukasluku 31.12.2021]]</f>
        <v>6099787.2614904381</v>
      </c>
      <c r="Q75" s="121"/>
      <c r="R75" s="122"/>
      <c r="S75" s="123"/>
    </row>
    <row r="76" spans="1:19">
      <c r="A76" s="275">
        <v>211</v>
      </c>
      <c r="B76" s="13" t="s">
        <v>446</v>
      </c>
      <c r="C76" s="276">
        <v>32622</v>
      </c>
      <c r="D76" s="277">
        <v>21</v>
      </c>
      <c r="E76" s="277">
        <f>Tasaus[[#This Row],[Tuloveroprosentti 2022]]-12.64</f>
        <v>8.36</v>
      </c>
      <c r="F76" s="14">
        <v>139896399.87082088</v>
      </c>
      <c r="G76" s="14">
        <f>Tasaus[[#This Row],[Kunnallisvero (maksuunpantu), €]]*100/Tasaus[[#This Row],[Tuloveroprosentti 2022]]</f>
        <v>666173332.71819472</v>
      </c>
      <c r="H76" s="278">
        <f>Tasaus[[#This Row],[Verotettava tulo (kunnallisvero), €]]*($E$11/100)</f>
        <v>49030357.28805913</v>
      </c>
      <c r="I76" s="14">
        <v>4731935.9375967328</v>
      </c>
      <c r="J76" s="15">
        <v>4858016.1883500004</v>
      </c>
      <c r="K76" s="15">
        <f>SUM(Tasaus[[#This Row],[Laskennallinen kunnallisvero, €]:[Laskennallinen kiinteistövero, €]])</f>
        <v>58620309.414005861</v>
      </c>
      <c r="L76" s="15">
        <f>Tasaus[[#This Row],[Laskennallinen verotulo yhteensä, €]]/Tasaus[[#This Row],[Asukasluku 31.12.2021]]</f>
        <v>1796.9563305133304</v>
      </c>
      <c r="M76" s="37">
        <f>$L$11-Tasaus[[#This Row],[Laskennallinen verotulo yhteensä, €/asukas (=tasausraja)]]</f>
        <v>183.19366948666971</v>
      </c>
      <c r="N76" s="384">
        <f>IF(Tasaus[[#This Row],[Erotus = tasausrja - laskennallinen verotulo, €/asukas]]&gt;0,(Tasaus[[#This Row],[Erotus = tasausrja - laskennallinen verotulo, €/asukas]]*$B$7),(Tasaus[[#This Row],[Erotus = tasausrja - laskennallinen verotulo, €/asukas]]*$B$8))</f>
        <v>164.87430253800275</v>
      </c>
      <c r="O76" s="385">
        <f>Tasaus[[#This Row],[Tasaus,  €/asukas]]*Tasaus[[#This Row],[Asukasluku 31.12.2021]]</f>
        <v>5378529.4973947257</v>
      </c>
      <c r="Q76" s="121"/>
      <c r="R76" s="122"/>
      <c r="S76" s="123"/>
    </row>
    <row r="77" spans="1:19">
      <c r="A77" s="275">
        <v>213</v>
      </c>
      <c r="B77" s="13" t="s">
        <v>447</v>
      </c>
      <c r="C77" s="276">
        <v>5230</v>
      </c>
      <c r="D77" s="277">
        <v>21.5</v>
      </c>
      <c r="E77" s="277">
        <f>Tasaus[[#This Row],[Tuloveroprosentti 2022]]-12.64</f>
        <v>8.86</v>
      </c>
      <c r="F77" s="14">
        <v>15535933.060091158</v>
      </c>
      <c r="G77" s="14">
        <f>Tasaus[[#This Row],[Kunnallisvero (maksuunpantu), €]]*100/Tasaus[[#This Row],[Tuloveroprosentti 2022]]</f>
        <v>72260153.767865852</v>
      </c>
      <c r="H77" s="278">
        <f>Tasaus[[#This Row],[Verotettava tulo (kunnallisvero), €]]*($E$11/100)</f>
        <v>5318347.3173149265</v>
      </c>
      <c r="I77" s="14">
        <v>2346864.8039277066</v>
      </c>
      <c r="J77" s="15">
        <v>1110961.0183000001</v>
      </c>
      <c r="K77" s="15">
        <f>SUM(Tasaus[[#This Row],[Laskennallinen kunnallisvero, €]:[Laskennallinen kiinteistövero, €]])</f>
        <v>8776173.1395426337</v>
      </c>
      <c r="L77" s="15">
        <f>Tasaus[[#This Row],[Laskennallinen verotulo yhteensä, €]]/Tasaus[[#This Row],[Asukasluku 31.12.2021]]</f>
        <v>1678.044577350408</v>
      </c>
      <c r="M77" s="37">
        <f>$L$11-Tasaus[[#This Row],[Laskennallinen verotulo yhteensä, €/asukas (=tasausraja)]]</f>
        <v>302.10542264959213</v>
      </c>
      <c r="N77" s="384">
        <f>IF(Tasaus[[#This Row],[Erotus = tasausrja - laskennallinen verotulo, €/asukas]]&gt;0,(Tasaus[[#This Row],[Erotus = tasausrja - laskennallinen verotulo, €/asukas]]*$B$7),(Tasaus[[#This Row],[Erotus = tasausrja - laskennallinen verotulo, €/asukas]]*$B$8))</f>
        <v>271.89488038463293</v>
      </c>
      <c r="O77" s="385">
        <f>Tasaus[[#This Row],[Tasaus,  €/asukas]]*Tasaus[[#This Row],[Asukasluku 31.12.2021]]</f>
        <v>1422010.2244116303</v>
      </c>
      <c r="Q77" s="121"/>
      <c r="R77" s="122"/>
      <c r="S77" s="123"/>
    </row>
    <row r="78" spans="1:19">
      <c r="A78" s="275">
        <v>214</v>
      </c>
      <c r="B78" s="13" t="s">
        <v>448</v>
      </c>
      <c r="C78" s="276">
        <v>12662</v>
      </c>
      <c r="D78" s="277">
        <v>21.75</v>
      </c>
      <c r="E78" s="277">
        <f>Tasaus[[#This Row],[Tuloveroprosentti 2022]]-12.64</f>
        <v>9.11</v>
      </c>
      <c r="F78" s="14">
        <v>41071099.150240988</v>
      </c>
      <c r="G78" s="14">
        <f>Tasaus[[#This Row],[Kunnallisvero (maksuunpantu), €]]*100/Tasaus[[#This Row],[Tuloveroprosentti 2022]]</f>
        <v>188832639.77122295</v>
      </c>
      <c r="H78" s="278">
        <f>Tasaus[[#This Row],[Verotettava tulo (kunnallisvero), €]]*($E$11/100)</f>
        <v>13898082.28716201</v>
      </c>
      <c r="I78" s="14">
        <v>3198225.9461974585</v>
      </c>
      <c r="J78" s="366">
        <v>1966156.3944000003</v>
      </c>
      <c r="K78" s="15">
        <f>SUM(Tasaus[[#This Row],[Laskennallinen kunnallisvero, €]:[Laskennallinen kiinteistövero, €]])</f>
        <v>19062464.627759468</v>
      </c>
      <c r="L78" s="15">
        <f>Tasaus[[#This Row],[Laskennallinen verotulo yhteensä, €]]/Tasaus[[#This Row],[Asukasluku 31.12.2021]]</f>
        <v>1505.4860707439163</v>
      </c>
      <c r="M78" s="37">
        <f>$L$11-Tasaus[[#This Row],[Laskennallinen verotulo yhteensä, €/asukas (=tasausraja)]]</f>
        <v>474.66392925608375</v>
      </c>
      <c r="N78" s="384">
        <f>IF(Tasaus[[#This Row],[Erotus = tasausrja - laskennallinen verotulo, €/asukas]]&gt;0,(Tasaus[[#This Row],[Erotus = tasausrja - laskennallinen verotulo, €/asukas]]*$B$7),(Tasaus[[#This Row],[Erotus = tasausrja - laskennallinen verotulo, €/asukas]]*$B$8))</f>
        <v>427.19753633047537</v>
      </c>
      <c r="O78" s="385">
        <f>Tasaus[[#This Row],[Tasaus,  €/asukas]]*Tasaus[[#This Row],[Asukasluku 31.12.2021]]</f>
        <v>5409175.2050164789</v>
      </c>
      <c r="Q78" s="121"/>
      <c r="R78" s="122"/>
      <c r="S78" s="123"/>
    </row>
    <row r="79" spans="1:19">
      <c r="A79" s="275">
        <v>216</v>
      </c>
      <c r="B79" s="13" t="s">
        <v>449</v>
      </c>
      <c r="C79" s="276">
        <v>1311</v>
      </c>
      <c r="D79" s="277">
        <v>21.5</v>
      </c>
      <c r="E79" s="277">
        <f>Tasaus[[#This Row],[Tuloveroprosentti 2022]]-12.64</f>
        <v>8.86</v>
      </c>
      <c r="F79" s="14">
        <v>3410604.8400200126</v>
      </c>
      <c r="G79" s="14">
        <f>Tasaus[[#This Row],[Kunnallisvero (maksuunpantu), €]]*100/Tasaus[[#This Row],[Tuloveroprosentti 2022]]</f>
        <v>15863278.325674478</v>
      </c>
      <c r="H79" s="278">
        <f>Tasaus[[#This Row],[Verotettava tulo (kunnallisvero), €]]*($E$11/100)</f>
        <v>1167537.2847696415</v>
      </c>
      <c r="I79" s="14">
        <v>536963.20355647313</v>
      </c>
      <c r="J79" s="15">
        <v>262668.31195</v>
      </c>
      <c r="K79" s="15">
        <f>SUM(Tasaus[[#This Row],[Laskennallinen kunnallisvero, €]:[Laskennallinen kiinteistövero, €]])</f>
        <v>1967168.8002761146</v>
      </c>
      <c r="L79" s="15">
        <f>Tasaus[[#This Row],[Laskennallinen verotulo yhteensä, €]]/Tasaus[[#This Row],[Asukasluku 31.12.2021]]</f>
        <v>1500.5101451381499</v>
      </c>
      <c r="M79" s="37">
        <f>$L$11-Tasaus[[#This Row],[Laskennallinen verotulo yhteensä, €/asukas (=tasausraja)]]</f>
        <v>479.63985486185015</v>
      </c>
      <c r="N79" s="384">
        <f>IF(Tasaus[[#This Row],[Erotus = tasausrja - laskennallinen verotulo, €/asukas]]&gt;0,(Tasaus[[#This Row],[Erotus = tasausrja - laskennallinen verotulo, €/asukas]]*$B$7),(Tasaus[[#This Row],[Erotus = tasausrja - laskennallinen verotulo, €/asukas]]*$B$8))</f>
        <v>431.67586937566517</v>
      </c>
      <c r="O79" s="385">
        <f>Tasaus[[#This Row],[Tasaus,  €/asukas]]*Tasaus[[#This Row],[Asukasluku 31.12.2021]]</f>
        <v>565927.064751497</v>
      </c>
      <c r="Q79" s="121"/>
      <c r="R79" s="122"/>
      <c r="S79" s="123"/>
    </row>
    <row r="80" spans="1:19">
      <c r="A80" s="275">
        <v>217</v>
      </c>
      <c r="B80" s="13" t="s">
        <v>450</v>
      </c>
      <c r="C80" s="276">
        <v>5390</v>
      </c>
      <c r="D80" s="277">
        <v>21.5</v>
      </c>
      <c r="E80" s="277">
        <f>Tasaus[[#This Row],[Tuloveroprosentti 2022]]-12.64</f>
        <v>8.86</v>
      </c>
      <c r="F80" s="14">
        <v>17412925.060102172</v>
      </c>
      <c r="G80" s="14">
        <f>Tasaus[[#This Row],[Kunnallisvero (maksuunpantu), €]]*100/Tasaus[[#This Row],[Tuloveroprosentti 2022]]</f>
        <v>80990349.116754293</v>
      </c>
      <c r="H80" s="278">
        <f>Tasaus[[#This Row],[Verotettava tulo (kunnallisvero), €]]*($E$11/100)</f>
        <v>5960889.694993116</v>
      </c>
      <c r="I80" s="14">
        <v>886705.58417505084</v>
      </c>
      <c r="J80" s="15">
        <v>727889.23445000011</v>
      </c>
      <c r="K80" s="15">
        <f>SUM(Tasaus[[#This Row],[Laskennallinen kunnallisvero, €]:[Laskennallinen kiinteistövero, €]])</f>
        <v>7575484.5136181675</v>
      </c>
      <c r="L80" s="15">
        <f>Tasaus[[#This Row],[Laskennallinen verotulo yhteensä, €]]/Tasaus[[#This Row],[Asukasluku 31.12.2021]]</f>
        <v>1405.4702251610699</v>
      </c>
      <c r="M80" s="37">
        <f>$L$11-Tasaus[[#This Row],[Laskennallinen verotulo yhteensä, €/asukas (=tasausraja)]]</f>
        <v>574.67977483893014</v>
      </c>
      <c r="N80" s="384">
        <f>IF(Tasaus[[#This Row],[Erotus = tasausrja - laskennallinen verotulo, €/asukas]]&gt;0,(Tasaus[[#This Row],[Erotus = tasausrja - laskennallinen verotulo, €/asukas]]*$B$7),(Tasaus[[#This Row],[Erotus = tasausrja - laskennallinen verotulo, €/asukas]]*$B$8))</f>
        <v>517.21179735503711</v>
      </c>
      <c r="O80" s="385">
        <f>Tasaus[[#This Row],[Tasaus,  €/asukas]]*Tasaus[[#This Row],[Asukasluku 31.12.2021]]</f>
        <v>2787771.5877436502</v>
      </c>
      <c r="Q80" s="121"/>
      <c r="R80" s="122"/>
      <c r="S80" s="123"/>
    </row>
    <row r="81" spans="1:19">
      <c r="A81" s="275">
        <v>218</v>
      </c>
      <c r="B81" s="13" t="s">
        <v>451</v>
      </c>
      <c r="C81" s="276">
        <v>1192</v>
      </c>
      <c r="D81" s="277">
        <v>22.5</v>
      </c>
      <c r="E81" s="277">
        <f>Tasaus[[#This Row],[Tuloveroprosentti 2022]]-12.64</f>
        <v>9.86</v>
      </c>
      <c r="F81" s="14">
        <v>3389047.860019885</v>
      </c>
      <c r="G81" s="14">
        <f>Tasaus[[#This Row],[Kunnallisvero (maksuunpantu), €]]*100/Tasaus[[#This Row],[Tuloveroprosentti 2022]]</f>
        <v>15062434.933421712</v>
      </c>
      <c r="H81" s="278">
        <f>Tasaus[[#This Row],[Verotettava tulo (kunnallisvero), €]]*($E$11/100)</f>
        <v>1108595.2110998379</v>
      </c>
      <c r="I81" s="14">
        <v>323327.58087100665</v>
      </c>
      <c r="J81" s="15">
        <v>145136.60700000005</v>
      </c>
      <c r="K81" s="15">
        <f>SUM(Tasaus[[#This Row],[Laskennallinen kunnallisvero, €]:[Laskennallinen kiinteistövero, €]])</f>
        <v>1577059.3989708447</v>
      </c>
      <c r="L81" s="15">
        <f>Tasaus[[#This Row],[Laskennallinen verotulo yhteensä, €]]/Tasaus[[#This Row],[Asukasluku 31.12.2021]]</f>
        <v>1323.0364085325878</v>
      </c>
      <c r="M81" s="37">
        <f>$L$11-Tasaus[[#This Row],[Laskennallinen verotulo yhteensä, €/asukas (=tasausraja)]]</f>
        <v>657.11359146741233</v>
      </c>
      <c r="N81" s="384">
        <f>IF(Tasaus[[#This Row],[Erotus = tasausrja - laskennallinen verotulo, €/asukas]]&gt;0,(Tasaus[[#This Row],[Erotus = tasausrja - laskennallinen verotulo, €/asukas]]*$B$7),(Tasaus[[#This Row],[Erotus = tasausrja - laskennallinen verotulo, €/asukas]]*$B$8))</f>
        <v>591.40223232067115</v>
      </c>
      <c r="O81" s="385">
        <f>Tasaus[[#This Row],[Tasaus,  €/asukas]]*Tasaus[[#This Row],[Asukasluku 31.12.2021]]</f>
        <v>704951.46092623996</v>
      </c>
      <c r="Q81" s="121"/>
      <c r="R81" s="122"/>
      <c r="S81" s="123"/>
    </row>
    <row r="82" spans="1:19">
      <c r="A82" s="275">
        <v>224</v>
      </c>
      <c r="B82" s="13" t="s">
        <v>452</v>
      </c>
      <c r="C82" s="276">
        <v>8717</v>
      </c>
      <c r="D82" s="277">
        <v>21.25</v>
      </c>
      <c r="E82" s="277">
        <f>Tasaus[[#This Row],[Tuloveroprosentti 2022]]-12.64</f>
        <v>8.61</v>
      </c>
      <c r="F82" s="14">
        <v>31417652.98018435</v>
      </c>
      <c r="G82" s="14">
        <f>Tasaus[[#This Row],[Kunnallisvero (maksuunpantu), €]]*100/Tasaus[[#This Row],[Tuloveroprosentti 2022]]</f>
        <v>147847778.7302793</v>
      </c>
      <c r="H82" s="278">
        <f>Tasaus[[#This Row],[Verotettava tulo (kunnallisvero), €]]*($E$11/100)</f>
        <v>10881596.514548557</v>
      </c>
      <c r="I82" s="14">
        <v>1168753.9109370848</v>
      </c>
      <c r="J82" s="15">
        <v>1054570.7102000001</v>
      </c>
      <c r="K82" s="15">
        <f>SUM(Tasaus[[#This Row],[Laskennallinen kunnallisvero, €]:[Laskennallinen kiinteistövero, €]])</f>
        <v>13104921.135685641</v>
      </c>
      <c r="L82" s="15">
        <f>Tasaus[[#This Row],[Laskennallinen verotulo yhteensä, €]]/Tasaus[[#This Row],[Asukasluku 31.12.2021]]</f>
        <v>1503.3751446237973</v>
      </c>
      <c r="M82" s="37">
        <f>$L$11-Tasaus[[#This Row],[Laskennallinen verotulo yhteensä, €/asukas (=tasausraja)]]</f>
        <v>476.77485537620282</v>
      </c>
      <c r="N82" s="384">
        <f>IF(Tasaus[[#This Row],[Erotus = tasausrja - laskennallinen verotulo, €/asukas]]&gt;0,(Tasaus[[#This Row],[Erotus = tasausrja - laskennallinen verotulo, €/asukas]]*$B$7),(Tasaus[[#This Row],[Erotus = tasausrja - laskennallinen verotulo, €/asukas]]*$B$8))</f>
        <v>429.09736983858255</v>
      </c>
      <c r="O82" s="385">
        <f>Tasaus[[#This Row],[Tasaus,  €/asukas]]*Tasaus[[#This Row],[Asukasluku 31.12.2021]]</f>
        <v>3740441.7728829239</v>
      </c>
      <c r="Q82" s="121"/>
      <c r="R82" s="122"/>
      <c r="S82" s="123"/>
    </row>
    <row r="83" spans="1:19">
      <c r="A83" s="275">
        <v>226</v>
      </c>
      <c r="B83" s="13" t="s">
        <v>453</v>
      </c>
      <c r="C83" s="276">
        <v>3774</v>
      </c>
      <c r="D83" s="277">
        <v>21.5</v>
      </c>
      <c r="E83" s="277">
        <f>Tasaus[[#This Row],[Tuloveroprosentti 2022]]-12.64</f>
        <v>8.86</v>
      </c>
      <c r="F83" s="14">
        <v>10514440.330061696</v>
      </c>
      <c r="G83" s="14">
        <f>Tasaus[[#This Row],[Kunnallisvero (maksuunpantu), €]]*100/Tasaus[[#This Row],[Tuloveroprosentti 2022]]</f>
        <v>48904373.628193937</v>
      </c>
      <c r="H83" s="278">
        <f>Tasaus[[#This Row],[Verotettava tulo (kunnallisvero), €]]*($E$11/100)</f>
        <v>3599361.8990350738</v>
      </c>
      <c r="I83" s="14">
        <v>1282894.3448591079</v>
      </c>
      <c r="J83" s="15">
        <v>644930.36600000004</v>
      </c>
      <c r="K83" s="15">
        <f>SUM(Tasaus[[#This Row],[Laskennallinen kunnallisvero, €]:[Laskennallinen kiinteistövero, €]])</f>
        <v>5527186.6098941825</v>
      </c>
      <c r="L83" s="15">
        <f>Tasaus[[#This Row],[Laskennallinen verotulo yhteensä, €]]/Tasaus[[#This Row],[Asukasluku 31.12.2021]]</f>
        <v>1464.5433518532545</v>
      </c>
      <c r="M83" s="37">
        <f>$L$11-Tasaus[[#This Row],[Laskennallinen verotulo yhteensä, €/asukas (=tasausraja)]]</f>
        <v>515.60664814674556</v>
      </c>
      <c r="N83" s="384">
        <f>IF(Tasaus[[#This Row],[Erotus = tasausrja - laskennallinen verotulo, €/asukas]]&gt;0,(Tasaus[[#This Row],[Erotus = tasausrja - laskennallinen verotulo, €/asukas]]*$B$7),(Tasaus[[#This Row],[Erotus = tasausrja - laskennallinen verotulo, €/asukas]]*$B$8))</f>
        <v>464.04598333207099</v>
      </c>
      <c r="O83" s="385">
        <f>Tasaus[[#This Row],[Tasaus,  €/asukas]]*Tasaus[[#This Row],[Asukasluku 31.12.2021]]</f>
        <v>1751309.5410952359</v>
      </c>
      <c r="Q83" s="121"/>
      <c r="R83" s="122"/>
      <c r="S83" s="123"/>
    </row>
    <row r="84" spans="1:19">
      <c r="A84" s="275">
        <v>230</v>
      </c>
      <c r="B84" s="13" t="s">
        <v>454</v>
      </c>
      <c r="C84" s="276">
        <v>2290</v>
      </c>
      <c r="D84" s="277">
        <v>20.5</v>
      </c>
      <c r="E84" s="277">
        <f>Tasaus[[#This Row],[Tuloveroprosentti 2022]]-12.64</f>
        <v>7.8599999999999994</v>
      </c>
      <c r="F84" s="14">
        <v>5762204.5500338105</v>
      </c>
      <c r="G84" s="14">
        <f>Tasaus[[#This Row],[Kunnallisvero (maksuunpantu), €]]*100/Tasaus[[#This Row],[Tuloveroprosentti 2022]]</f>
        <v>28108314.878213707</v>
      </c>
      <c r="H84" s="278">
        <f>Tasaus[[#This Row],[Verotettava tulo (kunnallisvero), €]]*($E$11/100)</f>
        <v>2068771.9750365289</v>
      </c>
      <c r="I84" s="14">
        <v>575785.93432047695</v>
      </c>
      <c r="J84" s="15">
        <v>312860.68199999997</v>
      </c>
      <c r="K84" s="15">
        <f>SUM(Tasaus[[#This Row],[Laskennallinen kunnallisvero, €]:[Laskennallinen kiinteistövero, €]])</f>
        <v>2957418.5913570058</v>
      </c>
      <c r="L84" s="15">
        <f>Tasaus[[#This Row],[Laskennallinen verotulo yhteensä, €]]/Tasaus[[#This Row],[Asukasluku 31.12.2021]]</f>
        <v>1291.4491665314436</v>
      </c>
      <c r="M84" s="37">
        <f>$L$11-Tasaus[[#This Row],[Laskennallinen verotulo yhteensä, €/asukas (=tasausraja)]]</f>
        <v>688.70083346855654</v>
      </c>
      <c r="N84" s="384">
        <f>IF(Tasaus[[#This Row],[Erotus = tasausrja - laskennallinen verotulo, €/asukas]]&gt;0,(Tasaus[[#This Row],[Erotus = tasausrja - laskennallinen verotulo, €/asukas]]*$B$7),(Tasaus[[#This Row],[Erotus = tasausrja - laskennallinen verotulo, €/asukas]]*$B$8))</f>
        <v>619.83075012170093</v>
      </c>
      <c r="O84" s="385">
        <f>Tasaus[[#This Row],[Tasaus,  €/asukas]]*Tasaus[[#This Row],[Asukasluku 31.12.2021]]</f>
        <v>1419412.4177786952</v>
      </c>
      <c r="Q84" s="121"/>
      <c r="R84" s="122"/>
      <c r="S84" s="123"/>
    </row>
    <row r="85" spans="1:19">
      <c r="A85" s="275">
        <v>231</v>
      </c>
      <c r="B85" s="13" t="s">
        <v>455</v>
      </c>
      <c r="C85" s="276">
        <v>1289</v>
      </c>
      <c r="D85" s="277">
        <v>23</v>
      </c>
      <c r="E85" s="277">
        <f>Tasaus[[#This Row],[Tuloveroprosentti 2022]]-12.64</f>
        <v>10.36</v>
      </c>
      <c r="F85" s="14">
        <v>5372704.680031525</v>
      </c>
      <c r="G85" s="14">
        <f>Tasaus[[#This Row],[Kunnallisvero (maksuunpantu), €]]*100/Tasaus[[#This Row],[Tuloveroprosentti 2022]]</f>
        <v>23359585.565354455</v>
      </c>
      <c r="H85" s="278">
        <f>Tasaus[[#This Row],[Verotettava tulo (kunnallisvero), €]]*($E$11/100)</f>
        <v>1719265.497610088</v>
      </c>
      <c r="I85" s="14">
        <v>753766.55359540321</v>
      </c>
      <c r="J85" s="15">
        <v>266659.71090000006</v>
      </c>
      <c r="K85" s="15">
        <f>SUM(Tasaus[[#This Row],[Laskennallinen kunnallisvero, €]:[Laskennallinen kiinteistövero, €]])</f>
        <v>2739691.762105491</v>
      </c>
      <c r="L85" s="15">
        <f>Tasaus[[#This Row],[Laskennallinen verotulo yhteensä, €]]/Tasaus[[#This Row],[Asukasluku 31.12.2021]]</f>
        <v>2125.4396913153537</v>
      </c>
      <c r="M85" s="37">
        <f>$L$11-Tasaus[[#This Row],[Laskennallinen verotulo yhteensä, €/asukas (=tasausraja)]]</f>
        <v>-145.28969131535359</v>
      </c>
      <c r="N85" s="384">
        <f>IF(Tasaus[[#This Row],[Erotus = tasausrja - laskennallinen verotulo, €/asukas]]&gt;0,(Tasaus[[#This Row],[Erotus = tasausrja - laskennallinen verotulo, €/asukas]]*$B$7),(Tasaus[[#This Row],[Erotus = tasausrja - laskennallinen verotulo, €/asukas]]*$B$8))</f>
        <v>-14.52896913153536</v>
      </c>
      <c r="O85" s="385">
        <f>Tasaus[[#This Row],[Tasaus,  €/asukas]]*Tasaus[[#This Row],[Asukasluku 31.12.2021]]</f>
        <v>-18727.841210549079</v>
      </c>
      <c r="Q85" s="121"/>
      <c r="R85" s="122"/>
      <c r="S85" s="123"/>
    </row>
    <row r="86" spans="1:19">
      <c r="A86" s="275">
        <v>232</v>
      </c>
      <c r="B86" s="13" t="s">
        <v>456</v>
      </c>
      <c r="C86" s="276">
        <v>12890</v>
      </c>
      <c r="D86" s="277">
        <v>22</v>
      </c>
      <c r="E86" s="277">
        <f>Tasaus[[#This Row],[Tuloveroprosentti 2022]]-12.64</f>
        <v>9.36</v>
      </c>
      <c r="F86" s="14">
        <v>40821761.190239526</v>
      </c>
      <c r="G86" s="14">
        <f>Tasaus[[#This Row],[Kunnallisvero (maksuunpantu), €]]*100/Tasaus[[#This Row],[Tuloveroprosentti 2022]]</f>
        <v>185553459.95563421</v>
      </c>
      <c r="H86" s="278">
        <f>Tasaus[[#This Row],[Verotettava tulo (kunnallisvero), €]]*($E$11/100)</f>
        <v>13656734.652734678</v>
      </c>
      <c r="I86" s="14">
        <v>3989761.6824329435</v>
      </c>
      <c r="J86" s="15">
        <v>1800494.8631500001</v>
      </c>
      <c r="K86" s="15">
        <f>SUM(Tasaus[[#This Row],[Laskennallinen kunnallisvero, €]:[Laskennallinen kiinteistövero, €]])</f>
        <v>19446991.198317621</v>
      </c>
      <c r="L86" s="15">
        <f>Tasaus[[#This Row],[Laskennallinen verotulo yhteensä, €]]/Tasaus[[#This Row],[Asukasluku 31.12.2021]]</f>
        <v>1508.6882232984965</v>
      </c>
      <c r="M86" s="37">
        <f>$L$11-Tasaus[[#This Row],[Laskennallinen verotulo yhteensä, €/asukas (=tasausraja)]]</f>
        <v>471.4617767015036</v>
      </c>
      <c r="N86" s="384">
        <f>IF(Tasaus[[#This Row],[Erotus = tasausrja - laskennallinen verotulo, €/asukas]]&gt;0,(Tasaus[[#This Row],[Erotus = tasausrja - laskennallinen verotulo, €/asukas]]*$B$7),(Tasaus[[#This Row],[Erotus = tasausrja - laskennallinen verotulo, €/asukas]]*$B$8))</f>
        <v>424.31559903135326</v>
      </c>
      <c r="O86" s="385">
        <f>Tasaus[[#This Row],[Tasaus,  €/asukas]]*Tasaus[[#This Row],[Asukasluku 31.12.2021]]</f>
        <v>5469428.0715141436</v>
      </c>
      <c r="Q86" s="121"/>
      <c r="R86" s="122"/>
      <c r="S86" s="123"/>
    </row>
    <row r="87" spans="1:19">
      <c r="A87" s="275">
        <v>233</v>
      </c>
      <c r="B87" s="13" t="s">
        <v>457</v>
      </c>
      <c r="C87" s="276">
        <v>15312</v>
      </c>
      <c r="D87" s="277">
        <v>21.75</v>
      </c>
      <c r="E87" s="277">
        <f>Tasaus[[#This Row],[Tuloveroprosentti 2022]]-12.64</f>
        <v>9.11</v>
      </c>
      <c r="F87" s="14">
        <v>49243693.940288939</v>
      </c>
      <c r="G87" s="14">
        <f>Tasaus[[#This Row],[Kunnallisvero (maksuunpantu), €]]*100/Tasaus[[#This Row],[Tuloveroprosentti 2022]]</f>
        <v>226407788.23121348</v>
      </c>
      <c r="H87" s="278">
        <f>Tasaus[[#This Row],[Verotettava tulo (kunnallisvero), €]]*($E$11/100)</f>
        <v>16663613.213817311</v>
      </c>
      <c r="I87" s="14">
        <v>3198308.9442137713</v>
      </c>
      <c r="J87" s="15">
        <v>2187608.4869500003</v>
      </c>
      <c r="K87" s="15">
        <f>SUM(Tasaus[[#This Row],[Laskennallinen kunnallisvero, €]:[Laskennallinen kiinteistövero, €]])</f>
        <v>22049530.644981083</v>
      </c>
      <c r="L87" s="15">
        <f>Tasaus[[#This Row],[Laskennallinen verotulo yhteensä, €]]/Tasaus[[#This Row],[Asukasluku 31.12.2021]]</f>
        <v>1440.0163691863299</v>
      </c>
      <c r="M87" s="37">
        <f>$L$11-Tasaus[[#This Row],[Laskennallinen verotulo yhteensä, €/asukas (=tasausraja)]]</f>
        <v>540.13363081367015</v>
      </c>
      <c r="N87" s="384">
        <f>IF(Tasaus[[#This Row],[Erotus = tasausrja - laskennallinen verotulo, €/asukas]]&gt;0,(Tasaus[[#This Row],[Erotus = tasausrja - laskennallinen verotulo, €/asukas]]*$B$7),(Tasaus[[#This Row],[Erotus = tasausrja - laskennallinen verotulo, €/asukas]]*$B$8))</f>
        <v>486.12026773230315</v>
      </c>
      <c r="O87" s="385">
        <f>Tasaus[[#This Row],[Tasaus,  €/asukas]]*Tasaus[[#This Row],[Asukasluku 31.12.2021]]</f>
        <v>7443473.5395170255</v>
      </c>
      <c r="Q87" s="121"/>
      <c r="R87" s="122"/>
      <c r="S87" s="123"/>
    </row>
    <row r="88" spans="1:19">
      <c r="A88" s="275">
        <v>235</v>
      </c>
      <c r="B88" s="13" t="s">
        <v>458</v>
      </c>
      <c r="C88" s="276">
        <v>10396</v>
      </c>
      <c r="D88" s="277">
        <v>17</v>
      </c>
      <c r="E88" s="277">
        <f>Tasaus[[#This Row],[Tuloveroprosentti 2022]]-12.64</f>
        <v>4.3599999999999994</v>
      </c>
      <c r="F88" s="14">
        <v>77289547.470453501</v>
      </c>
      <c r="G88" s="14">
        <f>Tasaus[[#This Row],[Kunnallisvero (maksuunpantu), €]]*100/Tasaus[[#This Row],[Tuloveroprosentti 2022]]</f>
        <v>454644396.88502061</v>
      </c>
      <c r="H88" s="278">
        <f>Tasaus[[#This Row],[Verotettava tulo (kunnallisvero), €]]*($E$11/100)</f>
        <v>33461827.610737517</v>
      </c>
      <c r="I88" s="14">
        <v>1562497.4084009242</v>
      </c>
      <c r="J88" s="15">
        <v>2851400.4932500003</v>
      </c>
      <c r="K88" s="15">
        <f>SUM(Tasaus[[#This Row],[Laskennallinen kunnallisvero, €]:[Laskennallinen kiinteistövero, €]])</f>
        <v>37875725.512388438</v>
      </c>
      <c r="L88" s="15">
        <f>Tasaus[[#This Row],[Laskennallinen verotulo yhteensä, €]]/Tasaus[[#This Row],[Asukasluku 31.12.2021]]</f>
        <v>3643.2979523267063</v>
      </c>
      <c r="M88" s="37">
        <f>$L$11-Tasaus[[#This Row],[Laskennallinen verotulo yhteensä, €/asukas (=tasausraja)]]</f>
        <v>-1663.1479523267062</v>
      </c>
      <c r="N88" s="384">
        <f>IF(Tasaus[[#This Row],[Erotus = tasausrja - laskennallinen verotulo, €/asukas]]&gt;0,(Tasaus[[#This Row],[Erotus = tasausrja - laskennallinen verotulo, €/asukas]]*$B$7),(Tasaus[[#This Row],[Erotus = tasausrja - laskennallinen verotulo, €/asukas]]*$B$8))</f>
        <v>-166.31479523267063</v>
      </c>
      <c r="O88" s="385">
        <f>Tasaus[[#This Row],[Tasaus,  €/asukas]]*Tasaus[[#This Row],[Asukasluku 31.12.2021]]</f>
        <v>-1729008.611238844</v>
      </c>
      <c r="Q88" s="121"/>
      <c r="R88" s="122"/>
      <c r="S88" s="123"/>
    </row>
    <row r="89" spans="1:19">
      <c r="A89" s="275">
        <v>236</v>
      </c>
      <c r="B89" s="13" t="s">
        <v>459</v>
      </c>
      <c r="C89" s="276">
        <v>4196</v>
      </c>
      <c r="D89" s="277">
        <v>22</v>
      </c>
      <c r="E89" s="277">
        <f>Tasaus[[#This Row],[Tuloveroprosentti 2022]]-12.64</f>
        <v>9.36</v>
      </c>
      <c r="F89" s="14">
        <v>13799550.800080972</v>
      </c>
      <c r="G89" s="14">
        <f>Tasaus[[#This Row],[Kunnallisvero (maksuunpantu), €]]*100/Tasaus[[#This Row],[Tuloveroprosentti 2022]]</f>
        <v>62725230.909458965</v>
      </c>
      <c r="H89" s="278">
        <f>Tasaus[[#This Row],[Verotettava tulo (kunnallisvero), €]]*($E$11/100)</f>
        <v>4616576.9949361794</v>
      </c>
      <c r="I89" s="14">
        <v>679301.89569476387</v>
      </c>
      <c r="J89" s="15">
        <v>543721.04960000003</v>
      </c>
      <c r="K89" s="15">
        <f>SUM(Tasaus[[#This Row],[Laskennallinen kunnallisvero, €]:[Laskennallinen kiinteistövero, €]])</f>
        <v>5839599.9402309433</v>
      </c>
      <c r="L89" s="15">
        <f>Tasaus[[#This Row],[Laskennallinen verotulo yhteensä, €]]/Tasaus[[#This Row],[Asukasluku 31.12.2021]]</f>
        <v>1391.7063727909779</v>
      </c>
      <c r="M89" s="37">
        <f>$L$11-Tasaus[[#This Row],[Laskennallinen verotulo yhteensä, €/asukas (=tasausraja)]]</f>
        <v>588.44362720902222</v>
      </c>
      <c r="N89" s="384">
        <f>IF(Tasaus[[#This Row],[Erotus = tasausrja - laskennallinen verotulo, €/asukas]]&gt;0,(Tasaus[[#This Row],[Erotus = tasausrja - laskennallinen verotulo, €/asukas]]*$B$7),(Tasaus[[#This Row],[Erotus = tasausrja - laskennallinen verotulo, €/asukas]]*$B$8))</f>
        <v>529.59926448812007</v>
      </c>
      <c r="O89" s="385">
        <f>Tasaus[[#This Row],[Tasaus,  €/asukas]]*Tasaus[[#This Row],[Asukasluku 31.12.2021]]</f>
        <v>2222198.5137921516</v>
      </c>
      <c r="Q89" s="121"/>
      <c r="R89" s="122"/>
      <c r="S89" s="123"/>
    </row>
    <row r="90" spans="1:19">
      <c r="A90" s="275">
        <v>239</v>
      </c>
      <c r="B90" s="13" t="s">
        <v>460</v>
      </c>
      <c r="C90" s="276">
        <v>2095</v>
      </c>
      <c r="D90" s="277">
        <v>20.500000000000004</v>
      </c>
      <c r="E90" s="277">
        <f>Tasaus[[#This Row],[Tuloveroprosentti 2022]]-12.64</f>
        <v>7.860000000000003</v>
      </c>
      <c r="F90" s="14">
        <v>6080939.9900356811</v>
      </c>
      <c r="G90" s="14">
        <f>Tasaus[[#This Row],[Kunnallisvero (maksuunpantu), €]]*100/Tasaus[[#This Row],[Tuloveroprosentti 2022]]</f>
        <v>29663121.90261307</v>
      </c>
      <c r="H90" s="278">
        <f>Tasaus[[#This Row],[Verotettava tulo (kunnallisvero), €]]*($E$11/100)</f>
        <v>2183205.7720323219</v>
      </c>
      <c r="I90" s="14">
        <v>777053.94450071757</v>
      </c>
      <c r="J90" s="15">
        <v>299393.31410000008</v>
      </c>
      <c r="K90" s="15">
        <f>SUM(Tasaus[[#This Row],[Laskennallinen kunnallisvero, €]:[Laskennallinen kiinteistövero, €]])</f>
        <v>3259653.0306330398</v>
      </c>
      <c r="L90" s="15">
        <f>Tasaus[[#This Row],[Laskennallinen verotulo yhteensä, €]]/Tasaus[[#This Row],[Asukasluku 31.12.2021]]</f>
        <v>1555.9203010181575</v>
      </c>
      <c r="M90" s="37">
        <f>$L$11-Tasaus[[#This Row],[Laskennallinen verotulo yhteensä, €/asukas (=tasausraja)]]</f>
        <v>424.2296989818426</v>
      </c>
      <c r="N90" s="384">
        <f>IF(Tasaus[[#This Row],[Erotus = tasausrja - laskennallinen verotulo, €/asukas]]&gt;0,(Tasaus[[#This Row],[Erotus = tasausrja - laskennallinen verotulo, €/asukas]]*$B$7),(Tasaus[[#This Row],[Erotus = tasausrja - laskennallinen verotulo, €/asukas]]*$B$8))</f>
        <v>381.80672908365835</v>
      </c>
      <c r="O90" s="385">
        <f>Tasaus[[#This Row],[Tasaus,  €/asukas]]*Tasaus[[#This Row],[Asukasluku 31.12.2021]]</f>
        <v>799885.09743026423</v>
      </c>
      <c r="Q90" s="121"/>
      <c r="R90" s="122"/>
      <c r="S90" s="123"/>
    </row>
    <row r="91" spans="1:19">
      <c r="A91" s="275">
        <v>240</v>
      </c>
      <c r="B91" s="13" t="s">
        <v>461</v>
      </c>
      <c r="C91" s="276">
        <v>19982</v>
      </c>
      <c r="D91" s="277">
        <v>21.750000000000004</v>
      </c>
      <c r="E91" s="277">
        <f>Tasaus[[#This Row],[Tuloveroprosentti 2022]]-12.64</f>
        <v>9.110000000000003</v>
      </c>
      <c r="F91" s="14">
        <v>79279102.320465177</v>
      </c>
      <c r="G91" s="14">
        <f>Tasaus[[#This Row],[Kunnallisvero (maksuunpantu), €]]*100/Tasaus[[#This Row],[Tuloveroprosentti 2022]]</f>
        <v>364501619.86420763</v>
      </c>
      <c r="H91" s="278">
        <f>Tasaus[[#This Row],[Verotettava tulo (kunnallisvero), €]]*($E$11/100)</f>
        <v>26827319.22200568</v>
      </c>
      <c r="I91" s="14">
        <v>3529056.2208363204</v>
      </c>
      <c r="J91" s="15">
        <v>2979439.7849500002</v>
      </c>
      <c r="K91" s="15">
        <f>SUM(Tasaus[[#This Row],[Laskennallinen kunnallisvero, €]:[Laskennallinen kiinteistövero, €]])</f>
        <v>33335815.227791999</v>
      </c>
      <c r="L91" s="15">
        <f>Tasaus[[#This Row],[Laskennallinen verotulo yhteensä, €]]/Tasaus[[#This Row],[Asukasluku 31.12.2021]]</f>
        <v>1668.2922243915523</v>
      </c>
      <c r="M91" s="37">
        <f>$L$11-Tasaus[[#This Row],[Laskennallinen verotulo yhteensä, €/asukas (=tasausraja)]]</f>
        <v>311.85777560844781</v>
      </c>
      <c r="N91" s="384">
        <f>IF(Tasaus[[#This Row],[Erotus = tasausrja - laskennallinen verotulo, €/asukas]]&gt;0,(Tasaus[[#This Row],[Erotus = tasausrja - laskennallinen verotulo, €/asukas]]*$B$7),(Tasaus[[#This Row],[Erotus = tasausrja - laskennallinen verotulo, €/asukas]]*$B$8))</f>
        <v>280.67199804760304</v>
      </c>
      <c r="O91" s="385">
        <f>Tasaus[[#This Row],[Tasaus,  €/asukas]]*Tasaus[[#This Row],[Asukasluku 31.12.2021]]</f>
        <v>5608387.8649872039</v>
      </c>
      <c r="Q91" s="121"/>
      <c r="R91" s="122"/>
      <c r="S91" s="123"/>
    </row>
    <row r="92" spans="1:19">
      <c r="A92" s="275">
        <v>241</v>
      </c>
      <c r="B92" s="13" t="s">
        <v>462</v>
      </c>
      <c r="C92" s="276">
        <v>7904</v>
      </c>
      <c r="D92" s="277">
        <v>21.25</v>
      </c>
      <c r="E92" s="277">
        <f>Tasaus[[#This Row],[Tuloveroprosentti 2022]]-12.64</f>
        <v>8.61</v>
      </c>
      <c r="F92" s="14">
        <v>33428751.770196144</v>
      </c>
      <c r="G92" s="14">
        <f>Tasaus[[#This Row],[Kunnallisvero (maksuunpantu), €]]*100/Tasaus[[#This Row],[Tuloveroprosentti 2022]]</f>
        <v>157311773.03621715</v>
      </c>
      <c r="H92" s="278">
        <f>Tasaus[[#This Row],[Verotettava tulo (kunnallisvero), €]]*($E$11/100)</f>
        <v>11578146.495465582</v>
      </c>
      <c r="I92" s="14">
        <v>1257511.1178307014</v>
      </c>
      <c r="J92" s="15">
        <v>953500.73110000021</v>
      </c>
      <c r="K92" s="15">
        <f>SUM(Tasaus[[#This Row],[Laskennallinen kunnallisvero, €]:[Laskennallinen kiinteistövero, €]])</f>
        <v>13789158.344396284</v>
      </c>
      <c r="L92" s="15">
        <f>Tasaus[[#This Row],[Laskennallinen verotulo yhteensä, €]]/Tasaus[[#This Row],[Asukasluku 31.12.2021]]</f>
        <v>1744.5797500501371</v>
      </c>
      <c r="M92" s="37">
        <f>$L$11-Tasaus[[#This Row],[Laskennallinen verotulo yhteensä, €/asukas (=tasausraja)]]</f>
        <v>235.57024994986295</v>
      </c>
      <c r="N92" s="384">
        <f>IF(Tasaus[[#This Row],[Erotus = tasausrja - laskennallinen verotulo, €/asukas]]&gt;0,(Tasaus[[#This Row],[Erotus = tasausrja - laskennallinen verotulo, €/asukas]]*$B$7),(Tasaus[[#This Row],[Erotus = tasausrja - laskennallinen verotulo, €/asukas]]*$B$8))</f>
        <v>212.01322495487668</v>
      </c>
      <c r="O92" s="385">
        <f>Tasaus[[#This Row],[Tasaus,  €/asukas]]*Tasaus[[#This Row],[Asukasluku 31.12.2021]]</f>
        <v>1675752.5300433452</v>
      </c>
      <c r="Q92" s="121"/>
      <c r="R92" s="122"/>
      <c r="S92" s="123"/>
    </row>
    <row r="93" spans="1:19">
      <c r="A93" s="275">
        <v>244</v>
      </c>
      <c r="B93" s="13" t="s">
        <v>463</v>
      </c>
      <c r="C93" s="276">
        <v>19116</v>
      </c>
      <c r="D93" s="277">
        <v>20.5</v>
      </c>
      <c r="E93" s="277">
        <f>Tasaus[[#This Row],[Tuloveroprosentti 2022]]-12.64</f>
        <v>7.8599999999999994</v>
      </c>
      <c r="F93" s="14">
        <v>78217945.340458959</v>
      </c>
      <c r="G93" s="14">
        <f>Tasaus[[#This Row],[Kunnallisvero (maksuunpantu), €]]*100/Tasaus[[#This Row],[Tuloveroprosentti 2022]]</f>
        <v>381550952.88028759</v>
      </c>
      <c r="H93" s="278">
        <f>Tasaus[[#This Row],[Verotettava tulo (kunnallisvero), €]]*($E$11/100)</f>
        <v>28082150.131989166</v>
      </c>
      <c r="I93" s="14">
        <v>3661561.3733832058</v>
      </c>
      <c r="J93" s="15">
        <v>2369631.0639000004</v>
      </c>
      <c r="K93" s="15">
        <f>SUM(Tasaus[[#This Row],[Laskennallinen kunnallisvero, €]:[Laskennallinen kiinteistövero, €]])</f>
        <v>34113342.569272369</v>
      </c>
      <c r="L93" s="15">
        <f>Tasaus[[#This Row],[Laskennallinen verotulo yhteensä, €]]/Tasaus[[#This Row],[Asukasluku 31.12.2021]]</f>
        <v>1784.5439720272216</v>
      </c>
      <c r="M93" s="37">
        <f>$L$11-Tasaus[[#This Row],[Laskennallinen verotulo yhteensä, €/asukas (=tasausraja)]]</f>
        <v>195.60602797277852</v>
      </c>
      <c r="N93" s="384">
        <f>IF(Tasaus[[#This Row],[Erotus = tasausrja - laskennallinen verotulo, €/asukas]]&gt;0,(Tasaus[[#This Row],[Erotus = tasausrja - laskennallinen verotulo, €/asukas]]*$B$7),(Tasaus[[#This Row],[Erotus = tasausrja - laskennallinen verotulo, €/asukas]]*$B$8))</f>
        <v>176.04542517550067</v>
      </c>
      <c r="O93" s="385">
        <f>Tasaus[[#This Row],[Tasaus,  €/asukas]]*Tasaus[[#This Row],[Asukasluku 31.12.2021]]</f>
        <v>3365284.3476548707</v>
      </c>
      <c r="Q93" s="121"/>
      <c r="R93" s="122"/>
      <c r="S93" s="123"/>
    </row>
    <row r="94" spans="1:19">
      <c r="A94" s="275">
        <v>245</v>
      </c>
      <c r="B94" s="13" t="s">
        <v>464</v>
      </c>
      <c r="C94" s="276">
        <v>37232</v>
      </c>
      <c r="D94" s="277">
        <v>19.25</v>
      </c>
      <c r="E94" s="277">
        <f>Tasaus[[#This Row],[Tuloveroprosentti 2022]]-12.64</f>
        <v>6.6099999999999994</v>
      </c>
      <c r="F94" s="14">
        <v>159362491.27093509</v>
      </c>
      <c r="G94" s="14">
        <f>Tasaus[[#This Row],[Kunnallisvero (maksuunpantu), €]]*100/Tasaus[[#This Row],[Tuloveroprosentti 2022]]</f>
        <v>827857097.51135111</v>
      </c>
      <c r="H94" s="278">
        <f>Tasaus[[#This Row],[Verotettava tulo (kunnallisvero), €]]*($E$11/100)</f>
        <v>60930282.376835443</v>
      </c>
      <c r="I94" s="14">
        <v>7761648.6684413319</v>
      </c>
      <c r="J94" s="15">
        <v>5639088.7650500005</v>
      </c>
      <c r="K94" s="15">
        <f>SUM(Tasaus[[#This Row],[Laskennallinen kunnallisvero, €]:[Laskennallinen kiinteistövero, €]])</f>
        <v>74331019.81032677</v>
      </c>
      <c r="L94" s="15">
        <f>Tasaus[[#This Row],[Laskennallinen verotulo yhteensä, €]]/Tasaus[[#This Row],[Asukasluku 31.12.2021]]</f>
        <v>1996.4283361175003</v>
      </c>
      <c r="M94" s="37">
        <f>$L$11-Tasaus[[#This Row],[Laskennallinen verotulo yhteensä, €/asukas (=tasausraja)]]</f>
        <v>-16.278336117500203</v>
      </c>
      <c r="N94" s="384">
        <f>IF(Tasaus[[#This Row],[Erotus = tasausrja - laskennallinen verotulo, €/asukas]]&gt;0,(Tasaus[[#This Row],[Erotus = tasausrja - laskennallinen verotulo, €/asukas]]*$B$7),(Tasaus[[#This Row],[Erotus = tasausrja - laskennallinen verotulo, €/asukas]]*$B$8))</f>
        <v>-1.6278336117500203</v>
      </c>
      <c r="O94" s="385">
        <f>Tasaus[[#This Row],[Tasaus,  €/asukas]]*Tasaus[[#This Row],[Asukasluku 31.12.2021]]</f>
        <v>-60607.501032676751</v>
      </c>
      <c r="Q94" s="121"/>
      <c r="R94" s="122"/>
      <c r="S94" s="123"/>
    </row>
    <row r="95" spans="1:19">
      <c r="A95" s="275">
        <v>249</v>
      </c>
      <c r="B95" s="13" t="s">
        <v>465</v>
      </c>
      <c r="C95" s="276">
        <v>9443</v>
      </c>
      <c r="D95" s="277">
        <v>21.75</v>
      </c>
      <c r="E95" s="277">
        <f>Tasaus[[#This Row],[Tuloveroprosentti 2022]]-12.64</f>
        <v>9.11</v>
      </c>
      <c r="F95" s="14">
        <v>32155524.840188675</v>
      </c>
      <c r="G95" s="14">
        <f>Tasaus[[#This Row],[Kunnallisvero (maksuunpantu), €]]*100/Tasaus[[#This Row],[Tuloveroprosentti 2022]]</f>
        <v>147841493.51810884</v>
      </c>
      <c r="H95" s="278">
        <f>Tasaus[[#This Row],[Verotettava tulo (kunnallisvero), €]]*($E$11/100)</f>
        <v>10881133.922932811</v>
      </c>
      <c r="I95" s="14">
        <v>2483176.2418704121</v>
      </c>
      <c r="J95" s="15">
        <v>1456986.7723500002</v>
      </c>
      <c r="K95" s="15">
        <f>SUM(Tasaus[[#This Row],[Laskennallinen kunnallisvero, €]:[Laskennallinen kiinteistövero, €]])</f>
        <v>14821296.937153224</v>
      </c>
      <c r="L95" s="15">
        <f>Tasaus[[#This Row],[Laskennallinen verotulo yhteensä, €]]/Tasaus[[#This Row],[Asukasluku 31.12.2021]]</f>
        <v>1569.5538427568806</v>
      </c>
      <c r="M95" s="37">
        <f>$L$11-Tasaus[[#This Row],[Laskennallinen verotulo yhteensä, €/asukas (=tasausraja)]]</f>
        <v>410.59615724311948</v>
      </c>
      <c r="N95" s="384">
        <f>IF(Tasaus[[#This Row],[Erotus = tasausrja - laskennallinen verotulo, €/asukas]]&gt;0,(Tasaus[[#This Row],[Erotus = tasausrja - laskennallinen verotulo, €/asukas]]*$B$7),(Tasaus[[#This Row],[Erotus = tasausrja - laskennallinen verotulo, €/asukas]]*$B$8))</f>
        <v>369.53654151880755</v>
      </c>
      <c r="O95" s="385">
        <f>Tasaus[[#This Row],[Tasaus,  €/asukas]]*Tasaus[[#This Row],[Asukasluku 31.12.2021]]</f>
        <v>3489533.5615620995</v>
      </c>
      <c r="Q95" s="121"/>
      <c r="R95" s="122"/>
      <c r="S95" s="123"/>
    </row>
    <row r="96" spans="1:19">
      <c r="A96" s="275">
        <v>250</v>
      </c>
      <c r="B96" s="13" t="s">
        <v>466</v>
      </c>
      <c r="C96" s="276">
        <v>1808</v>
      </c>
      <c r="D96" s="277">
        <v>21.5</v>
      </c>
      <c r="E96" s="277">
        <f>Tasaus[[#This Row],[Tuloveroprosentti 2022]]-12.64</f>
        <v>8.86</v>
      </c>
      <c r="F96" s="14">
        <v>4819019.3200282771</v>
      </c>
      <c r="G96" s="14">
        <f>Tasaus[[#This Row],[Kunnallisvero (maksuunpantu), €]]*100/Tasaus[[#This Row],[Tuloveroprosentti 2022]]</f>
        <v>22414043.348968729</v>
      </c>
      <c r="H96" s="278">
        <f>Tasaus[[#This Row],[Verotettava tulo (kunnallisvero), €]]*($E$11/100)</f>
        <v>1649673.5904840985</v>
      </c>
      <c r="I96" s="14">
        <v>672354.21710820601</v>
      </c>
      <c r="J96" s="15">
        <v>278622.64435000002</v>
      </c>
      <c r="K96" s="15">
        <f>SUM(Tasaus[[#This Row],[Laskennallinen kunnallisvero, €]:[Laskennallinen kiinteistövero, €]])</f>
        <v>2600650.4519423046</v>
      </c>
      <c r="L96" s="15">
        <f>Tasaus[[#This Row],[Laskennallinen verotulo yhteensä, €]]/Tasaus[[#This Row],[Asukasluku 31.12.2021]]</f>
        <v>1438.4128605875578</v>
      </c>
      <c r="M96" s="37">
        <f>$L$11-Tasaus[[#This Row],[Laskennallinen verotulo yhteensä, €/asukas (=tasausraja)]]</f>
        <v>541.73713941244227</v>
      </c>
      <c r="N96" s="384">
        <f>IF(Tasaus[[#This Row],[Erotus = tasausrja - laskennallinen verotulo, €/asukas]]&gt;0,(Tasaus[[#This Row],[Erotus = tasausrja - laskennallinen verotulo, €/asukas]]*$B$7),(Tasaus[[#This Row],[Erotus = tasausrja - laskennallinen verotulo, €/asukas]]*$B$8))</f>
        <v>487.56342547119806</v>
      </c>
      <c r="O96" s="385">
        <f>Tasaus[[#This Row],[Tasaus,  €/asukas]]*Tasaus[[#This Row],[Asukasluku 31.12.2021]]</f>
        <v>881514.67325192608</v>
      </c>
      <c r="Q96" s="121"/>
      <c r="R96" s="122"/>
      <c r="S96" s="123"/>
    </row>
    <row r="97" spans="1:19">
      <c r="A97" s="275">
        <v>256</v>
      </c>
      <c r="B97" s="13" t="s">
        <v>467</v>
      </c>
      <c r="C97" s="276">
        <v>1581</v>
      </c>
      <c r="D97" s="277">
        <v>21.5</v>
      </c>
      <c r="E97" s="277">
        <f>Tasaus[[#This Row],[Tuloveroprosentti 2022]]-12.64</f>
        <v>8.86</v>
      </c>
      <c r="F97" s="14">
        <v>3967335.6000232794</v>
      </c>
      <c r="G97" s="14">
        <f>Tasaus[[#This Row],[Kunnallisvero (maksuunpantu), €]]*100/Tasaus[[#This Row],[Tuloveroprosentti 2022]]</f>
        <v>18452723.721038509</v>
      </c>
      <c r="H97" s="278">
        <f>Tasaus[[#This Row],[Verotettava tulo (kunnallisvero), €]]*($E$11/100)</f>
        <v>1358120.4658684342</v>
      </c>
      <c r="I97" s="14">
        <v>584036.33669481112</v>
      </c>
      <c r="J97" s="15">
        <v>203969.39739999999</v>
      </c>
      <c r="K97" s="15">
        <f>SUM(Tasaus[[#This Row],[Laskennallinen kunnallisvero, €]:[Laskennallinen kiinteistövero, €]])</f>
        <v>2146126.1999632455</v>
      </c>
      <c r="L97" s="15">
        <f>Tasaus[[#This Row],[Laskennallinen verotulo yhteensä, €]]/Tasaus[[#This Row],[Asukasluku 31.12.2021]]</f>
        <v>1357.4485768268473</v>
      </c>
      <c r="M97" s="37">
        <f>$L$11-Tasaus[[#This Row],[Laskennallinen verotulo yhteensä, €/asukas (=tasausraja)]]</f>
        <v>622.70142317315276</v>
      </c>
      <c r="N97" s="384">
        <f>IF(Tasaus[[#This Row],[Erotus = tasausrja - laskennallinen verotulo, €/asukas]]&gt;0,(Tasaus[[#This Row],[Erotus = tasausrja - laskennallinen verotulo, €/asukas]]*$B$7),(Tasaus[[#This Row],[Erotus = tasausrja - laskennallinen verotulo, €/asukas]]*$B$8))</f>
        <v>560.43128085583749</v>
      </c>
      <c r="O97" s="385">
        <f>Tasaus[[#This Row],[Tasaus,  €/asukas]]*Tasaus[[#This Row],[Asukasluku 31.12.2021]]</f>
        <v>886041.85503307905</v>
      </c>
      <c r="Q97" s="121"/>
      <c r="R97" s="122"/>
      <c r="S97" s="123"/>
    </row>
    <row r="98" spans="1:19">
      <c r="A98" s="275">
        <v>257</v>
      </c>
      <c r="B98" s="13" t="s">
        <v>468</v>
      </c>
      <c r="C98" s="276">
        <v>40433</v>
      </c>
      <c r="D98" s="277">
        <v>19.75</v>
      </c>
      <c r="E98" s="277">
        <f>Tasaus[[#This Row],[Tuloveroprosentti 2022]]-12.64</f>
        <v>7.1099999999999994</v>
      </c>
      <c r="F98" s="14">
        <v>205221108.41120413</v>
      </c>
      <c r="G98" s="14">
        <f>Tasaus[[#This Row],[Kunnallisvero (maksuunpantu), €]]*100/Tasaus[[#This Row],[Tuloveroprosentti 2022]]</f>
        <v>1039094219.8035653</v>
      </c>
      <c r="H98" s="278">
        <f>Tasaus[[#This Row],[Verotettava tulo (kunnallisvero), €]]*($E$11/100)</f>
        <v>76477334.577542409</v>
      </c>
      <c r="I98" s="14">
        <v>5611992.7813358856</v>
      </c>
      <c r="J98" s="15">
        <v>7435409.2814500015</v>
      </c>
      <c r="K98" s="15">
        <f>SUM(Tasaus[[#This Row],[Laskennallinen kunnallisvero, €]:[Laskennallinen kiinteistövero, €]])</f>
        <v>89524736.640328303</v>
      </c>
      <c r="L98" s="15">
        <f>Tasaus[[#This Row],[Laskennallinen verotulo yhteensä, €]]/Tasaus[[#This Row],[Asukasluku 31.12.2021]]</f>
        <v>2214.1502396638466</v>
      </c>
      <c r="M98" s="37">
        <f>$L$11-Tasaus[[#This Row],[Laskennallinen verotulo yhteensä, €/asukas (=tasausraja)]]</f>
        <v>-234.00023966384651</v>
      </c>
      <c r="N98" s="384">
        <f>IF(Tasaus[[#This Row],[Erotus = tasausrja - laskennallinen verotulo, €/asukas]]&gt;0,(Tasaus[[#This Row],[Erotus = tasausrja - laskennallinen verotulo, €/asukas]]*$B$7),(Tasaus[[#This Row],[Erotus = tasausrja - laskennallinen verotulo, €/asukas]]*$B$8))</f>
        <v>-23.400023966384651</v>
      </c>
      <c r="O98" s="385">
        <f>Tasaus[[#This Row],[Tasaus,  €/asukas]]*Tasaus[[#This Row],[Asukasluku 31.12.2021]]</f>
        <v>-946133.16903283063</v>
      </c>
      <c r="Q98" s="121"/>
      <c r="R98" s="122"/>
      <c r="S98" s="123"/>
    </row>
    <row r="99" spans="1:19">
      <c r="A99" s="275">
        <v>260</v>
      </c>
      <c r="B99" s="13" t="s">
        <v>469</v>
      </c>
      <c r="C99" s="276">
        <v>9877</v>
      </c>
      <c r="D99" s="277">
        <v>20.75</v>
      </c>
      <c r="E99" s="277">
        <f>Tasaus[[#This Row],[Tuloveroprosentti 2022]]-12.64</f>
        <v>8.11</v>
      </c>
      <c r="F99" s="14">
        <v>27091528.980158966</v>
      </c>
      <c r="G99" s="14">
        <f>Tasaus[[#This Row],[Kunnallisvero (maksuunpantu), €]]*100/Tasaus[[#This Row],[Tuloveroprosentti 2022]]</f>
        <v>130561585.44654924</v>
      </c>
      <c r="H99" s="278">
        <f>Tasaus[[#This Row],[Verotettava tulo (kunnallisvero), €]]*($E$11/100)</f>
        <v>9609332.688866023</v>
      </c>
      <c r="I99" s="14">
        <v>2205315.5918264245</v>
      </c>
      <c r="J99" s="15">
        <v>1556013.2952000003</v>
      </c>
      <c r="K99" s="15">
        <f>SUM(Tasaus[[#This Row],[Laskennallinen kunnallisvero, €]:[Laskennallinen kiinteistövero, €]])</f>
        <v>13370661.575892447</v>
      </c>
      <c r="L99" s="15">
        <f>Tasaus[[#This Row],[Laskennallinen verotulo yhteensä, €]]/Tasaus[[#This Row],[Asukasluku 31.12.2021]]</f>
        <v>1353.7168751536344</v>
      </c>
      <c r="M99" s="37">
        <f>$L$11-Tasaus[[#This Row],[Laskennallinen verotulo yhteensä, €/asukas (=tasausraja)]]</f>
        <v>626.43312484636567</v>
      </c>
      <c r="N99" s="384">
        <f>IF(Tasaus[[#This Row],[Erotus = tasausrja - laskennallinen verotulo, €/asukas]]&gt;0,(Tasaus[[#This Row],[Erotus = tasausrja - laskennallinen verotulo, €/asukas]]*$B$7),(Tasaus[[#This Row],[Erotus = tasausrja - laskennallinen verotulo, €/asukas]]*$B$8))</f>
        <v>563.7898123617291</v>
      </c>
      <c r="O99" s="385">
        <f>Tasaus[[#This Row],[Tasaus,  €/asukas]]*Tasaus[[#This Row],[Asukasluku 31.12.2021]]</f>
        <v>5568551.9766967986</v>
      </c>
      <c r="Q99" s="121"/>
      <c r="R99" s="122"/>
      <c r="S99" s="123"/>
    </row>
    <row r="100" spans="1:19">
      <c r="A100" s="275">
        <v>261</v>
      </c>
      <c r="B100" s="13" t="s">
        <v>470</v>
      </c>
      <c r="C100" s="276">
        <v>6523</v>
      </c>
      <c r="D100" s="277">
        <v>20.25</v>
      </c>
      <c r="E100" s="277">
        <f>Tasaus[[#This Row],[Tuloveroprosentti 2022]]-12.64</f>
        <v>7.6099999999999994</v>
      </c>
      <c r="F100" s="14">
        <v>22564803.230132401</v>
      </c>
      <c r="G100" s="14">
        <f>Tasaus[[#This Row],[Kunnallisvero (maksuunpantu), €]]*100/Tasaus[[#This Row],[Tuloveroprosentti 2022]]</f>
        <v>111431127.06238222</v>
      </c>
      <c r="H100" s="278">
        <f>Tasaus[[#This Row],[Verotettava tulo (kunnallisvero), €]]*($E$11/100)</f>
        <v>8201330.9517913312</v>
      </c>
      <c r="I100" s="14">
        <v>3756130.6207977226</v>
      </c>
      <c r="J100" s="15">
        <v>3710358.6229000003</v>
      </c>
      <c r="K100" s="15">
        <f>SUM(Tasaus[[#This Row],[Laskennallinen kunnallisvero, €]:[Laskennallinen kiinteistövero, €]])</f>
        <v>15667820.195489055</v>
      </c>
      <c r="L100" s="15">
        <f>Tasaus[[#This Row],[Laskennallinen verotulo yhteensä, €]]/Tasaus[[#This Row],[Asukasluku 31.12.2021]]</f>
        <v>2401.9347225952865</v>
      </c>
      <c r="M100" s="37">
        <f>$L$11-Tasaus[[#This Row],[Laskennallinen verotulo yhteensä, €/asukas (=tasausraja)]]</f>
        <v>-421.78472259528644</v>
      </c>
      <c r="N100" s="384">
        <f>IF(Tasaus[[#This Row],[Erotus = tasausrja - laskennallinen verotulo, €/asukas]]&gt;0,(Tasaus[[#This Row],[Erotus = tasausrja - laskennallinen verotulo, €/asukas]]*$B$7),(Tasaus[[#This Row],[Erotus = tasausrja - laskennallinen verotulo, €/asukas]]*$B$8))</f>
        <v>-42.178472259528647</v>
      </c>
      <c r="O100" s="385">
        <f>Tasaus[[#This Row],[Tasaus,  €/asukas]]*Tasaus[[#This Row],[Asukasluku 31.12.2021]]</f>
        <v>-275130.17454890534</v>
      </c>
      <c r="Q100" s="121"/>
      <c r="R100" s="122"/>
      <c r="S100" s="123"/>
    </row>
    <row r="101" spans="1:19">
      <c r="A101" s="275">
        <v>263</v>
      </c>
      <c r="B101" s="13" t="s">
        <v>471</v>
      </c>
      <c r="C101" s="276">
        <v>7759</v>
      </c>
      <c r="D101" s="277">
        <v>21.75</v>
      </c>
      <c r="E101" s="277">
        <f>Tasaus[[#This Row],[Tuloveroprosentti 2022]]-12.64</f>
        <v>9.11</v>
      </c>
      <c r="F101" s="14">
        <v>21579713.950126622</v>
      </c>
      <c r="G101" s="14">
        <f>Tasaus[[#This Row],[Kunnallisvero (maksuunpantu), €]]*100/Tasaus[[#This Row],[Tuloveroprosentti 2022]]</f>
        <v>99217075.632766083</v>
      </c>
      <c r="H101" s="278">
        <f>Tasaus[[#This Row],[Verotettava tulo (kunnallisvero), €]]*($E$11/100)</f>
        <v>7302376.7665715832</v>
      </c>
      <c r="I101" s="14">
        <v>1844620.3788931656</v>
      </c>
      <c r="J101" s="15">
        <v>909120.56905000017</v>
      </c>
      <c r="K101" s="15">
        <f>SUM(Tasaus[[#This Row],[Laskennallinen kunnallisvero, €]:[Laskennallinen kiinteistövero, €]])</f>
        <v>10056117.714514749</v>
      </c>
      <c r="L101" s="15">
        <f>Tasaus[[#This Row],[Laskennallinen verotulo yhteensä, €]]/Tasaus[[#This Row],[Asukasluku 31.12.2021]]</f>
        <v>1296.058475900857</v>
      </c>
      <c r="M101" s="37">
        <f>$L$11-Tasaus[[#This Row],[Laskennallinen verotulo yhteensä, €/asukas (=tasausraja)]]</f>
        <v>684.09152409914304</v>
      </c>
      <c r="N101" s="384">
        <f>IF(Tasaus[[#This Row],[Erotus = tasausrja - laskennallinen verotulo, €/asukas]]&gt;0,(Tasaus[[#This Row],[Erotus = tasausrja - laskennallinen verotulo, €/asukas]]*$B$7),(Tasaus[[#This Row],[Erotus = tasausrja - laskennallinen verotulo, €/asukas]]*$B$8))</f>
        <v>615.68237168922872</v>
      </c>
      <c r="O101" s="385">
        <f>Tasaus[[#This Row],[Tasaus,  €/asukas]]*Tasaus[[#This Row],[Asukasluku 31.12.2021]]</f>
        <v>4777079.5219367258</v>
      </c>
      <c r="Q101" s="121"/>
      <c r="R101" s="122"/>
      <c r="S101" s="123"/>
    </row>
    <row r="102" spans="1:19">
      <c r="A102" s="275">
        <v>265</v>
      </c>
      <c r="B102" s="13" t="s">
        <v>472</v>
      </c>
      <c r="C102" s="276">
        <v>1088</v>
      </c>
      <c r="D102" s="277">
        <v>21.75</v>
      </c>
      <c r="E102" s="277">
        <f>Tasaus[[#This Row],[Tuloveroprosentti 2022]]-12.64</f>
        <v>9.11</v>
      </c>
      <c r="F102" s="14">
        <v>2929887.9400171912</v>
      </c>
      <c r="G102" s="14">
        <f>Tasaus[[#This Row],[Kunnallisvero (maksuunpantu), €]]*100/Tasaus[[#This Row],[Tuloveroprosentti 2022]]</f>
        <v>13470749.149504328</v>
      </c>
      <c r="H102" s="278">
        <f>Tasaus[[#This Row],[Verotettava tulo (kunnallisvero), €]]*($E$11/100)</f>
        <v>991447.13740351854</v>
      </c>
      <c r="I102" s="14">
        <v>585019.41823157866</v>
      </c>
      <c r="J102" s="15">
        <v>228620.23875000002</v>
      </c>
      <c r="K102" s="15">
        <f>SUM(Tasaus[[#This Row],[Laskennallinen kunnallisvero, €]:[Laskennallinen kiinteistövero, €]])</f>
        <v>1805086.7943850972</v>
      </c>
      <c r="L102" s="15">
        <f>Tasaus[[#This Row],[Laskennallinen verotulo yhteensä, €]]/Tasaus[[#This Row],[Asukasluku 31.12.2021]]</f>
        <v>1659.0871271921849</v>
      </c>
      <c r="M102" s="37">
        <f>$L$11-Tasaus[[#This Row],[Laskennallinen verotulo yhteensä, €/asukas (=tasausraja)]]</f>
        <v>321.06287280781521</v>
      </c>
      <c r="N102" s="384">
        <f>IF(Tasaus[[#This Row],[Erotus = tasausrja - laskennallinen verotulo, €/asukas]]&gt;0,(Tasaus[[#This Row],[Erotus = tasausrja - laskennallinen verotulo, €/asukas]]*$B$7),(Tasaus[[#This Row],[Erotus = tasausrja - laskennallinen verotulo, €/asukas]]*$B$8))</f>
        <v>288.95658552703372</v>
      </c>
      <c r="O102" s="385">
        <f>Tasaus[[#This Row],[Tasaus,  €/asukas]]*Tasaus[[#This Row],[Asukasluku 31.12.2021]]</f>
        <v>314384.7650534127</v>
      </c>
      <c r="Q102" s="121"/>
      <c r="R102" s="122"/>
      <c r="S102" s="123"/>
    </row>
    <row r="103" spans="1:19">
      <c r="A103" s="275">
        <v>271</v>
      </c>
      <c r="B103" s="13" t="s">
        <v>473</v>
      </c>
      <c r="C103" s="276">
        <v>6951</v>
      </c>
      <c r="D103" s="277">
        <v>21.75</v>
      </c>
      <c r="E103" s="277">
        <f>Tasaus[[#This Row],[Tuloveroprosentti 2022]]-12.64</f>
        <v>9.11</v>
      </c>
      <c r="F103" s="14">
        <v>23477254.530137759</v>
      </c>
      <c r="G103" s="14">
        <f>Tasaus[[#This Row],[Kunnallisvero (maksuunpantu), €]]*100/Tasaus[[#This Row],[Tuloveroprosentti 2022]]</f>
        <v>107941400.13856441</v>
      </c>
      <c r="H103" s="278">
        <f>Tasaus[[#This Row],[Verotettava tulo (kunnallisvero), €]]*($E$11/100)</f>
        <v>7944487.0501983399</v>
      </c>
      <c r="I103" s="14">
        <v>1229010.4707803826</v>
      </c>
      <c r="J103" s="15">
        <v>1054113.7445999999</v>
      </c>
      <c r="K103" s="15">
        <f>SUM(Tasaus[[#This Row],[Laskennallinen kunnallisvero, €]:[Laskennallinen kiinteistövero, €]])</f>
        <v>10227611.265578723</v>
      </c>
      <c r="L103" s="15">
        <f>Tasaus[[#This Row],[Laskennallinen verotulo yhteensä, €]]/Tasaus[[#This Row],[Asukasluku 31.12.2021]]</f>
        <v>1471.3870328842934</v>
      </c>
      <c r="M103" s="37">
        <f>$L$11-Tasaus[[#This Row],[Laskennallinen verotulo yhteensä, €/asukas (=tasausraja)]]</f>
        <v>508.76296711570672</v>
      </c>
      <c r="N103" s="384">
        <f>IF(Tasaus[[#This Row],[Erotus = tasausrja - laskennallinen verotulo, €/asukas]]&gt;0,(Tasaus[[#This Row],[Erotus = tasausrja - laskennallinen verotulo, €/asukas]]*$B$7),(Tasaus[[#This Row],[Erotus = tasausrja - laskennallinen verotulo, €/asukas]]*$B$8))</f>
        <v>457.88667040413605</v>
      </c>
      <c r="O103" s="385">
        <f>Tasaus[[#This Row],[Tasaus,  €/asukas]]*Tasaus[[#This Row],[Asukasluku 31.12.2021]]</f>
        <v>3182770.2459791498</v>
      </c>
      <c r="Q103" s="121"/>
      <c r="R103" s="122"/>
      <c r="S103" s="123"/>
    </row>
    <row r="104" spans="1:19">
      <c r="A104" s="275">
        <v>272</v>
      </c>
      <c r="B104" s="13" t="s">
        <v>474</v>
      </c>
      <c r="C104" s="276">
        <v>47909</v>
      </c>
      <c r="D104" s="277">
        <v>21.5</v>
      </c>
      <c r="E104" s="277">
        <f>Tasaus[[#This Row],[Tuloveroprosentti 2022]]-12.64</f>
        <v>8.86</v>
      </c>
      <c r="F104" s="14">
        <v>182873395.90107304</v>
      </c>
      <c r="G104" s="14">
        <f>Tasaus[[#This Row],[Kunnallisvero (maksuunpantu), €]]*100/Tasaus[[#This Row],[Tuloveroprosentti 2022]]</f>
        <v>850573934.42359555</v>
      </c>
      <c r="H104" s="278">
        <f>Tasaus[[#This Row],[Verotettava tulo (kunnallisvero), €]]*($E$11/100)</f>
        <v>62602241.573576629</v>
      </c>
      <c r="I104" s="14">
        <v>15648511.558652988</v>
      </c>
      <c r="J104" s="15">
        <v>6812385.0352000007</v>
      </c>
      <c r="K104" s="15">
        <f>SUM(Tasaus[[#This Row],[Laskennallinen kunnallisvero, €]:[Laskennallinen kiinteistövero, €]])</f>
        <v>85063138.167429611</v>
      </c>
      <c r="L104" s="15">
        <f>Tasaus[[#This Row],[Laskennallinen verotulo yhteensä, €]]/Tasaus[[#This Row],[Asukasluku 31.12.2021]]</f>
        <v>1775.5147919478513</v>
      </c>
      <c r="M104" s="37">
        <f>$L$11-Tasaus[[#This Row],[Laskennallinen verotulo yhteensä, €/asukas (=tasausraja)]]</f>
        <v>204.63520805214876</v>
      </c>
      <c r="N104" s="384">
        <f>IF(Tasaus[[#This Row],[Erotus = tasausrja - laskennallinen verotulo, €/asukas]]&gt;0,(Tasaus[[#This Row],[Erotus = tasausrja - laskennallinen verotulo, €/asukas]]*$B$7),(Tasaus[[#This Row],[Erotus = tasausrja - laskennallinen verotulo, €/asukas]]*$B$8))</f>
        <v>184.17168724693389</v>
      </c>
      <c r="O104" s="385">
        <f>Tasaus[[#This Row],[Tasaus,  €/asukas]]*Tasaus[[#This Row],[Asukasluku 31.12.2021]]</f>
        <v>8823481.3643133547</v>
      </c>
      <c r="Q104" s="121"/>
      <c r="R104" s="122"/>
      <c r="S104" s="123"/>
    </row>
    <row r="105" spans="1:19">
      <c r="A105" s="275">
        <v>273</v>
      </c>
      <c r="B105" s="13" t="s">
        <v>475</v>
      </c>
      <c r="C105" s="276">
        <v>3989</v>
      </c>
      <c r="D105" s="277">
        <v>20.5</v>
      </c>
      <c r="E105" s="277">
        <f>Tasaus[[#This Row],[Tuloveroprosentti 2022]]-12.64</f>
        <v>7.8599999999999994</v>
      </c>
      <c r="F105" s="14">
        <v>11302891.330066321</v>
      </c>
      <c r="G105" s="14">
        <f>Tasaus[[#This Row],[Kunnallisvero (maksuunpantu), €]]*100/Tasaus[[#This Row],[Tuloveroprosentti 2022]]</f>
        <v>55136055.268616199</v>
      </c>
      <c r="H105" s="278">
        <f>Tasaus[[#This Row],[Verotettava tulo (kunnallisvero), €]]*($E$11/100)</f>
        <v>4058013.6677701524</v>
      </c>
      <c r="I105" s="14">
        <v>839661.14619333751</v>
      </c>
      <c r="J105" s="15">
        <v>2063753.5561000002</v>
      </c>
      <c r="K105" s="15">
        <f>SUM(Tasaus[[#This Row],[Laskennallinen kunnallisvero, €]:[Laskennallinen kiinteistövero, €]])</f>
        <v>6961428.3700634893</v>
      </c>
      <c r="L105" s="15">
        <f>Tasaus[[#This Row],[Laskennallinen verotulo yhteensä, €]]/Tasaus[[#This Row],[Asukasluku 31.12.2021]]</f>
        <v>1745.1562722645999</v>
      </c>
      <c r="M105" s="37">
        <f>$L$11-Tasaus[[#This Row],[Laskennallinen verotulo yhteensä, €/asukas (=tasausraja)]]</f>
        <v>234.99372773540017</v>
      </c>
      <c r="N105" s="384">
        <f>IF(Tasaus[[#This Row],[Erotus = tasausrja - laskennallinen verotulo, €/asukas]]&gt;0,(Tasaus[[#This Row],[Erotus = tasausrja - laskennallinen verotulo, €/asukas]]*$B$7),(Tasaus[[#This Row],[Erotus = tasausrja - laskennallinen verotulo, €/asukas]]*$B$8))</f>
        <v>211.49435496186015</v>
      </c>
      <c r="O105" s="385">
        <f>Tasaus[[#This Row],[Tasaus,  €/asukas]]*Tasaus[[#This Row],[Asukasluku 31.12.2021]]</f>
        <v>843650.98194286018</v>
      </c>
      <c r="Q105" s="121"/>
      <c r="R105" s="122"/>
      <c r="S105" s="123"/>
    </row>
    <row r="106" spans="1:19">
      <c r="A106" s="275">
        <v>275</v>
      </c>
      <c r="B106" s="13" t="s">
        <v>476</v>
      </c>
      <c r="C106" s="276">
        <v>2586</v>
      </c>
      <c r="D106" s="277">
        <v>22</v>
      </c>
      <c r="E106" s="277">
        <f>Tasaus[[#This Row],[Tuloveroprosentti 2022]]-12.64</f>
        <v>9.36</v>
      </c>
      <c r="F106" s="14">
        <v>7637745.0400448153</v>
      </c>
      <c r="G106" s="14">
        <f>Tasaus[[#This Row],[Kunnallisvero (maksuunpantu), €]]*100/Tasaus[[#This Row],[Tuloveroprosentti 2022]]</f>
        <v>34717022.909294613</v>
      </c>
      <c r="H106" s="278">
        <f>Tasaus[[#This Row],[Verotettava tulo (kunnallisvero), €]]*($E$11/100)</f>
        <v>2555172.8861240833</v>
      </c>
      <c r="I106" s="14">
        <v>732801.8358424477</v>
      </c>
      <c r="J106" s="15">
        <v>406504.47805000003</v>
      </c>
      <c r="K106" s="15">
        <f>SUM(Tasaus[[#This Row],[Laskennallinen kunnallisvero, €]:[Laskennallinen kiinteistövero, €]])</f>
        <v>3694479.2000165312</v>
      </c>
      <c r="L106" s="15">
        <f>Tasaus[[#This Row],[Laskennallinen verotulo yhteensä, €]]/Tasaus[[#This Row],[Asukasluku 31.12.2021]]</f>
        <v>1428.6462490396486</v>
      </c>
      <c r="M106" s="37">
        <f>$L$11-Tasaus[[#This Row],[Laskennallinen verotulo yhteensä, €/asukas (=tasausraja)]]</f>
        <v>551.50375096035145</v>
      </c>
      <c r="N106" s="384">
        <f>IF(Tasaus[[#This Row],[Erotus = tasausrja - laskennallinen verotulo, €/asukas]]&gt;0,(Tasaus[[#This Row],[Erotus = tasausrja - laskennallinen verotulo, €/asukas]]*$B$7),(Tasaus[[#This Row],[Erotus = tasausrja - laskennallinen verotulo, €/asukas]]*$B$8))</f>
        <v>496.35337586431632</v>
      </c>
      <c r="O106" s="385">
        <f>Tasaus[[#This Row],[Tasaus,  €/asukas]]*Tasaus[[#This Row],[Asukasluku 31.12.2021]]</f>
        <v>1283569.829985122</v>
      </c>
      <c r="Q106" s="121"/>
      <c r="R106" s="122"/>
      <c r="S106" s="123"/>
    </row>
    <row r="107" spans="1:19">
      <c r="A107" s="275">
        <v>276</v>
      </c>
      <c r="B107" s="13" t="s">
        <v>477</v>
      </c>
      <c r="C107" s="276">
        <v>15035</v>
      </c>
      <c r="D107" s="277">
        <v>20.5</v>
      </c>
      <c r="E107" s="277">
        <f>Tasaus[[#This Row],[Tuloveroprosentti 2022]]-12.64</f>
        <v>7.8599999999999994</v>
      </c>
      <c r="F107" s="14">
        <v>54843423.080321796</v>
      </c>
      <c r="G107" s="14">
        <f>Tasaus[[#This Row],[Kunnallisvero (maksuunpantu), €]]*100/Tasaus[[#This Row],[Tuloveroprosentti 2022]]</f>
        <v>267528893.07474047</v>
      </c>
      <c r="H107" s="278">
        <f>Tasaus[[#This Row],[Verotettava tulo (kunnallisvero), €]]*($E$11/100)</f>
        <v>19690126.530300897</v>
      </c>
      <c r="I107" s="14">
        <v>2547880.7326054471</v>
      </c>
      <c r="J107" s="15">
        <v>1580744.3368000002</v>
      </c>
      <c r="K107" s="15">
        <f>SUM(Tasaus[[#This Row],[Laskennallinen kunnallisvero, €]:[Laskennallinen kiinteistövero, €]])</f>
        <v>23818751.599706344</v>
      </c>
      <c r="L107" s="15">
        <f>Tasaus[[#This Row],[Laskennallinen verotulo yhteensä, €]]/Tasaus[[#This Row],[Asukasluku 31.12.2021]]</f>
        <v>1584.220259375214</v>
      </c>
      <c r="M107" s="37">
        <f>$L$11-Tasaus[[#This Row],[Laskennallinen verotulo yhteensä, €/asukas (=tasausraja)]]</f>
        <v>395.92974062478606</v>
      </c>
      <c r="N107" s="384">
        <f>IF(Tasaus[[#This Row],[Erotus = tasausrja - laskennallinen verotulo, €/asukas]]&gt;0,(Tasaus[[#This Row],[Erotus = tasausrja - laskennallinen verotulo, €/asukas]]*$B$7),(Tasaus[[#This Row],[Erotus = tasausrja - laskennallinen verotulo, €/asukas]]*$B$8))</f>
        <v>356.33676656230745</v>
      </c>
      <c r="O107" s="385">
        <f>Tasaus[[#This Row],[Tasaus,  €/asukas]]*Tasaus[[#This Row],[Asukasluku 31.12.2021]]</f>
        <v>5357523.2852642927</v>
      </c>
      <c r="Q107" s="121"/>
      <c r="R107" s="122"/>
      <c r="S107" s="123"/>
    </row>
    <row r="108" spans="1:19">
      <c r="A108" s="275">
        <v>280</v>
      </c>
      <c r="B108" s="13" t="s">
        <v>478</v>
      </c>
      <c r="C108" s="276">
        <v>2050</v>
      </c>
      <c r="D108" s="277">
        <v>22</v>
      </c>
      <c r="E108" s="277">
        <f>Tasaus[[#This Row],[Tuloveroprosentti 2022]]-12.64</f>
        <v>9.36</v>
      </c>
      <c r="F108" s="14">
        <v>6346588.1000372395</v>
      </c>
      <c r="G108" s="14">
        <f>Tasaus[[#This Row],[Kunnallisvero (maksuunpantu), €]]*100/Tasaus[[#This Row],[Tuloveroprosentti 2022]]</f>
        <v>28848127.727442</v>
      </c>
      <c r="H108" s="278">
        <f>Tasaus[[#This Row],[Verotettava tulo (kunnallisvero), €]]*($E$11/100)</f>
        <v>2123222.2007397311</v>
      </c>
      <c r="I108" s="14">
        <v>532678.54447363247</v>
      </c>
      <c r="J108" s="15">
        <v>398732.95240000007</v>
      </c>
      <c r="K108" s="15">
        <f>SUM(Tasaus[[#This Row],[Laskennallinen kunnallisvero, €]:[Laskennallinen kiinteistövero, €]])</f>
        <v>3054633.6976133632</v>
      </c>
      <c r="L108" s="15">
        <f>Tasaus[[#This Row],[Laskennallinen verotulo yhteensä, €]]/Tasaus[[#This Row],[Asukasluku 31.12.2021]]</f>
        <v>1490.065218347982</v>
      </c>
      <c r="M108" s="37">
        <f>$L$11-Tasaus[[#This Row],[Laskennallinen verotulo yhteensä, €/asukas (=tasausraja)]]</f>
        <v>490.08478165201814</v>
      </c>
      <c r="N108" s="384">
        <f>IF(Tasaus[[#This Row],[Erotus = tasausrja - laskennallinen verotulo, €/asukas]]&gt;0,(Tasaus[[#This Row],[Erotus = tasausrja - laskennallinen verotulo, €/asukas]]*$B$7),(Tasaus[[#This Row],[Erotus = tasausrja - laskennallinen verotulo, €/asukas]]*$B$8))</f>
        <v>441.07630348681636</v>
      </c>
      <c r="O108" s="385">
        <f>Tasaus[[#This Row],[Tasaus,  €/asukas]]*Tasaus[[#This Row],[Asukasluku 31.12.2021]]</f>
        <v>904206.42214797356</v>
      </c>
      <c r="Q108" s="121"/>
      <c r="R108" s="122"/>
      <c r="S108" s="123"/>
    </row>
    <row r="109" spans="1:19">
      <c r="A109" s="275">
        <v>284</v>
      </c>
      <c r="B109" s="13" t="s">
        <v>479</v>
      </c>
      <c r="C109" s="276">
        <v>2271</v>
      </c>
      <c r="D109" s="277">
        <v>20</v>
      </c>
      <c r="E109" s="277">
        <f>Tasaus[[#This Row],[Tuloveroprosentti 2022]]-12.64</f>
        <v>7.3599999999999994</v>
      </c>
      <c r="F109" s="14">
        <v>6519412.5400382541</v>
      </c>
      <c r="G109" s="14">
        <f>Tasaus[[#This Row],[Kunnallisvero (maksuunpantu), €]]*100/Tasaus[[#This Row],[Tuloveroprosentti 2022]]</f>
        <v>32597062.700191271</v>
      </c>
      <c r="H109" s="278">
        <f>Tasaus[[#This Row],[Verotettava tulo (kunnallisvero), €]]*($E$11/100)</f>
        <v>2399143.8147340775</v>
      </c>
      <c r="I109" s="14">
        <v>401317.38427851006</v>
      </c>
      <c r="J109" s="15">
        <v>331514.75195000006</v>
      </c>
      <c r="K109" s="15">
        <f>SUM(Tasaus[[#This Row],[Laskennallinen kunnallisvero, €]:[Laskennallinen kiinteistövero, €]])</f>
        <v>3131975.9509625877</v>
      </c>
      <c r="L109" s="15">
        <f>Tasaus[[#This Row],[Laskennallinen verotulo yhteensä, €]]/Tasaus[[#This Row],[Asukasluku 31.12.2021]]</f>
        <v>1379.117547759836</v>
      </c>
      <c r="M109" s="37">
        <f>$L$11-Tasaus[[#This Row],[Laskennallinen verotulo yhteensä, €/asukas (=tasausraja)]]</f>
        <v>601.03245224016405</v>
      </c>
      <c r="N109" s="384">
        <f>IF(Tasaus[[#This Row],[Erotus = tasausrja - laskennallinen verotulo, €/asukas]]&gt;0,(Tasaus[[#This Row],[Erotus = tasausrja - laskennallinen verotulo, €/asukas]]*$B$7),(Tasaus[[#This Row],[Erotus = tasausrja - laskennallinen verotulo, €/asukas]]*$B$8))</f>
        <v>540.92920701614764</v>
      </c>
      <c r="O109" s="385">
        <f>Tasaus[[#This Row],[Tasaus,  €/asukas]]*Tasaus[[#This Row],[Asukasluku 31.12.2021]]</f>
        <v>1228450.2291336714</v>
      </c>
      <c r="Q109" s="121"/>
      <c r="R109" s="122"/>
      <c r="S109" s="123"/>
    </row>
    <row r="110" spans="1:19">
      <c r="A110" s="275">
        <v>285</v>
      </c>
      <c r="B110" s="13" t="s">
        <v>480</v>
      </c>
      <c r="C110" s="276">
        <v>51241</v>
      </c>
      <c r="D110" s="277">
        <v>22</v>
      </c>
      <c r="E110" s="277">
        <f>Tasaus[[#This Row],[Tuloveroprosentti 2022]]-12.64</f>
        <v>9.36</v>
      </c>
      <c r="F110" s="14">
        <v>214914781.30126107</v>
      </c>
      <c r="G110" s="14">
        <f>Tasaus[[#This Row],[Kunnallisvero (maksuunpantu), €]]*100/Tasaus[[#This Row],[Tuloveroprosentti 2022]]</f>
        <v>976885369.55118668</v>
      </c>
      <c r="H110" s="278">
        <f>Tasaus[[#This Row],[Verotettava tulo (kunnallisvero), €]]*($E$11/100)</f>
        <v>71898763.198967338</v>
      </c>
      <c r="I110" s="14">
        <v>11866083.824572839</v>
      </c>
      <c r="J110" s="15">
        <v>7051138.6996500017</v>
      </c>
      <c r="K110" s="15">
        <f>SUM(Tasaus[[#This Row],[Laskennallinen kunnallisvero, €]:[Laskennallinen kiinteistövero, €]])</f>
        <v>90815985.723190174</v>
      </c>
      <c r="L110" s="15">
        <f>Tasaus[[#This Row],[Laskennallinen verotulo yhteensä, €]]/Tasaus[[#This Row],[Asukasluku 31.12.2021]]</f>
        <v>1772.3304721451607</v>
      </c>
      <c r="M110" s="37">
        <f>$L$11-Tasaus[[#This Row],[Laskennallinen verotulo yhteensä, €/asukas (=tasausraja)]]</f>
        <v>207.81952785483941</v>
      </c>
      <c r="N110" s="384">
        <f>IF(Tasaus[[#This Row],[Erotus = tasausrja - laskennallinen verotulo, €/asukas]]&gt;0,(Tasaus[[#This Row],[Erotus = tasausrja - laskennallinen verotulo, €/asukas]]*$B$7),(Tasaus[[#This Row],[Erotus = tasausrja - laskennallinen verotulo, €/asukas]]*$B$8))</f>
        <v>187.03757506935548</v>
      </c>
      <c r="O110" s="385">
        <f>Tasaus[[#This Row],[Tasaus,  €/asukas]]*Tasaus[[#This Row],[Asukasluku 31.12.2021]]</f>
        <v>9583992.3841288444</v>
      </c>
      <c r="Q110" s="121"/>
      <c r="R110" s="122"/>
      <c r="S110" s="123"/>
    </row>
    <row r="111" spans="1:19">
      <c r="A111" s="275">
        <v>286</v>
      </c>
      <c r="B111" s="13" t="s">
        <v>481</v>
      </c>
      <c r="C111" s="276">
        <v>80454</v>
      </c>
      <c r="D111" s="277">
        <v>21.250000000000004</v>
      </c>
      <c r="E111" s="277">
        <f>Tasaus[[#This Row],[Tuloveroprosentti 2022]]-12.64</f>
        <v>8.610000000000003</v>
      </c>
      <c r="F111" s="14">
        <v>318659201.55186981</v>
      </c>
      <c r="G111" s="14">
        <f>Tasaus[[#This Row],[Kunnallisvero (maksuunpantu), €]]*100/Tasaus[[#This Row],[Tuloveroprosentti 2022]]</f>
        <v>1499572713.1852694</v>
      </c>
      <c r="H111" s="278">
        <f>Tasaus[[#This Row],[Verotettava tulo (kunnallisvero), €]]*($E$11/100)</f>
        <v>110368551.69043583</v>
      </c>
      <c r="I111" s="14">
        <v>21632541.222770568</v>
      </c>
      <c r="J111" s="15">
        <v>11046542.859350001</v>
      </c>
      <c r="K111" s="15">
        <f>SUM(Tasaus[[#This Row],[Laskennallinen kunnallisvero, €]:[Laskennallinen kiinteistövero, €]])</f>
        <v>143047635.77255639</v>
      </c>
      <c r="L111" s="15">
        <f>Tasaus[[#This Row],[Laskennallinen verotulo yhteensä, €]]/Tasaus[[#This Row],[Asukasluku 31.12.2021]]</f>
        <v>1778.0052672652248</v>
      </c>
      <c r="M111" s="37">
        <f>$L$11-Tasaus[[#This Row],[Laskennallinen verotulo yhteensä, €/asukas (=tasausraja)]]</f>
        <v>202.14473273477529</v>
      </c>
      <c r="N111" s="384">
        <f>IF(Tasaus[[#This Row],[Erotus = tasausrja - laskennallinen verotulo, €/asukas]]&gt;0,(Tasaus[[#This Row],[Erotus = tasausrja - laskennallinen verotulo, €/asukas]]*$B$7),(Tasaus[[#This Row],[Erotus = tasausrja - laskennallinen verotulo, €/asukas]]*$B$8))</f>
        <v>181.93025946129777</v>
      </c>
      <c r="O111" s="385">
        <f>Tasaus[[#This Row],[Tasaus,  €/asukas]]*Tasaus[[#This Row],[Asukasluku 31.12.2021]]</f>
        <v>14637017.094699251</v>
      </c>
      <c r="Q111" s="121"/>
      <c r="R111" s="122"/>
      <c r="S111" s="123"/>
    </row>
    <row r="112" spans="1:19">
      <c r="A112" s="275">
        <v>287</v>
      </c>
      <c r="B112" s="13" t="s">
        <v>482</v>
      </c>
      <c r="C112" s="276">
        <v>6380</v>
      </c>
      <c r="D112" s="277">
        <v>21.5</v>
      </c>
      <c r="E112" s="277">
        <f>Tasaus[[#This Row],[Tuloveroprosentti 2022]]-12.64</f>
        <v>8.86</v>
      </c>
      <c r="F112" s="14">
        <v>22085021.320129585</v>
      </c>
      <c r="G112" s="14">
        <f>Tasaus[[#This Row],[Kunnallisvero (maksuunpantu), €]]*100/Tasaus[[#This Row],[Tuloveroprosentti 2022]]</f>
        <v>102721029.39595155</v>
      </c>
      <c r="H112" s="278">
        <f>Tasaus[[#This Row],[Verotettava tulo (kunnallisvero), €]]*($E$11/100)</f>
        <v>7560267.7635420347</v>
      </c>
      <c r="I112" s="14">
        <v>1289447.1926197035</v>
      </c>
      <c r="J112" s="15">
        <v>1122738.27755</v>
      </c>
      <c r="K112" s="15">
        <f>SUM(Tasaus[[#This Row],[Laskennallinen kunnallisvero, €]:[Laskennallinen kiinteistövero, €]])</f>
        <v>9972453.2337117381</v>
      </c>
      <c r="L112" s="15">
        <f>Tasaus[[#This Row],[Laskennallinen verotulo yhteensä, €]]/Tasaus[[#This Row],[Asukasluku 31.12.2021]]</f>
        <v>1563.0804441554449</v>
      </c>
      <c r="M112" s="37">
        <f>$L$11-Tasaus[[#This Row],[Laskennallinen verotulo yhteensä, €/asukas (=tasausraja)]]</f>
        <v>417.06955584455523</v>
      </c>
      <c r="N112" s="384">
        <f>IF(Tasaus[[#This Row],[Erotus = tasausrja - laskennallinen verotulo, €/asukas]]&gt;0,(Tasaus[[#This Row],[Erotus = tasausrja - laskennallinen verotulo, €/asukas]]*$B$7),(Tasaus[[#This Row],[Erotus = tasausrja - laskennallinen verotulo, €/asukas]]*$B$8))</f>
        <v>375.36260026009973</v>
      </c>
      <c r="O112" s="385">
        <f>Tasaus[[#This Row],[Tasaus,  €/asukas]]*Tasaus[[#This Row],[Asukasluku 31.12.2021]]</f>
        <v>2394813.3896594364</v>
      </c>
      <c r="Q112" s="121"/>
      <c r="R112" s="122"/>
      <c r="S112" s="123"/>
    </row>
    <row r="113" spans="1:19">
      <c r="A113" s="275">
        <v>288</v>
      </c>
      <c r="B113" s="13" t="s">
        <v>483</v>
      </c>
      <c r="C113" s="276">
        <v>6442</v>
      </c>
      <c r="D113" s="277">
        <v>21.999999999999996</v>
      </c>
      <c r="E113" s="277">
        <f>Tasaus[[#This Row],[Tuloveroprosentti 2022]]-12.64</f>
        <v>9.3599999999999959</v>
      </c>
      <c r="F113" s="14">
        <v>21951990.190128807</v>
      </c>
      <c r="G113" s="14">
        <f>Tasaus[[#This Row],[Kunnallisvero (maksuunpantu), €]]*100/Tasaus[[#This Row],[Tuloveroprosentti 2022]]</f>
        <v>99781773.591494605</v>
      </c>
      <c r="H113" s="278">
        <f>Tasaus[[#This Row],[Verotettava tulo (kunnallisvero), €]]*($E$11/100)</f>
        <v>7343938.5363340024</v>
      </c>
      <c r="I113" s="14">
        <v>2039774.1413333705</v>
      </c>
      <c r="J113" s="15">
        <v>910873.13185000012</v>
      </c>
      <c r="K113" s="15">
        <f>SUM(Tasaus[[#This Row],[Laskennallinen kunnallisvero, €]:[Laskennallinen kiinteistövero, €]])</f>
        <v>10294585.809517372</v>
      </c>
      <c r="L113" s="15">
        <f>Tasaus[[#This Row],[Laskennallinen verotulo yhteensä, €]]/Tasaus[[#This Row],[Asukasluku 31.12.2021]]</f>
        <v>1598.0418828806849</v>
      </c>
      <c r="M113" s="37">
        <f>$L$11-Tasaus[[#This Row],[Laskennallinen verotulo yhteensä, €/asukas (=tasausraja)]]</f>
        <v>382.10811711931524</v>
      </c>
      <c r="N113" s="384">
        <f>IF(Tasaus[[#This Row],[Erotus = tasausrja - laskennallinen verotulo, €/asukas]]&gt;0,(Tasaus[[#This Row],[Erotus = tasausrja - laskennallinen verotulo, €/asukas]]*$B$7),(Tasaus[[#This Row],[Erotus = tasausrja - laskennallinen verotulo, €/asukas]]*$B$8))</f>
        <v>343.89730540738373</v>
      </c>
      <c r="O113" s="385">
        <f>Tasaus[[#This Row],[Tasaus,  €/asukas]]*Tasaus[[#This Row],[Asukasluku 31.12.2021]]</f>
        <v>2215386.4414343662</v>
      </c>
      <c r="Q113" s="121"/>
      <c r="R113" s="122"/>
      <c r="S113" s="123"/>
    </row>
    <row r="114" spans="1:19">
      <c r="A114" s="275">
        <v>290</v>
      </c>
      <c r="B114" s="13" t="s">
        <v>484</v>
      </c>
      <c r="C114" s="276">
        <v>7928</v>
      </c>
      <c r="D114" s="277">
        <v>22</v>
      </c>
      <c r="E114" s="277">
        <f>Tasaus[[#This Row],[Tuloveroprosentti 2022]]-12.64</f>
        <v>9.36</v>
      </c>
      <c r="F114" s="14">
        <v>24517182.39014386</v>
      </c>
      <c r="G114" s="14">
        <f>Tasaus[[#This Row],[Kunnallisvero (maksuunpantu), €]]*100/Tasaus[[#This Row],[Tuloveroprosentti 2022]]</f>
        <v>111441738.13701755</v>
      </c>
      <c r="H114" s="278">
        <f>Tasaus[[#This Row],[Verotettava tulo (kunnallisvero), €]]*($E$11/100)</f>
        <v>8202111.926884491</v>
      </c>
      <c r="I114" s="14">
        <v>2928305.3186374786</v>
      </c>
      <c r="J114" s="15">
        <v>1141470.5575500003</v>
      </c>
      <c r="K114" s="15">
        <f>SUM(Tasaus[[#This Row],[Laskennallinen kunnallisvero, €]:[Laskennallinen kiinteistövero, €]])</f>
        <v>12271887.80307197</v>
      </c>
      <c r="L114" s="15">
        <f>Tasaus[[#This Row],[Laskennallinen verotulo yhteensä, €]]/Tasaus[[#This Row],[Asukasluku 31.12.2021]]</f>
        <v>1547.9172304581193</v>
      </c>
      <c r="M114" s="37">
        <f>$L$11-Tasaus[[#This Row],[Laskennallinen verotulo yhteensä, €/asukas (=tasausraja)]]</f>
        <v>432.23276954188077</v>
      </c>
      <c r="N114" s="384">
        <f>IF(Tasaus[[#This Row],[Erotus = tasausrja - laskennallinen verotulo, €/asukas]]&gt;0,(Tasaus[[#This Row],[Erotus = tasausrja - laskennallinen verotulo, €/asukas]]*$B$7),(Tasaus[[#This Row],[Erotus = tasausrja - laskennallinen verotulo, €/asukas]]*$B$8))</f>
        <v>389.00949258769271</v>
      </c>
      <c r="O114" s="385">
        <f>Tasaus[[#This Row],[Tasaus,  €/asukas]]*Tasaus[[#This Row],[Asukasluku 31.12.2021]]</f>
        <v>3084067.2572352276</v>
      </c>
      <c r="Q114" s="121"/>
      <c r="R114" s="122"/>
      <c r="S114" s="123"/>
    </row>
    <row r="115" spans="1:19">
      <c r="A115" s="275">
        <v>291</v>
      </c>
      <c r="B115" s="13" t="s">
        <v>485</v>
      </c>
      <c r="C115" s="276">
        <v>2158</v>
      </c>
      <c r="D115" s="277">
        <v>21.75</v>
      </c>
      <c r="E115" s="277">
        <f>Tasaus[[#This Row],[Tuloveroprosentti 2022]]-12.64</f>
        <v>9.11</v>
      </c>
      <c r="F115" s="14">
        <v>6450796.490037851</v>
      </c>
      <c r="G115" s="14">
        <f>Tasaus[[#This Row],[Kunnallisvero (maksuunpantu), €]]*100/Tasaus[[#This Row],[Tuloveroprosentti 2022]]</f>
        <v>29658834.436955638</v>
      </c>
      <c r="H115" s="278">
        <f>Tasaus[[#This Row],[Verotettava tulo (kunnallisvero), €]]*($E$11/100)</f>
        <v>2182890.214559935</v>
      </c>
      <c r="I115" s="14">
        <v>936510.75048493734</v>
      </c>
      <c r="J115" s="15">
        <v>775286.14525000006</v>
      </c>
      <c r="K115" s="15">
        <f>SUM(Tasaus[[#This Row],[Laskennallinen kunnallisvero, €]:[Laskennallinen kiinteistövero, €]])</f>
        <v>3894687.1102948724</v>
      </c>
      <c r="L115" s="15">
        <f>Tasaus[[#This Row],[Laskennallinen verotulo yhteensä, €]]/Tasaus[[#This Row],[Asukasluku 31.12.2021]]</f>
        <v>1804.7669649188472</v>
      </c>
      <c r="M115" s="37">
        <f>$L$11-Tasaus[[#This Row],[Laskennallinen verotulo yhteensä, €/asukas (=tasausraja)]]</f>
        <v>175.38303508115291</v>
      </c>
      <c r="N115" s="384">
        <f>IF(Tasaus[[#This Row],[Erotus = tasausrja - laskennallinen verotulo, €/asukas]]&gt;0,(Tasaus[[#This Row],[Erotus = tasausrja - laskennallinen verotulo, €/asukas]]*$B$7),(Tasaus[[#This Row],[Erotus = tasausrja - laskennallinen verotulo, €/asukas]]*$B$8))</f>
        <v>157.84473157303762</v>
      </c>
      <c r="O115" s="385">
        <f>Tasaus[[#This Row],[Tasaus,  €/asukas]]*Tasaus[[#This Row],[Asukasluku 31.12.2021]]</f>
        <v>340628.93073461519</v>
      </c>
      <c r="Q115" s="121"/>
      <c r="R115" s="122"/>
      <c r="S115" s="123"/>
    </row>
    <row r="116" spans="1:19">
      <c r="A116" s="275">
        <v>297</v>
      </c>
      <c r="B116" s="13" t="s">
        <v>486</v>
      </c>
      <c r="C116" s="276">
        <v>121543</v>
      </c>
      <c r="D116" s="277">
        <v>20.75</v>
      </c>
      <c r="E116" s="277">
        <f>Tasaus[[#This Row],[Tuloveroprosentti 2022]]-12.64</f>
        <v>8.11</v>
      </c>
      <c r="F116" s="14">
        <v>468282235.12274772</v>
      </c>
      <c r="G116" s="14">
        <f>Tasaus[[#This Row],[Kunnallisvero (maksuunpantu), €]]*100/Tasaus[[#This Row],[Tuloveroprosentti 2022]]</f>
        <v>2256781856.0132422</v>
      </c>
      <c r="H116" s="278">
        <f>Tasaus[[#This Row],[Verotettava tulo (kunnallisvero), €]]*($E$11/100)</f>
        <v>166099144.60257462</v>
      </c>
      <c r="I116" s="14">
        <v>26478665.540626977</v>
      </c>
      <c r="J116" s="15">
        <v>20006862.208400004</v>
      </c>
      <c r="K116" s="15">
        <f>SUM(Tasaus[[#This Row],[Laskennallinen kunnallisvero, €]:[Laskennallinen kiinteistövero, €]])</f>
        <v>212584672.3516016</v>
      </c>
      <c r="L116" s="15">
        <f>Tasaus[[#This Row],[Laskennallinen verotulo yhteensä, €]]/Tasaus[[#This Row],[Asukasluku 31.12.2021]]</f>
        <v>1749.049080174108</v>
      </c>
      <c r="M116" s="37">
        <f>$L$11-Tasaus[[#This Row],[Laskennallinen verotulo yhteensä, €/asukas (=tasausraja)]]</f>
        <v>231.10091982589211</v>
      </c>
      <c r="N116" s="384">
        <f>IF(Tasaus[[#This Row],[Erotus = tasausrja - laskennallinen verotulo, €/asukas]]&gt;0,(Tasaus[[#This Row],[Erotus = tasausrja - laskennallinen verotulo, €/asukas]]*$B$7),(Tasaus[[#This Row],[Erotus = tasausrja - laskennallinen verotulo, €/asukas]]*$B$8))</f>
        <v>207.9908278433029</v>
      </c>
      <c r="O116" s="385">
        <f>Tasaus[[#This Row],[Tasaus,  €/asukas]]*Tasaus[[#This Row],[Asukasluku 31.12.2021]]</f>
        <v>25279829.188558564</v>
      </c>
      <c r="Q116" s="121"/>
      <c r="R116" s="122"/>
      <c r="S116" s="123"/>
    </row>
    <row r="117" spans="1:19">
      <c r="A117" s="251">
        <v>300</v>
      </c>
      <c r="B117" s="39" t="s">
        <v>487</v>
      </c>
      <c r="C117" s="276">
        <v>3528</v>
      </c>
      <c r="D117" s="277">
        <v>21.000000000000004</v>
      </c>
      <c r="E117" s="277">
        <f>Tasaus[[#This Row],[Tuloveroprosentti 2022]]-12.64</f>
        <v>8.360000000000003</v>
      </c>
      <c r="F117" s="14">
        <v>10196441.780059827</v>
      </c>
      <c r="G117" s="14">
        <f>Tasaus[[#This Row],[Kunnallisvero (maksuunpantu), €]]*100/Tasaus[[#This Row],[Tuloveroprosentti 2022]]</f>
        <v>48554484.666951552</v>
      </c>
      <c r="H117" s="278">
        <f>Tasaus[[#This Row],[Verotettava tulo (kunnallisvero), €]]*($E$11/100)</f>
        <v>3573610.071487634</v>
      </c>
      <c r="I117" s="14">
        <v>628202.17826829175</v>
      </c>
      <c r="J117" s="280">
        <v>571838.22695000004</v>
      </c>
      <c r="K117" s="15">
        <f>SUM(Tasaus[[#This Row],[Laskennallinen kunnallisvero, €]:[Laskennallinen kiinteistövero, €]])</f>
        <v>4773650.4767059255</v>
      </c>
      <c r="L117" s="15">
        <f>Tasaus[[#This Row],[Laskennallinen verotulo yhteensä, €]]/Tasaus[[#This Row],[Asukasluku 31.12.2021]]</f>
        <v>1353.0755319461241</v>
      </c>
      <c r="M117" s="37">
        <f>$L$11-Tasaus[[#This Row],[Laskennallinen verotulo yhteensä, €/asukas (=tasausraja)]]</f>
        <v>627.07446805387599</v>
      </c>
      <c r="N117" s="384">
        <f>IF(Tasaus[[#This Row],[Erotus = tasausrja - laskennallinen verotulo, €/asukas]]&gt;0,(Tasaus[[#This Row],[Erotus = tasausrja - laskennallinen verotulo, €/asukas]]*$B$7),(Tasaus[[#This Row],[Erotus = tasausrja - laskennallinen verotulo, €/asukas]]*$B$8))</f>
        <v>564.36702124848841</v>
      </c>
      <c r="O117" s="385">
        <f>Tasaus[[#This Row],[Tasaus,  €/asukas]]*Tasaus[[#This Row],[Asukasluku 31.12.2021]]</f>
        <v>1991086.850964667</v>
      </c>
      <c r="Q117" s="121"/>
      <c r="R117" s="122"/>
      <c r="S117" s="123"/>
    </row>
    <row r="118" spans="1:19">
      <c r="A118" s="275">
        <v>301</v>
      </c>
      <c r="B118" s="13" t="s">
        <v>488</v>
      </c>
      <c r="C118" s="279">
        <v>20197</v>
      </c>
      <c r="D118" s="277">
        <v>21</v>
      </c>
      <c r="E118" s="277">
        <f>Tasaus[[#This Row],[Tuloveroprosentti 2022]]-12.64</f>
        <v>8.36</v>
      </c>
      <c r="F118" s="14">
        <v>61391095.200360216</v>
      </c>
      <c r="G118" s="14">
        <f>Tasaus[[#This Row],[Kunnallisvero (maksuunpantu), €]]*100/Tasaus[[#This Row],[Tuloveroprosentti 2022]]</f>
        <v>292338548.57314384</v>
      </c>
      <c r="H118" s="278">
        <f>Tasaus[[#This Row],[Verotettava tulo (kunnallisvero), €]]*($E$11/100)</f>
        <v>21516117.174983386</v>
      </c>
      <c r="I118" s="14">
        <v>3829013.9576304448</v>
      </c>
      <c r="J118" s="280">
        <v>2454148.9601000003</v>
      </c>
      <c r="K118" s="15">
        <f>SUM(Tasaus[[#This Row],[Laskennallinen kunnallisvero, €]:[Laskennallinen kiinteistövero, €]])</f>
        <v>27799280.092713829</v>
      </c>
      <c r="L118" s="15">
        <f>Tasaus[[#This Row],[Laskennallinen verotulo yhteensä, €]]/Tasaus[[#This Row],[Asukasluku 31.12.2021]]</f>
        <v>1376.4064015801273</v>
      </c>
      <c r="M118" s="37">
        <f>$L$11-Tasaus[[#This Row],[Laskennallinen verotulo yhteensä, €/asukas (=tasausraja)]]</f>
        <v>603.7435984198728</v>
      </c>
      <c r="N118" s="384">
        <f>IF(Tasaus[[#This Row],[Erotus = tasausrja - laskennallinen verotulo, €/asukas]]&gt;0,(Tasaus[[#This Row],[Erotus = tasausrja - laskennallinen verotulo, €/asukas]]*$B$7),(Tasaus[[#This Row],[Erotus = tasausrja - laskennallinen verotulo, €/asukas]]*$B$8))</f>
        <v>543.36923857788554</v>
      </c>
      <c r="O118" s="385">
        <f>Tasaus[[#This Row],[Tasaus,  €/asukas]]*Tasaus[[#This Row],[Asukasluku 31.12.2021]]</f>
        <v>10974428.511557555</v>
      </c>
      <c r="Q118" s="121"/>
      <c r="R118" s="122"/>
      <c r="S118" s="123"/>
    </row>
    <row r="119" spans="1:19">
      <c r="A119" s="275">
        <v>304</v>
      </c>
      <c r="B119" s="13" t="s">
        <v>489</v>
      </c>
      <c r="C119" s="279">
        <v>971</v>
      </c>
      <c r="D119" s="277">
        <v>18</v>
      </c>
      <c r="E119" s="277">
        <f>Tasaus[[#This Row],[Tuloveroprosentti 2022]]-12.64</f>
        <v>5.3599999999999994</v>
      </c>
      <c r="F119" s="14">
        <v>3622669.1000212566</v>
      </c>
      <c r="G119" s="14">
        <f>Tasaus[[#This Row],[Kunnallisvero (maksuunpantu), €]]*100/Tasaus[[#This Row],[Tuloveroprosentti 2022]]</f>
        <v>20125939.444562539</v>
      </c>
      <c r="H119" s="278">
        <f>Tasaus[[#This Row],[Verotettava tulo (kunnallisvero), €]]*($E$11/100)</f>
        <v>1481269.1431198029</v>
      </c>
      <c r="I119" s="14">
        <v>231304.21133980912</v>
      </c>
      <c r="J119" s="15">
        <v>912470.55945000006</v>
      </c>
      <c r="K119" s="15">
        <f>SUM(Tasaus[[#This Row],[Laskennallinen kunnallisvero, €]:[Laskennallinen kiinteistövero, €]])</f>
        <v>2625043.9139096122</v>
      </c>
      <c r="L119" s="15">
        <f>Tasaus[[#This Row],[Laskennallinen verotulo yhteensä, €]]/Tasaus[[#This Row],[Asukasluku 31.12.2021]]</f>
        <v>2703.443783635028</v>
      </c>
      <c r="M119" s="37">
        <f>$L$11-Tasaus[[#This Row],[Laskennallinen verotulo yhteensä, €/asukas (=tasausraja)]]</f>
        <v>-723.29378363502792</v>
      </c>
      <c r="N119" s="384">
        <f>IF(Tasaus[[#This Row],[Erotus = tasausrja - laskennallinen verotulo, €/asukas]]&gt;0,(Tasaus[[#This Row],[Erotus = tasausrja - laskennallinen verotulo, €/asukas]]*$B$7),(Tasaus[[#This Row],[Erotus = tasausrja - laskennallinen verotulo, €/asukas]]*$B$8))</f>
        <v>-72.329378363502798</v>
      </c>
      <c r="O119" s="385">
        <f>Tasaus[[#This Row],[Tasaus,  €/asukas]]*Tasaus[[#This Row],[Asukasluku 31.12.2021]]</f>
        <v>-70231.826390961214</v>
      </c>
      <c r="Q119" s="121"/>
      <c r="R119" s="122"/>
      <c r="S119" s="123"/>
    </row>
    <row r="120" spans="1:19">
      <c r="A120" s="275">
        <v>305</v>
      </c>
      <c r="B120" s="13" t="s">
        <v>490</v>
      </c>
      <c r="C120" s="276">
        <v>15165</v>
      </c>
      <c r="D120" s="277">
        <v>20</v>
      </c>
      <c r="E120" s="277">
        <f>Tasaus[[#This Row],[Tuloveroprosentti 2022]]-12.64</f>
        <v>7.3599999999999994</v>
      </c>
      <c r="F120" s="14">
        <v>45273919.730265647</v>
      </c>
      <c r="G120" s="14">
        <f>Tasaus[[#This Row],[Kunnallisvero (maksuunpantu), €]]*100/Tasaus[[#This Row],[Tuloveroprosentti 2022]]</f>
        <v>226369598.65132824</v>
      </c>
      <c r="H120" s="278">
        <f>Tasaus[[#This Row],[Verotettava tulo (kunnallisvero), €]]*($E$11/100)</f>
        <v>16660802.460737757</v>
      </c>
      <c r="I120" s="14">
        <v>3873973.0931541566</v>
      </c>
      <c r="J120" s="15">
        <v>4042165.8959500007</v>
      </c>
      <c r="K120" s="15">
        <f>SUM(Tasaus[[#This Row],[Laskennallinen kunnallisvero, €]:[Laskennallinen kiinteistövero, €]])</f>
        <v>24576941.449841913</v>
      </c>
      <c r="L120" s="15">
        <f>Tasaus[[#This Row],[Laskennallinen verotulo yhteensä, €]]/Tasaus[[#This Row],[Asukasluku 31.12.2021]]</f>
        <v>1620.6357698543959</v>
      </c>
      <c r="M120" s="37">
        <f>$L$11-Tasaus[[#This Row],[Laskennallinen verotulo yhteensä, €/asukas (=tasausraja)]]</f>
        <v>359.51423014560419</v>
      </c>
      <c r="N120" s="384">
        <f>IF(Tasaus[[#This Row],[Erotus = tasausrja - laskennallinen verotulo, €/asukas]]&gt;0,(Tasaus[[#This Row],[Erotus = tasausrja - laskennallinen verotulo, €/asukas]]*$B$7),(Tasaus[[#This Row],[Erotus = tasausrja - laskennallinen verotulo, €/asukas]]*$B$8))</f>
        <v>323.56280713104377</v>
      </c>
      <c r="O120" s="385">
        <f>Tasaus[[#This Row],[Tasaus,  €/asukas]]*Tasaus[[#This Row],[Asukasluku 31.12.2021]]</f>
        <v>4906829.9701422788</v>
      </c>
      <c r="Q120" s="121"/>
      <c r="R120" s="122"/>
      <c r="S120" s="123"/>
    </row>
    <row r="121" spans="1:19">
      <c r="A121" s="275">
        <v>309</v>
      </c>
      <c r="B121" s="13" t="s">
        <v>491</v>
      </c>
      <c r="C121" s="276">
        <v>6506</v>
      </c>
      <c r="D121" s="277">
        <v>21.5</v>
      </c>
      <c r="E121" s="277">
        <f>Tasaus[[#This Row],[Tuloveroprosentti 2022]]-12.64</f>
        <v>8.86</v>
      </c>
      <c r="F121" s="14">
        <v>19030141.230111662</v>
      </c>
      <c r="G121" s="14">
        <f>Tasaus[[#This Row],[Kunnallisvero (maksuunpantu), €]]*100/Tasaus[[#This Row],[Tuloveroprosentti 2022]]</f>
        <v>88512284.791217044</v>
      </c>
      <c r="H121" s="278">
        <f>Tasaus[[#This Row],[Verotettava tulo (kunnallisvero), €]]*($E$11/100)</f>
        <v>6514504.1606335742</v>
      </c>
      <c r="I121" s="14">
        <v>1008917.1665499614</v>
      </c>
      <c r="J121" s="15">
        <v>764638.42350000015</v>
      </c>
      <c r="K121" s="15">
        <f>SUM(Tasaus[[#This Row],[Laskennallinen kunnallisvero, €]:[Laskennallinen kiinteistövero, €]])</f>
        <v>8288059.7506835358</v>
      </c>
      <c r="L121" s="15">
        <f>Tasaus[[#This Row],[Laskennallinen verotulo yhteensä, €]]/Tasaus[[#This Row],[Asukasluku 31.12.2021]]</f>
        <v>1273.9101983835744</v>
      </c>
      <c r="M121" s="37">
        <f>$L$11-Tasaus[[#This Row],[Laskennallinen verotulo yhteensä, €/asukas (=tasausraja)]]</f>
        <v>706.23980161642567</v>
      </c>
      <c r="N121" s="384">
        <f>IF(Tasaus[[#This Row],[Erotus = tasausrja - laskennallinen verotulo, €/asukas]]&gt;0,(Tasaus[[#This Row],[Erotus = tasausrja - laskennallinen verotulo, €/asukas]]*$B$7),(Tasaus[[#This Row],[Erotus = tasausrja - laskennallinen verotulo, €/asukas]]*$B$8))</f>
        <v>635.61582145478314</v>
      </c>
      <c r="O121" s="385">
        <f>Tasaus[[#This Row],[Tasaus,  €/asukas]]*Tasaus[[#This Row],[Asukasluku 31.12.2021]]</f>
        <v>4135316.5343848192</v>
      </c>
      <c r="Q121" s="121"/>
      <c r="R121" s="122"/>
      <c r="S121" s="123"/>
    </row>
    <row r="122" spans="1:19">
      <c r="A122" s="275">
        <v>312</v>
      </c>
      <c r="B122" s="13" t="s">
        <v>492</v>
      </c>
      <c r="C122" s="276">
        <v>1232</v>
      </c>
      <c r="D122" s="277">
        <v>22.5</v>
      </c>
      <c r="E122" s="277">
        <f>Tasaus[[#This Row],[Tuloveroprosentti 2022]]-12.64</f>
        <v>9.86</v>
      </c>
      <c r="F122" s="14">
        <v>3505820.5900205709</v>
      </c>
      <c r="G122" s="14">
        <f>Tasaus[[#This Row],[Kunnallisvero (maksuunpantu), €]]*100/Tasaus[[#This Row],[Tuloveroprosentti 2022]]</f>
        <v>15581424.84453587</v>
      </c>
      <c r="H122" s="278">
        <f>Tasaus[[#This Row],[Verotettava tulo (kunnallisvero), €]]*($E$11/100)</f>
        <v>1146792.8685578401</v>
      </c>
      <c r="I122" s="14">
        <v>825413.63769936597</v>
      </c>
      <c r="J122" s="15">
        <v>190049.351</v>
      </c>
      <c r="K122" s="15">
        <f>SUM(Tasaus[[#This Row],[Laskennallinen kunnallisvero, €]:[Laskennallinen kiinteistövero, €]])</f>
        <v>2162255.857257206</v>
      </c>
      <c r="L122" s="15">
        <f>Tasaus[[#This Row],[Laskennallinen verotulo yhteensä, €]]/Tasaus[[#This Row],[Asukasluku 31.12.2021]]</f>
        <v>1755.0778062152647</v>
      </c>
      <c r="M122" s="37">
        <f>$L$11-Tasaus[[#This Row],[Laskennallinen verotulo yhteensä, €/asukas (=tasausraja)]]</f>
        <v>225.07219378473542</v>
      </c>
      <c r="N122" s="384">
        <f>IF(Tasaus[[#This Row],[Erotus = tasausrja - laskennallinen verotulo, €/asukas]]&gt;0,(Tasaus[[#This Row],[Erotus = tasausrja - laskennallinen verotulo, €/asukas]]*$B$7),(Tasaus[[#This Row],[Erotus = tasausrja - laskennallinen verotulo, €/asukas]]*$B$8))</f>
        <v>202.56497440626188</v>
      </c>
      <c r="O122" s="385">
        <f>Tasaus[[#This Row],[Tasaus,  €/asukas]]*Tasaus[[#This Row],[Asukasluku 31.12.2021]]</f>
        <v>249560.04846851464</v>
      </c>
      <c r="Q122" s="121"/>
      <c r="R122" s="122"/>
      <c r="S122" s="123"/>
    </row>
    <row r="123" spans="1:19">
      <c r="A123" s="275">
        <v>316</v>
      </c>
      <c r="B123" s="13" t="s">
        <v>493</v>
      </c>
      <c r="C123" s="276">
        <v>4245</v>
      </c>
      <c r="D123" s="277">
        <v>22</v>
      </c>
      <c r="E123" s="277">
        <f>Tasaus[[#This Row],[Tuloveroprosentti 2022]]-12.64</f>
        <v>9.36</v>
      </c>
      <c r="F123" s="14">
        <v>15836256.930092921</v>
      </c>
      <c r="G123" s="14">
        <f>Tasaus[[#This Row],[Kunnallisvero (maksuunpantu), €]]*100/Tasaus[[#This Row],[Tuloveroprosentti 2022]]</f>
        <v>71982986.04587692</v>
      </c>
      <c r="H123" s="278">
        <f>Tasaus[[#This Row],[Verotettava tulo (kunnallisvero), €]]*($E$11/100)</f>
        <v>5297947.772976541</v>
      </c>
      <c r="I123" s="14">
        <v>559741.52785407298</v>
      </c>
      <c r="J123" s="15">
        <v>511711.9329500001</v>
      </c>
      <c r="K123" s="15">
        <f>SUM(Tasaus[[#This Row],[Laskennallinen kunnallisvero, €]:[Laskennallinen kiinteistövero, €]])</f>
        <v>6369401.2337806141</v>
      </c>
      <c r="L123" s="15">
        <f>Tasaus[[#This Row],[Laskennallinen verotulo yhteensä, €]]/Tasaus[[#This Row],[Asukasluku 31.12.2021]]</f>
        <v>1500.4478760378361</v>
      </c>
      <c r="M123" s="37">
        <f>$L$11-Tasaus[[#This Row],[Laskennallinen verotulo yhteensä, €/asukas (=tasausraja)]]</f>
        <v>479.70212396216402</v>
      </c>
      <c r="N123" s="384">
        <f>IF(Tasaus[[#This Row],[Erotus = tasausrja - laskennallinen verotulo, €/asukas]]&gt;0,(Tasaus[[#This Row],[Erotus = tasausrja - laskennallinen verotulo, €/asukas]]*$B$7),(Tasaus[[#This Row],[Erotus = tasausrja - laskennallinen verotulo, €/asukas]]*$B$8))</f>
        <v>431.73191156594766</v>
      </c>
      <c r="O123" s="385">
        <f>Tasaus[[#This Row],[Tasaus,  €/asukas]]*Tasaus[[#This Row],[Asukasluku 31.12.2021]]</f>
        <v>1832701.9645974478</v>
      </c>
      <c r="Q123" s="121"/>
      <c r="R123" s="122"/>
      <c r="S123" s="123"/>
    </row>
    <row r="124" spans="1:19">
      <c r="A124" s="275">
        <v>317</v>
      </c>
      <c r="B124" s="13" t="s">
        <v>494</v>
      </c>
      <c r="C124" s="276">
        <v>2533</v>
      </c>
      <c r="D124" s="277">
        <v>21.5</v>
      </c>
      <c r="E124" s="277">
        <f>Tasaus[[#This Row],[Tuloveroprosentti 2022]]-12.64</f>
        <v>8.86</v>
      </c>
      <c r="F124" s="14">
        <v>6616257.260038822</v>
      </c>
      <c r="G124" s="14">
        <f>Tasaus[[#This Row],[Kunnallisvero (maksuunpantu), €]]*100/Tasaus[[#This Row],[Tuloveroprosentti 2022]]</f>
        <v>30773289.581575915</v>
      </c>
      <c r="H124" s="278">
        <f>Tasaus[[#This Row],[Verotettava tulo (kunnallisvero), €]]*($E$11/100)</f>
        <v>2264914.1132039875</v>
      </c>
      <c r="I124" s="14">
        <v>774536.7617740233</v>
      </c>
      <c r="J124" s="15">
        <v>315154.89590000006</v>
      </c>
      <c r="K124" s="15">
        <f>SUM(Tasaus[[#This Row],[Laskennallinen kunnallisvero, €]:[Laskennallinen kiinteistövero, €]])</f>
        <v>3354605.7708780104</v>
      </c>
      <c r="L124" s="15">
        <f>Tasaus[[#This Row],[Laskennallinen verotulo yhteensä, €]]/Tasaus[[#This Row],[Asukasluku 31.12.2021]]</f>
        <v>1324.360746497438</v>
      </c>
      <c r="M124" s="37">
        <f>$L$11-Tasaus[[#This Row],[Laskennallinen verotulo yhteensä, €/asukas (=tasausraja)]]</f>
        <v>655.78925350256213</v>
      </c>
      <c r="N124" s="384">
        <f>IF(Tasaus[[#This Row],[Erotus = tasausrja - laskennallinen verotulo, €/asukas]]&gt;0,(Tasaus[[#This Row],[Erotus = tasausrja - laskennallinen verotulo, €/asukas]]*$B$7),(Tasaus[[#This Row],[Erotus = tasausrja - laskennallinen verotulo, €/asukas]]*$B$8))</f>
        <v>590.21032815230592</v>
      </c>
      <c r="O124" s="385">
        <f>Tasaus[[#This Row],[Tasaus,  €/asukas]]*Tasaus[[#This Row],[Asukasluku 31.12.2021]]</f>
        <v>1495002.7612097908</v>
      </c>
      <c r="Q124" s="121"/>
      <c r="R124" s="122"/>
      <c r="S124" s="123"/>
    </row>
    <row r="125" spans="1:19">
      <c r="A125" s="275">
        <v>320</v>
      </c>
      <c r="B125" s="13" t="s">
        <v>495</v>
      </c>
      <c r="C125" s="276">
        <v>7105</v>
      </c>
      <c r="D125" s="277">
        <v>21.5</v>
      </c>
      <c r="E125" s="277">
        <f>Tasaus[[#This Row],[Tuloveroprosentti 2022]]-12.64</f>
        <v>8.86</v>
      </c>
      <c r="F125" s="14">
        <v>24388010.8901431</v>
      </c>
      <c r="G125" s="14">
        <f>Tasaus[[#This Row],[Kunnallisvero (maksuunpantu), €]]*100/Tasaus[[#This Row],[Tuloveroprosentti 2022]]</f>
        <v>113432608.79136325</v>
      </c>
      <c r="H125" s="278">
        <f>Tasaus[[#This Row],[Verotettava tulo (kunnallisvero), €]]*($E$11/100)</f>
        <v>8348640.0070443358</v>
      </c>
      <c r="I125" s="14">
        <v>1167593.3916280244</v>
      </c>
      <c r="J125" s="15">
        <v>1291506.7525500001</v>
      </c>
      <c r="K125" s="15">
        <f>SUM(Tasaus[[#This Row],[Laskennallinen kunnallisvero, €]:[Laskennallinen kiinteistövero, €]])</f>
        <v>10807740.151222361</v>
      </c>
      <c r="L125" s="15">
        <f>Tasaus[[#This Row],[Laskennallinen verotulo yhteensä, €]]/Tasaus[[#This Row],[Asukasluku 31.12.2021]]</f>
        <v>1521.1456933458637</v>
      </c>
      <c r="M125" s="37">
        <f>$L$11-Tasaus[[#This Row],[Laskennallinen verotulo yhteensä, €/asukas (=tasausraja)]]</f>
        <v>459.00430665413637</v>
      </c>
      <c r="N125" s="384">
        <f>IF(Tasaus[[#This Row],[Erotus = tasausrja - laskennallinen verotulo, €/asukas]]&gt;0,(Tasaus[[#This Row],[Erotus = tasausrja - laskennallinen verotulo, €/asukas]]*$B$7),(Tasaus[[#This Row],[Erotus = tasausrja - laskennallinen verotulo, €/asukas]]*$B$8))</f>
        <v>413.10387598872273</v>
      </c>
      <c r="O125" s="385">
        <f>Tasaus[[#This Row],[Tasaus,  €/asukas]]*Tasaus[[#This Row],[Asukasluku 31.12.2021]]</f>
        <v>2935103.0388998752</v>
      </c>
      <c r="Q125" s="121"/>
      <c r="R125" s="122"/>
      <c r="S125" s="123"/>
    </row>
    <row r="126" spans="1:19">
      <c r="A126" s="275">
        <v>322</v>
      </c>
      <c r="B126" s="13" t="s">
        <v>128</v>
      </c>
      <c r="C126" s="276">
        <v>6614</v>
      </c>
      <c r="D126" s="277">
        <v>19.749999999999996</v>
      </c>
      <c r="E126" s="277">
        <f>Tasaus[[#This Row],[Tuloveroprosentti 2022]]-12.64</f>
        <v>7.1099999999999959</v>
      </c>
      <c r="F126" s="14">
        <v>20524900.810120434</v>
      </c>
      <c r="G126" s="14">
        <f>Tasaus[[#This Row],[Kunnallisvero (maksuunpantu), €]]*100/Tasaus[[#This Row],[Tuloveroprosentti 2022]]</f>
        <v>103923548.4056731</v>
      </c>
      <c r="H126" s="278">
        <f>Tasaus[[#This Row],[Verotettava tulo (kunnallisvero), €]]*($E$11/100)</f>
        <v>7648773.1626575403</v>
      </c>
      <c r="I126" s="14">
        <v>1078528.1658379813</v>
      </c>
      <c r="J126" s="15">
        <v>1899316.5731500001</v>
      </c>
      <c r="K126" s="15">
        <f>SUM(Tasaus[[#This Row],[Laskennallinen kunnallisvero, €]:[Laskennallinen kiinteistövero, €]])</f>
        <v>10626617.901645521</v>
      </c>
      <c r="L126" s="15">
        <f>Tasaus[[#This Row],[Laskennallinen verotulo yhteensä, €]]/Tasaus[[#This Row],[Asukasluku 31.12.2021]]</f>
        <v>1606.6855007023769</v>
      </c>
      <c r="M126" s="37">
        <f>$L$11-Tasaus[[#This Row],[Laskennallinen verotulo yhteensä, €/asukas (=tasausraja)]]</f>
        <v>373.46449929762321</v>
      </c>
      <c r="N126" s="384">
        <f>IF(Tasaus[[#This Row],[Erotus = tasausrja - laskennallinen verotulo, €/asukas]]&gt;0,(Tasaus[[#This Row],[Erotus = tasausrja - laskennallinen verotulo, €/asukas]]*$B$7),(Tasaus[[#This Row],[Erotus = tasausrja - laskennallinen verotulo, €/asukas]]*$B$8))</f>
        <v>336.11804936786092</v>
      </c>
      <c r="O126" s="385">
        <f>Tasaus[[#This Row],[Tasaus,  €/asukas]]*Tasaus[[#This Row],[Asukasluku 31.12.2021]]</f>
        <v>2223084.7785190321</v>
      </c>
      <c r="Q126" s="121"/>
      <c r="R126" s="122"/>
      <c r="S126" s="123"/>
    </row>
    <row r="127" spans="1:19">
      <c r="A127" s="275">
        <v>398</v>
      </c>
      <c r="B127" s="13" t="s">
        <v>496</v>
      </c>
      <c r="C127" s="276">
        <v>120027</v>
      </c>
      <c r="D127" s="277">
        <v>20.75</v>
      </c>
      <c r="E127" s="277">
        <f>Tasaus[[#This Row],[Tuloveroprosentti 2022]]-12.64</f>
        <v>8.11</v>
      </c>
      <c r="F127" s="14">
        <v>464421550.46272504</v>
      </c>
      <c r="G127" s="14">
        <f>Tasaus[[#This Row],[Kunnallisvero (maksuunpantu), €]]*100/Tasaus[[#This Row],[Tuloveroprosentti 2022]]</f>
        <v>2238176146.8083134</v>
      </c>
      <c r="H127" s="278">
        <f>Tasaus[[#This Row],[Verotettava tulo (kunnallisvero), €]]*($E$11/100)</f>
        <v>164729764.40509185</v>
      </c>
      <c r="I127" s="14">
        <v>29023198.202268019</v>
      </c>
      <c r="J127" s="15">
        <v>18455849.758000001</v>
      </c>
      <c r="K127" s="15">
        <f>SUM(Tasaus[[#This Row],[Laskennallinen kunnallisvero, €]:[Laskennallinen kiinteistövero, €]])</f>
        <v>212208812.3653599</v>
      </c>
      <c r="L127" s="15">
        <f>Tasaus[[#This Row],[Laskennallinen verotulo yhteensä, €]]/Tasaus[[#This Row],[Asukasluku 31.12.2021]]</f>
        <v>1768.0089676936016</v>
      </c>
      <c r="M127" s="37">
        <f>$L$11-Tasaus[[#This Row],[Laskennallinen verotulo yhteensä, €/asukas (=tasausraja)]]</f>
        <v>212.14103230639853</v>
      </c>
      <c r="N127" s="384">
        <f>IF(Tasaus[[#This Row],[Erotus = tasausrja - laskennallinen verotulo, €/asukas]]&gt;0,(Tasaus[[#This Row],[Erotus = tasausrja - laskennallinen verotulo, €/asukas]]*$B$7),(Tasaus[[#This Row],[Erotus = tasausrja - laskennallinen verotulo, €/asukas]]*$B$8))</f>
        <v>190.92692907575869</v>
      </c>
      <c r="O127" s="385">
        <f>Tasaus[[#This Row],[Tasaus,  €/asukas]]*Tasaus[[#This Row],[Asukasluku 31.12.2021]]</f>
        <v>22916386.51617609</v>
      </c>
      <c r="Q127" s="121"/>
      <c r="R127" s="122"/>
      <c r="S127" s="123"/>
    </row>
    <row r="128" spans="1:19">
      <c r="A128" s="275">
        <v>399</v>
      </c>
      <c r="B128" s="13" t="s">
        <v>497</v>
      </c>
      <c r="C128" s="276">
        <v>7916</v>
      </c>
      <c r="D128" s="277">
        <v>21.75</v>
      </c>
      <c r="E128" s="277">
        <f>Tasaus[[#This Row],[Tuloveroprosentti 2022]]-12.64</f>
        <v>9.11</v>
      </c>
      <c r="F128" s="14">
        <v>31836374.470186803</v>
      </c>
      <c r="G128" s="14">
        <f>Tasaus[[#This Row],[Kunnallisvero (maksuunpantu), €]]*100/Tasaus[[#This Row],[Tuloveroprosentti 2022]]</f>
        <v>146374135.49511176</v>
      </c>
      <c r="H128" s="278">
        <f>Tasaus[[#This Row],[Verotettava tulo (kunnallisvero), €]]*($E$11/100)</f>
        <v>10773136.372440226</v>
      </c>
      <c r="I128" s="14">
        <v>882505.9208725919</v>
      </c>
      <c r="J128" s="15">
        <v>726539.93810000003</v>
      </c>
      <c r="K128" s="15">
        <f>SUM(Tasaus[[#This Row],[Laskennallinen kunnallisvero, €]:[Laskennallinen kiinteistövero, €]])</f>
        <v>12382182.231412819</v>
      </c>
      <c r="L128" s="15">
        <f>Tasaus[[#This Row],[Laskennallinen verotulo yhteensä, €]]/Tasaus[[#This Row],[Asukasluku 31.12.2021]]</f>
        <v>1564.1968458075819</v>
      </c>
      <c r="M128" s="37">
        <f>$L$11-Tasaus[[#This Row],[Laskennallinen verotulo yhteensä, €/asukas (=tasausraja)]]</f>
        <v>415.9531541924182</v>
      </c>
      <c r="N128" s="384">
        <f>IF(Tasaus[[#This Row],[Erotus = tasausrja - laskennallinen verotulo, €/asukas]]&gt;0,(Tasaus[[#This Row],[Erotus = tasausrja - laskennallinen verotulo, €/asukas]]*$B$7),(Tasaus[[#This Row],[Erotus = tasausrja - laskennallinen verotulo, €/asukas]]*$B$8))</f>
        <v>374.35783877317641</v>
      </c>
      <c r="O128" s="385">
        <f>Tasaus[[#This Row],[Tasaus,  €/asukas]]*Tasaus[[#This Row],[Asukasluku 31.12.2021]]</f>
        <v>2963416.6517284643</v>
      </c>
      <c r="Q128" s="121"/>
      <c r="R128" s="122"/>
      <c r="S128" s="123"/>
    </row>
    <row r="129" spans="1:19">
      <c r="A129" s="275">
        <v>400</v>
      </c>
      <c r="B129" s="13" t="s">
        <v>498</v>
      </c>
      <c r="C129" s="276">
        <v>8456</v>
      </c>
      <c r="D129" s="277">
        <v>20.75</v>
      </c>
      <c r="E129" s="277">
        <f>Tasaus[[#This Row],[Tuloveroprosentti 2022]]-12.64</f>
        <v>8.11</v>
      </c>
      <c r="F129" s="14">
        <v>28270429.680165883</v>
      </c>
      <c r="G129" s="14">
        <f>Tasaus[[#This Row],[Kunnallisvero (maksuunpantu), €]]*100/Tasaus[[#This Row],[Tuloveroprosentti 2022]]</f>
        <v>136243034.60320908</v>
      </c>
      <c r="H129" s="278">
        <f>Tasaus[[#This Row],[Verotettava tulo (kunnallisvero), €]]*($E$11/100)</f>
        <v>10027487.346796189</v>
      </c>
      <c r="I129" s="14">
        <v>2130155.8936447562</v>
      </c>
      <c r="J129" s="15">
        <v>1299587.8534499998</v>
      </c>
      <c r="K129" s="15">
        <f>SUM(Tasaus[[#This Row],[Laskennallinen kunnallisvero, €]:[Laskennallinen kiinteistövero, €]])</f>
        <v>13457231.093890944</v>
      </c>
      <c r="L129" s="15">
        <f>Tasaus[[#This Row],[Laskennallinen verotulo yhteensä, €]]/Tasaus[[#This Row],[Asukasluku 31.12.2021]]</f>
        <v>1591.4417093059301</v>
      </c>
      <c r="M129" s="37">
        <f>$L$11-Tasaus[[#This Row],[Laskennallinen verotulo yhteensä, €/asukas (=tasausraja)]]</f>
        <v>388.70829069407</v>
      </c>
      <c r="N129" s="384">
        <f>IF(Tasaus[[#This Row],[Erotus = tasausrja - laskennallinen verotulo, €/asukas]]&gt;0,(Tasaus[[#This Row],[Erotus = tasausrja - laskennallinen verotulo, €/asukas]]*$B$7),(Tasaus[[#This Row],[Erotus = tasausrja - laskennallinen verotulo, €/asukas]]*$B$8))</f>
        <v>349.83746162466304</v>
      </c>
      <c r="O129" s="385">
        <f>Tasaus[[#This Row],[Tasaus,  €/asukas]]*Tasaus[[#This Row],[Asukasluku 31.12.2021]]</f>
        <v>2958225.5754981507</v>
      </c>
      <c r="Q129" s="121"/>
      <c r="R129" s="122"/>
      <c r="S129" s="123"/>
    </row>
    <row r="130" spans="1:19">
      <c r="A130" s="275">
        <v>402</v>
      </c>
      <c r="B130" s="13" t="s">
        <v>499</v>
      </c>
      <c r="C130" s="276">
        <v>9247</v>
      </c>
      <c r="D130" s="277">
        <v>21.25</v>
      </c>
      <c r="E130" s="277">
        <f>Tasaus[[#This Row],[Tuloveroprosentti 2022]]-12.64</f>
        <v>8.61</v>
      </c>
      <c r="F130" s="14">
        <v>28315230.600166146</v>
      </c>
      <c r="G130" s="14">
        <f>Tasaus[[#This Row],[Kunnallisvero (maksuunpantu), €]]*100/Tasaus[[#This Row],[Tuloveroprosentti 2022]]</f>
        <v>133248144.00078185</v>
      </c>
      <c r="H130" s="278">
        <f>Tasaus[[#This Row],[Verotettava tulo (kunnallisvero), €]]*($E$11/100)</f>
        <v>9807063.3984575439</v>
      </c>
      <c r="I130" s="14">
        <v>1624017.2815953684</v>
      </c>
      <c r="J130" s="15">
        <v>1211370.6416500001</v>
      </c>
      <c r="K130" s="15">
        <f>SUM(Tasaus[[#This Row],[Laskennallinen kunnallisvero, €]:[Laskennallinen kiinteistövero, €]])</f>
        <v>12642451.321702912</v>
      </c>
      <c r="L130" s="15">
        <f>Tasaus[[#This Row],[Laskennallinen verotulo yhteensä, €]]/Tasaus[[#This Row],[Asukasluku 31.12.2021]]</f>
        <v>1367.1949088031699</v>
      </c>
      <c r="M130" s="37">
        <f>$L$11-Tasaus[[#This Row],[Laskennallinen verotulo yhteensä, €/asukas (=tasausraja)]]</f>
        <v>612.95509119683015</v>
      </c>
      <c r="N130" s="384">
        <f>IF(Tasaus[[#This Row],[Erotus = tasausrja - laskennallinen verotulo, €/asukas]]&gt;0,(Tasaus[[#This Row],[Erotus = tasausrja - laskennallinen verotulo, €/asukas]]*$B$7),(Tasaus[[#This Row],[Erotus = tasausrja - laskennallinen verotulo, €/asukas]]*$B$8))</f>
        <v>551.65958207714721</v>
      </c>
      <c r="O130" s="385">
        <f>Tasaus[[#This Row],[Tasaus,  €/asukas]]*Tasaus[[#This Row],[Asukasluku 31.12.2021]]</f>
        <v>5101196.1554673798</v>
      </c>
      <c r="Q130" s="121"/>
      <c r="R130" s="122"/>
      <c r="S130" s="123"/>
    </row>
    <row r="131" spans="1:19">
      <c r="A131" s="275">
        <v>403</v>
      </c>
      <c r="B131" s="13" t="s">
        <v>500</v>
      </c>
      <c r="C131" s="276">
        <v>2866</v>
      </c>
      <c r="D131" s="277">
        <v>22</v>
      </c>
      <c r="E131" s="277">
        <f>Tasaus[[#This Row],[Tuloveroprosentti 2022]]-12.64</f>
        <v>9.36</v>
      </c>
      <c r="F131" s="14">
        <v>8297689.0300486889</v>
      </c>
      <c r="G131" s="14">
        <f>Tasaus[[#This Row],[Kunnallisvero (maksuunpantu), €]]*100/Tasaus[[#This Row],[Tuloveroprosentti 2022]]</f>
        <v>37716768.318403132</v>
      </c>
      <c r="H131" s="278">
        <f>Tasaus[[#This Row],[Verotettava tulo (kunnallisvero), €]]*($E$11/100)</f>
        <v>2775954.1482344703</v>
      </c>
      <c r="I131" s="14">
        <v>591406.26995954826</v>
      </c>
      <c r="J131" s="15">
        <v>518502.99690000003</v>
      </c>
      <c r="K131" s="15">
        <f>SUM(Tasaus[[#This Row],[Laskennallinen kunnallisvero, €]:[Laskennallinen kiinteistövero, €]])</f>
        <v>3885863.4150940184</v>
      </c>
      <c r="L131" s="15">
        <f>Tasaus[[#This Row],[Laskennallinen verotulo yhteensä, €]]/Tasaus[[#This Row],[Asukasluku 31.12.2021]]</f>
        <v>1355.8490631870268</v>
      </c>
      <c r="M131" s="37">
        <f>$L$11-Tasaus[[#This Row],[Laskennallinen verotulo yhteensä, €/asukas (=tasausraja)]]</f>
        <v>624.3009368129733</v>
      </c>
      <c r="N131" s="384">
        <f>IF(Tasaus[[#This Row],[Erotus = tasausrja - laskennallinen verotulo, €/asukas]]&gt;0,(Tasaus[[#This Row],[Erotus = tasausrja - laskennallinen verotulo, €/asukas]]*$B$7),(Tasaus[[#This Row],[Erotus = tasausrja - laskennallinen verotulo, €/asukas]]*$B$8))</f>
        <v>561.870843131676</v>
      </c>
      <c r="O131" s="385">
        <f>Tasaus[[#This Row],[Tasaus,  €/asukas]]*Tasaus[[#This Row],[Asukasluku 31.12.2021]]</f>
        <v>1610321.8364153835</v>
      </c>
      <c r="Q131" s="121"/>
      <c r="R131" s="122"/>
      <c r="S131" s="123"/>
    </row>
    <row r="132" spans="1:19">
      <c r="A132" s="275">
        <v>405</v>
      </c>
      <c r="B132" s="13" t="s">
        <v>501</v>
      </c>
      <c r="C132" s="276">
        <v>72634</v>
      </c>
      <c r="D132" s="277">
        <v>21</v>
      </c>
      <c r="E132" s="277">
        <f>Tasaus[[#This Row],[Tuloveroprosentti 2022]]-12.64</f>
        <v>8.36</v>
      </c>
      <c r="F132" s="14">
        <v>278579645.6216346</v>
      </c>
      <c r="G132" s="14">
        <f>Tasaus[[#This Row],[Kunnallisvero (maksuunpantu), €]]*100/Tasaus[[#This Row],[Tuloveroprosentti 2022]]</f>
        <v>1326569741.0554028</v>
      </c>
      <c r="H132" s="278">
        <f>Tasaus[[#This Row],[Verotettava tulo (kunnallisvero), €]]*($E$11/100)</f>
        <v>97635532.941677645</v>
      </c>
      <c r="I132" s="14">
        <v>20255934.308052629</v>
      </c>
      <c r="J132" s="15">
        <v>11419527.544150002</v>
      </c>
      <c r="K132" s="15">
        <f>SUM(Tasaus[[#This Row],[Laskennallinen kunnallisvero, €]:[Laskennallinen kiinteistövero, €]])</f>
        <v>129310994.79388028</v>
      </c>
      <c r="L132" s="15">
        <f>Tasaus[[#This Row],[Laskennallinen verotulo yhteensä, €]]/Tasaus[[#This Row],[Asukasluku 31.12.2021]]</f>
        <v>1780.3094252537419</v>
      </c>
      <c r="M132" s="37">
        <f>$L$11-Tasaus[[#This Row],[Laskennallinen verotulo yhteensä, €/asukas (=tasausraja)]]</f>
        <v>199.8405747462582</v>
      </c>
      <c r="N132" s="384">
        <f>IF(Tasaus[[#This Row],[Erotus = tasausrja - laskennallinen verotulo, €/asukas]]&gt;0,(Tasaus[[#This Row],[Erotus = tasausrja - laskennallinen verotulo, €/asukas]]*$B$7),(Tasaus[[#This Row],[Erotus = tasausrja - laskennallinen verotulo, €/asukas]]*$B$8))</f>
        <v>179.85651727163238</v>
      </c>
      <c r="O132" s="385">
        <f>Tasaus[[#This Row],[Tasaus,  €/asukas]]*Tasaus[[#This Row],[Asukasluku 31.12.2021]]</f>
        <v>13063698.275507746</v>
      </c>
      <c r="Q132" s="121"/>
      <c r="R132" s="122"/>
      <c r="S132" s="123"/>
    </row>
    <row r="133" spans="1:19">
      <c r="A133" s="275">
        <v>407</v>
      </c>
      <c r="B133" s="13" t="s">
        <v>502</v>
      </c>
      <c r="C133" s="276">
        <v>2580</v>
      </c>
      <c r="D133" s="277">
        <v>21.5</v>
      </c>
      <c r="E133" s="277">
        <f>Tasaus[[#This Row],[Tuloveroprosentti 2022]]-12.64</f>
        <v>8.86</v>
      </c>
      <c r="F133" s="14">
        <v>8369817.2400491107</v>
      </c>
      <c r="G133" s="14">
        <f>Tasaus[[#This Row],[Kunnallisvero (maksuunpantu), €]]*100/Tasaus[[#This Row],[Tuloveroprosentti 2022]]</f>
        <v>38929382.511856325</v>
      </c>
      <c r="H133" s="278">
        <f>Tasaus[[#This Row],[Verotettava tulo (kunnallisvero), €]]*($E$11/100)</f>
        <v>2865202.5528726256</v>
      </c>
      <c r="I133" s="14">
        <v>540993.23852799903</v>
      </c>
      <c r="J133" s="15">
        <v>355016.54135000001</v>
      </c>
      <c r="K133" s="15">
        <f>SUM(Tasaus[[#This Row],[Laskennallinen kunnallisvero, €]:[Laskennallinen kiinteistövero, €]])</f>
        <v>3761212.3327506245</v>
      </c>
      <c r="L133" s="15">
        <f>Tasaus[[#This Row],[Laskennallinen verotulo yhteensä, €]]/Tasaus[[#This Row],[Asukasluku 31.12.2021]]</f>
        <v>1457.8342375002421</v>
      </c>
      <c r="M133" s="37">
        <f>$L$11-Tasaus[[#This Row],[Laskennallinen verotulo yhteensä, €/asukas (=tasausraja)]]</f>
        <v>522.31576249975797</v>
      </c>
      <c r="N133" s="384">
        <f>IF(Tasaus[[#This Row],[Erotus = tasausrja - laskennallinen verotulo, €/asukas]]&gt;0,(Tasaus[[#This Row],[Erotus = tasausrja - laskennallinen verotulo, €/asukas]]*$B$7),(Tasaus[[#This Row],[Erotus = tasausrja - laskennallinen verotulo, €/asukas]]*$B$8))</f>
        <v>470.08418624978219</v>
      </c>
      <c r="O133" s="385">
        <f>Tasaus[[#This Row],[Tasaus,  €/asukas]]*Tasaus[[#This Row],[Asukasluku 31.12.2021]]</f>
        <v>1212817.2005244379</v>
      </c>
      <c r="Q133" s="121"/>
      <c r="R133" s="122"/>
      <c r="S133" s="123"/>
    </row>
    <row r="134" spans="1:19">
      <c r="A134" s="275">
        <v>408</v>
      </c>
      <c r="B134" s="13" t="s">
        <v>503</v>
      </c>
      <c r="C134" s="276">
        <v>14203</v>
      </c>
      <c r="D134" s="277">
        <v>21.5</v>
      </c>
      <c r="E134" s="277">
        <f>Tasaus[[#This Row],[Tuloveroprosentti 2022]]-12.64</f>
        <v>8.86</v>
      </c>
      <c r="F134" s="14">
        <v>49375518.480289713</v>
      </c>
      <c r="G134" s="14">
        <f>Tasaus[[#This Row],[Kunnallisvero (maksuunpantu), €]]*100/Tasaus[[#This Row],[Tuloveroprosentti 2022]]</f>
        <v>229653574.32692891</v>
      </c>
      <c r="H134" s="278">
        <f>Tasaus[[#This Row],[Verotettava tulo (kunnallisvero), €]]*($E$11/100)</f>
        <v>16902503.070461966</v>
      </c>
      <c r="I134" s="14">
        <v>2550582.9809308788</v>
      </c>
      <c r="J134" s="15">
        <v>1650657.4597500002</v>
      </c>
      <c r="K134" s="15">
        <f>SUM(Tasaus[[#This Row],[Laskennallinen kunnallisvero, €]:[Laskennallinen kiinteistövero, €]])</f>
        <v>21103743.511142846</v>
      </c>
      <c r="L134" s="15">
        <f>Tasaus[[#This Row],[Laskennallinen verotulo yhteensä, €]]/Tasaus[[#This Row],[Asukasluku 31.12.2021]]</f>
        <v>1485.865205318795</v>
      </c>
      <c r="M134" s="37">
        <f>$L$11-Tasaus[[#This Row],[Laskennallinen verotulo yhteensä, €/asukas (=tasausraja)]]</f>
        <v>494.28479468120508</v>
      </c>
      <c r="N134" s="384">
        <f>IF(Tasaus[[#This Row],[Erotus = tasausrja - laskennallinen verotulo, €/asukas]]&gt;0,(Tasaus[[#This Row],[Erotus = tasausrja - laskennallinen verotulo, €/asukas]]*$B$7),(Tasaus[[#This Row],[Erotus = tasausrja - laskennallinen verotulo, €/asukas]]*$B$8))</f>
        <v>444.8563152130846</v>
      </c>
      <c r="O134" s="385">
        <f>Tasaus[[#This Row],[Tasaus,  €/asukas]]*Tasaus[[#This Row],[Asukasluku 31.12.2021]]</f>
        <v>6318294.2449714402</v>
      </c>
      <c r="Q134" s="121"/>
      <c r="R134" s="122"/>
      <c r="S134" s="123"/>
    </row>
    <row r="135" spans="1:19">
      <c r="A135" s="275">
        <v>410</v>
      </c>
      <c r="B135" s="13" t="s">
        <v>504</v>
      </c>
      <c r="C135" s="276">
        <v>18788</v>
      </c>
      <c r="D135" s="277">
        <v>21.5</v>
      </c>
      <c r="E135" s="277">
        <f>Tasaus[[#This Row],[Tuloveroprosentti 2022]]-12.64</f>
        <v>8.86</v>
      </c>
      <c r="F135" s="14">
        <v>69276055.760406494</v>
      </c>
      <c r="G135" s="14">
        <f>Tasaus[[#This Row],[Kunnallisvero (maksuunpantu), €]]*100/Tasaus[[#This Row],[Tuloveroprosentti 2022]]</f>
        <v>322214212.83909994</v>
      </c>
      <c r="H135" s="278">
        <f>Tasaus[[#This Row],[Verotettava tulo (kunnallisvero), €]]*($E$11/100)</f>
        <v>23714966.064957757</v>
      </c>
      <c r="I135" s="14">
        <v>2646974.1891761455</v>
      </c>
      <c r="J135" s="15">
        <v>2413901.0063000005</v>
      </c>
      <c r="K135" s="15">
        <f>SUM(Tasaus[[#This Row],[Laskennallinen kunnallisvero, €]:[Laskennallinen kiinteistövero, €]])</f>
        <v>28775841.260433905</v>
      </c>
      <c r="L135" s="15">
        <f>Tasaus[[#This Row],[Laskennallinen verotulo yhteensä, €]]/Tasaus[[#This Row],[Asukasluku 31.12.2021]]</f>
        <v>1531.6074760716365</v>
      </c>
      <c r="M135" s="37">
        <f>$L$11-Tasaus[[#This Row],[Laskennallinen verotulo yhteensä, €/asukas (=tasausraja)]]</f>
        <v>448.54252392836361</v>
      </c>
      <c r="N135" s="384">
        <f>IF(Tasaus[[#This Row],[Erotus = tasausrja - laskennallinen verotulo, €/asukas]]&gt;0,(Tasaus[[#This Row],[Erotus = tasausrja - laskennallinen verotulo, €/asukas]]*$B$7),(Tasaus[[#This Row],[Erotus = tasausrja - laskennallinen verotulo, €/asukas]]*$B$8))</f>
        <v>403.68827153552724</v>
      </c>
      <c r="O135" s="385">
        <f>Tasaus[[#This Row],[Tasaus,  €/asukas]]*Tasaus[[#This Row],[Asukasluku 31.12.2021]]</f>
        <v>7584495.2456094855</v>
      </c>
      <c r="Q135" s="121"/>
      <c r="R135" s="122"/>
      <c r="S135" s="123"/>
    </row>
    <row r="136" spans="1:19">
      <c r="A136" s="275">
        <v>416</v>
      </c>
      <c r="B136" s="13" t="s">
        <v>505</v>
      </c>
      <c r="C136" s="276">
        <v>2917</v>
      </c>
      <c r="D136" s="277">
        <v>21.999999999999996</v>
      </c>
      <c r="E136" s="277">
        <f>Tasaus[[#This Row],[Tuloveroprosentti 2022]]-12.64</f>
        <v>9.3599999999999959</v>
      </c>
      <c r="F136" s="14">
        <v>10590150.310062138</v>
      </c>
      <c r="G136" s="14">
        <f>Tasaus[[#This Row],[Kunnallisvero (maksuunpantu), €]]*100/Tasaus[[#This Row],[Tuloveroprosentti 2022]]</f>
        <v>48137046.863918819</v>
      </c>
      <c r="H136" s="278">
        <f>Tasaus[[#This Row],[Verotettava tulo (kunnallisvero), €]]*($E$11/100)</f>
        <v>3542886.6491844249</v>
      </c>
      <c r="I136" s="14">
        <v>353766.42229789705</v>
      </c>
      <c r="J136" s="15">
        <v>431984.95600000006</v>
      </c>
      <c r="K136" s="15">
        <f>SUM(Tasaus[[#This Row],[Laskennallinen kunnallisvero, €]:[Laskennallinen kiinteistövero, €]])</f>
        <v>4328638.0274823224</v>
      </c>
      <c r="L136" s="15">
        <f>Tasaus[[#This Row],[Laskennallinen verotulo yhteensä, €]]/Tasaus[[#This Row],[Asukasluku 31.12.2021]]</f>
        <v>1483.9348740083381</v>
      </c>
      <c r="M136" s="37">
        <f>$L$11-Tasaus[[#This Row],[Laskennallinen verotulo yhteensä, €/asukas (=tasausraja)]]</f>
        <v>496.21512599166203</v>
      </c>
      <c r="N136" s="384">
        <f>IF(Tasaus[[#This Row],[Erotus = tasausrja - laskennallinen verotulo, €/asukas]]&gt;0,(Tasaus[[#This Row],[Erotus = tasausrja - laskennallinen verotulo, €/asukas]]*$B$7),(Tasaus[[#This Row],[Erotus = tasausrja - laskennallinen verotulo, €/asukas]]*$B$8))</f>
        <v>446.59361339249585</v>
      </c>
      <c r="O136" s="385">
        <f>Tasaus[[#This Row],[Tasaus,  €/asukas]]*Tasaus[[#This Row],[Asukasluku 31.12.2021]]</f>
        <v>1302713.5702659104</v>
      </c>
      <c r="Q136" s="121"/>
      <c r="R136" s="122"/>
      <c r="S136" s="123"/>
    </row>
    <row r="137" spans="1:19">
      <c r="A137" s="275">
        <v>418</v>
      </c>
      <c r="B137" s="13" t="s">
        <v>506</v>
      </c>
      <c r="C137" s="276">
        <v>24164</v>
      </c>
      <c r="D137" s="277">
        <v>20.5</v>
      </c>
      <c r="E137" s="277">
        <f>Tasaus[[#This Row],[Tuloveroprosentti 2022]]-12.64</f>
        <v>7.8599999999999994</v>
      </c>
      <c r="F137" s="14">
        <v>104366438.42061239</v>
      </c>
      <c r="G137" s="14">
        <f>Tasaus[[#This Row],[Kunnallisvero (maksuunpantu), €]]*100/Tasaus[[#This Row],[Tuloveroprosentti 2022]]</f>
        <v>509104577.66152388</v>
      </c>
      <c r="H137" s="278">
        <f>Tasaus[[#This Row],[Verotettava tulo (kunnallisvero), €]]*($E$11/100)</f>
        <v>37470096.91588816</v>
      </c>
      <c r="I137" s="14">
        <v>4511445.986391196</v>
      </c>
      <c r="J137" s="15">
        <v>3670628.3030000003</v>
      </c>
      <c r="K137" s="15">
        <f>SUM(Tasaus[[#This Row],[Laskennallinen kunnallisvero, €]:[Laskennallinen kiinteistövero, €]])</f>
        <v>45652171.205279358</v>
      </c>
      <c r="L137" s="15">
        <f>Tasaus[[#This Row],[Laskennallinen verotulo yhteensä, €]]/Tasaus[[#This Row],[Asukasluku 31.12.2021]]</f>
        <v>1889.2638307101208</v>
      </c>
      <c r="M137" s="37">
        <f>$L$11-Tasaus[[#This Row],[Laskennallinen verotulo yhteensä, €/asukas (=tasausraja)]]</f>
        <v>90.886169289879263</v>
      </c>
      <c r="N137" s="384">
        <f>IF(Tasaus[[#This Row],[Erotus = tasausrja - laskennallinen verotulo, €/asukas]]&gt;0,(Tasaus[[#This Row],[Erotus = tasausrja - laskennallinen verotulo, €/asukas]]*$B$7),(Tasaus[[#This Row],[Erotus = tasausrja - laskennallinen verotulo, €/asukas]]*$B$8))</f>
        <v>81.797552360891345</v>
      </c>
      <c r="O137" s="385">
        <f>Tasaus[[#This Row],[Tasaus,  €/asukas]]*Tasaus[[#This Row],[Asukasluku 31.12.2021]]</f>
        <v>1976556.0552485785</v>
      </c>
      <c r="Q137" s="121"/>
      <c r="R137" s="122"/>
      <c r="S137" s="123"/>
    </row>
    <row r="138" spans="1:19">
      <c r="A138" s="275">
        <v>420</v>
      </c>
      <c r="B138" s="13" t="s">
        <v>507</v>
      </c>
      <c r="C138" s="276">
        <v>9280</v>
      </c>
      <c r="D138" s="277">
        <v>21</v>
      </c>
      <c r="E138" s="277">
        <f>Tasaus[[#This Row],[Tuloveroprosentti 2022]]-12.64</f>
        <v>8.36</v>
      </c>
      <c r="F138" s="14">
        <v>32478089.440190572</v>
      </c>
      <c r="G138" s="14">
        <f>Tasaus[[#This Row],[Kunnallisvero (maksuunpantu), €]]*100/Tasaus[[#This Row],[Tuloveroprosentti 2022]]</f>
        <v>154657568.76281226</v>
      </c>
      <c r="H138" s="278">
        <f>Tasaus[[#This Row],[Verotettava tulo (kunnallisvero), €]]*($E$11/100)</f>
        <v>11382797.060942981</v>
      </c>
      <c r="I138" s="14">
        <v>2445478.2522771456</v>
      </c>
      <c r="J138" s="15">
        <v>1557448.1309500001</v>
      </c>
      <c r="K138" s="15">
        <f>SUM(Tasaus[[#This Row],[Laskennallinen kunnallisvero, €]:[Laskennallinen kiinteistövero, €]])</f>
        <v>15385723.444170127</v>
      </c>
      <c r="L138" s="15">
        <f>Tasaus[[#This Row],[Laskennallinen verotulo yhteensä, €]]/Tasaus[[#This Row],[Asukasluku 31.12.2021]]</f>
        <v>1657.9443366562637</v>
      </c>
      <c r="M138" s="37">
        <f>$L$11-Tasaus[[#This Row],[Laskennallinen verotulo yhteensä, €/asukas (=tasausraja)]]</f>
        <v>322.20566334373643</v>
      </c>
      <c r="N138" s="384">
        <f>IF(Tasaus[[#This Row],[Erotus = tasausrja - laskennallinen verotulo, €/asukas]]&gt;0,(Tasaus[[#This Row],[Erotus = tasausrja - laskennallinen verotulo, €/asukas]]*$B$7),(Tasaus[[#This Row],[Erotus = tasausrja - laskennallinen verotulo, €/asukas]]*$B$8))</f>
        <v>289.98509700936279</v>
      </c>
      <c r="O138" s="385">
        <f>Tasaus[[#This Row],[Tasaus,  €/asukas]]*Tasaus[[#This Row],[Asukasluku 31.12.2021]]</f>
        <v>2691061.7002468868</v>
      </c>
      <c r="Q138" s="121"/>
      <c r="R138" s="122"/>
      <c r="S138" s="123"/>
    </row>
    <row r="139" spans="1:19">
      <c r="A139" s="275">
        <v>421</v>
      </c>
      <c r="B139" s="13" t="s">
        <v>508</v>
      </c>
      <c r="C139" s="276">
        <v>719</v>
      </c>
      <c r="D139" s="277">
        <v>21</v>
      </c>
      <c r="E139" s="277">
        <f>Tasaus[[#This Row],[Tuloveroprosentti 2022]]-12.64</f>
        <v>8.36</v>
      </c>
      <c r="F139" s="14">
        <v>1787621.7500104893</v>
      </c>
      <c r="G139" s="14">
        <f>Tasaus[[#This Row],[Kunnallisvero (maksuunpantu), €]]*100/Tasaus[[#This Row],[Tuloveroprosentti 2022]]</f>
        <v>8512484.5238594729</v>
      </c>
      <c r="H139" s="278">
        <f>Tasaus[[#This Row],[Verotettava tulo (kunnallisvero), €]]*($E$11/100)</f>
        <v>626518.86095605721</v>
      </c>
      <c r="I139" s="14">
        <v>382880.92776208505</v>
      </c>
      <c r="J139" s="15">
        <v>139603.17695000002</v>
      </c>
      <c r="K139" s="15">
        <f>SUM(Tasaus[[#This Row],[Laskennallinen kunnallisvero, €]:[Laskennallinen kiinteistövero, €]])</f>
        <v>1149002.9656681423</v>
      </c>
      <c r="L139" s="15">
        <f>Tasaus[[#This Row],[Laskennallinen verotulo yhteensä, €]]/Tasaus[[#This Row],[Asukasluku 31.12.2021]]</f>
        <v>1598.0569758944955</v>
      </c>
      <c r="M139" s="37">
        <f>$L$11-Tasaus[[#This Row],[Laskennallinen verotulo yhteensä, €/asukas (=tasausraja)]]</f>
        <v>382.09302410550458</v>
      </c>
      <c r="N139" s="384">
        <f>IF(Tasaus[[#This Row],[Erotus = tasausrja - laskennallinen verotulo, €/asukas]]&gt;0,(Tasaus[[#This Row],[Erotus = tasausrja - laskennallinen verotulo, €/asukas]]*$B$7),(Tasaus[[#This Row],[Erotus = tasausrja - laskennallinen verotulo, €/asukas]]*$B$8))</f>
        <v>343.88372169495415</v>
      </c>
      <c r="O139" s="385">
        <f>Tasaus[[#This Row],[Tasaus,  €/asukas]]*Tasaus[[#This Row],[Asukasluku 31.12.2021]]</f>
        <v>247252.39589867202</v>
      </c>
      <c r="Q139" s="121"/>
      <c r="R139" s="122"/>
      <c r="S139" s="123"/>
    </row>
    <row r="140" spans="1:19">
      <c r="A140" s="275">
        <v>422</v>
      </c>
      <c r="B140" s="13" t="s">
        <v>509</v>
      </c>
      <c r="C140" s="276">
        <v>10543</v>
      </c>
      <c r="D140" s="277">
        <v>21</v>
      </c>
      <c r="E140" s="277">
        <f>Tasaus[[#This Row],[Tuloveroprosentti 2022]]-12.64</f>
        <v>8.36</v>
      </c>
      <c r="F140" s="14">
        <v>32056132.150188092</v>
      </c>
      <c r="G140" s="14">
        <f>Tasaus[[#This Row],[Kunnallisvero (maksuunpantu), €]]*100/Tasaus[[#This Row],[Tuloveroprosentti 2022]]</f>
        <v>152648248.33422902</v>
      </c>
      <c r="H140" s="278">
        <f>Tasaus[[#This Row],[Verotettava tulo (kunnallisvero), €]]*($E$11/100)</f>
        <v>11234911.077399256</v>
      </c>
      <c r="I140" s="14">
        <v>3717475.8838304142</v>
      </c>
      <c r="J140" s="15">
        <v>1706202.1819500001</v>
      </c>
      <c r="K140" s="15">
        <f>SUM(Tasaus[[#This Row],[Laskennallinen kunnallisvero, €]:[Laskennallinen kiinteistövero, €]])</f>
        <v>16658589.14317967</v>
      </c>
      <c r="L140" s="15">
        <f>Tasaus[[#This Row],[Laskennallinen verotulo yhteensä, €]]/Tasaus[[#This Row],[Asukasluku 31.12.2021]]</f>
        <v>1580.0615710120146</v>
      </c>
      <c r="M140" s="37">
        <f>$L$11-Tasaus[[#This Row],[Laskennallinen verotulo yhteensä, €/asukas (=tasausraja)]]</f>
        <v>400.08842898798548</v>
      </c>
      <c r="N140" s="384">
        <f>IF(Tasaus[[#This Row],[Erotus = tasausrja - laskennallinen verotulo, €/asukas]]&gt;0,(Tasaus[[#This Row],[Erotus = tasausrja - laskennallinen verotulo, €/asukas]]*$B$7),(Tasaus[[#This Row],[Erotus = tasausrja - laskennallinen verotulo, €/asukas]]*$B$8))</f>
        <v>360.07958608918693</v>
      </c>
      <c r="O140" s="385">
        <f>Tasaus[[#This Row],[Tasaus,  €/asukas]]*Tasaus[[#This Row],[Asukasluku 31.12.2021]]</f>
        <v>3796319.076138298</v>
      </c>
      <c r="Q140" s="121"/>
      <c r="R140" s="122"/>
      <c r="S140" s="123"/>
    </row>
    <row r="141" spans="1:19">
      <c r="A141" s="275">
        <v>423</v>
      </c>
      <c r="B141" s="13" t="s">
        <v>510</v>
      </c>
      <c r="C141" s="276">
        <v>20291</v>
      </c>
      <c r="D141" s="277">
        <v>19.5</v>
      </c>
      <c r="E141" s="277">
        <f>Tasaus[[#This Row],[Tuloveroprosentti 2022]]-12.64</f>
        <v>6.8599999999999994</v>
      </c>
      <c r="F141" s="14">
        <v>83408977.060489416</v>
      </c>
      <c r="G141" s="14">
        <f>Tasaus[[#This Row],[Kunnallisvero (maksuunpantu), €]]*100/Tasaus[[#This Row],[Tuloveroprosentti 2022]]</f>
        <v>427738343.89994574</v>
      </c>
      <c r="H141" s="278">
        <f>Tasaus[[#This Row],[Verotettava tulo (kunnallisvero), €]]*($E$11/100)</f>
        <v>31481542.111036006</v>
      </c>
      <c r="I141" s="14">
        <v>3933404.7580519533</v>
      </c>
      <c r="J141" s="15">
        <v>2508192.9988500001</v>
      </c>
      <c r="K141" s="15">
        <f>SUM(Tasaus[[#This Row],[Laskennallinen kunnallisvero, €]:[Laskennallinen kiinteistövero, €]])</f>
        <v>37923139.86793796</v>
      </c>
      <c r="L141" s="15">
        <f>Tasaus[[#This Row],[Laskennallinen verotulo yhteensä, €]]/Tasaus[[#This Row],[Asukasluku 31.12.2021]]</f>
        <v>1868.9635734038716</v>
      </c>
      <c r="M141" s="37">
        <f>$L$11-Tasaus[[#This Row],[Laskennallinen verotulo yhteensä, €/asukas (=tasausraja)]]</f>
        <v>111.18642659612851</v>
      </c>
      <c r="N141" s="384">
        <f>IF(Tasaus[[#This Row],[Erotus = tasausrja - laskennallinen verotulo, €/asukas]]&gt;0,(Tasaus[[#This Row],[Erotus = tasausrja - laskennallinen verotulo, €/asukas]]*$B$7),(Tasaus[[#This Row],[Erotus = tasausrja - laskennallinen verotulo, €/asukas]]*$B$8))</f>
        <v>100.06778393651567</v>
      </c>
      <c r="O141" s="385">
        <f>Tasaus[[#This Row],[Tasaus,  €/asukas]]*Tasaus[[#This Row],[Asukasluku 31.12.2021]]</f>
        <v>2030475.4038558395</v>
      </c>
      <c r="Q141" s="121"/>
      <c r="R141" s="122"/>
      <c r="S141" s="123"/>
    </row>
    <row r="142" spans="1:19">
      <c r="A142" s="275">
        <v>425</v>
      </c>
      <c r="B142" s="13" t="s">
        <v>511</v>
      </c>
      <c r="C142" s="276">
        <v>10218</v>
      </c>
      <c r="D142" s="277">
        <v>21.5</v>
      </c>
      <c r="E142" s="277">
        <f>Tasaus[[#This Row],[Tuloveroprosentti 2022]]-12.64</f>
        <v>8.86</v>
      </c>
      <c r="F142" s="14">
        <v>37054730.350217424</v>
      </c>
      <c r="G142" s="14">
        <f>Tasaus[[#This Row],[Kunnallisvero (maksuunpantu), €]]*100/Tasaus[[#This Row],[Tuloveroprosentti 2022]]</f>
        <v>172347583.02426708</v>
      </c>
      <c r="H142" s="278">
        <f>Tasaus[[#This Row],[Verotettava tulo (kunnallisvero), €]]*($E$11/100)</f>
        <v>12684782.110586056</v>
      </c>
      <c r="I142" s="14">
        <v>934463.76877407357</v>
      </c>
      <c r="J142" s="15">
        <v>878766.37485000014</v>
      </c>
      <c r="K142" s="15">
        <f>SUM(Tasaus[[#This Row],[Laskennallinen kunnallisvero, €]:[Laskennallinen kiinteistövero, €]])</f>
        <v>14498012.254210129</v>
      </c>
      <c r="L142" s="15">
        <f>Tasaus[[#This Row],[Laskennallinen verotulo yhteensä, €]]/Tasaus[[#This Row],[Asukasluku 31.12.2021]]</f>
        <v>1418.8698624202514</v>
      </c>
      <c r="M142" s="37">
        <f>$L$11-Tasaus[[#This Row],[Laskennallinen verotulo yhteensä, €/asukas (=tasausraja)]]</f>
        <v>561.28013757974873</v>
      </c>
      <c r="N142" s="384">
        <f>IF(Tasaus[[#This Row],[Erotus = tasausrja - laskennallinen verotulo, €/asukas]]&gt;0,(Tasaus[[#This Row],[Erotus = tasausrja - laskennallinen verotulo, €/asukas]]*$B$7),(Tasaus[[#This Row],[Erotus = tasausrja - laskennallinen verotulo, €/asukas]]*$B$8))</f>
        <v>505.15212382177384</v>
      </c>
      <c r="O142" s="385">
        <f>Tasaus[[#This Row],[Tasaus,  €/asukas]]*Tasaus[[#This Row],[Asukasluku 31.12.2021]]</f>
        <v>5161644.4012108855</v>
      </c>
      <c r="Q142" s="121"/>
      <c r="R142" s="122"/>
      <c r="S142" s="123"/>
    </row>
    <row r="143" spans="1:19">
      <c r="A143" s="275">
        <v>426</v>
      </c>
      <c r="B143" s="13" t="s">
        <v>512</v>
      </c>
      <c r="C143" s="276">
        <v>11979</v>
      </c>
      <c r="D143" s="277">
        <v>21.499999999999996</v>
      </c>
      <c r="E143" s="277">
        <f>Tasaus[[#This Row],[Tuloveroprosentti 2022]]-12.64</f>
        <v>8.8599999999999959</v>
      </c>
      <c r="F143" s="14">
        <v>41036786.880240791</v>
      </c>
      <c r="G143" s="14">
        <f>Tasaus[[#This Row],[Kunnallisvero (maksuunpantu), €]]*100/Tasaus[[#This Row],[Tuloveroprosentti 2022]]</f>
        <v>190868776.18716648</v>
      </c>
      <c r="H143" s="278">
        <f>Tasaus[[#This Row],[Verotettava tulo (kunnallisvero), €]]*($E$11/100)</f>
        <v>14047941.927375453</v>
      </c>
      <c r="I143" s="14">
        <v>1426503.9781749891</v>
      </c>
      <c r="J143" s="15">
        <v>1560728.5431000001</v>
      </c>
      <c r="K143" s="15">
        <f>SUM(Tasaus[[#This Row],[Laskennallinen kunnallisvero, €]:[Laskennallinen kiinteistövero, €]])</f>
        <v>17035174.448650442</v>
      </c>
      <c r="L143" s="15">
        <f>Tasaus[[#This Row],[Laskennallinen verotulo yhteensä, €]]/Tasaus[[#This Row],[Asukasluku 31.12.2021]]</f>
        <v>1422.0865221346057</v>
      </c>
      <c r="M143" s="37">
        <f>$L$11-Tasaus[[#This Row],[Laskennallinen verotulo yhteensä, €/asukas (=tasausraja)]]</f>
        <v>558.06347786539436</v>
      </c>
      <c r="N143" s="384">
        <f>IF(Tasaus[[#This Row],[Erotus = tasausrja - laskennallinen verotulo, €/asukas]]&gt;0,(Tasaus[[#This Row],[Erotus = tasausrja - laskennallinen verotulo, €/asukas]]*$B$7),(Tasaus[[#This Row],[Erotus = tasausrja - laskennallinen verotulo, €/asukas]]*$B$8))</f>
        <v>502.25713007885491</v>
      </c>
      <c r="O143" s="385">
        <f>Tasaus[[#This Row],[Tasaus,  €/asukas]]*Tasaus[[#This Row],[Asukasluku 31.12.2021]]</f>
        <v>6016538.1612146031</v>
      </c>
      <c r="Q143" s="121"/>
      <c r="R143" s="122"/>
      <c r="S143" s="123"/>
    </row>
    <row r="144" spans="1:19">
      <c r="A144" s="275">
        <v>430</v>
      </c>
      <c r="B144" s="13" t="s">
        <v>513</v>
      </c>
      <c r="C144" s="276">
        <v>15628</v>
      </c>
      <c r="D144" s="277">
        <v>21</v>
      </c>
      <c r="E144" s="277">
        <f>Tasaus[[#This Row],[Tuloveroprosentti 2022]]-12.64</f>
        <v>8.36</v>
      </c>
      <c r="F144" s="14">
        <v>51051086.120299548</v>
      </c>
      <c r="G144" s="14">
        <f>Tasaus[[#This Row],[Kunnallisvero (maksuunpantu), €]]*100/Tasaus[[#This Row],[Tuloveroprosentti 2022]]</f>
        <v>243100410.09666452</v>
      </c>
      <c r="H144" s="278">
        <f>Tasaus[[#This Row],[Verotettava tulo (kunnallisvero), €]]*($E$11/100)</f>
        <v>17892190.18311451</v>
      </c>
      <c r="I144" s="14">
        <v>3629278.7773357239</v>
      </c>
      <c r="J144" s="15">
        <v>2333178.7834000001</v>
      </c>
      <c r="K144" s="15">
        <f>SUM(Tasaus[[#This Row],[Laskennallinen kunnallisvero, €]:[Laskennallinen kiinteistövero, €]])</f>
        <v>23854647.743850231</v>
      </c>
      <c r="L144" s="15">
        <f>Tasaus[[#This Row],[Laskennallinen verotulo yhteensä, €]]/Tasaus[[#This Row],[Asukasluku 31.12.2021]]</f>
        <v>1526.4043859643095</v>
      </c>
      <c r="M144" s="37">
        <f>$L$11-Tasaus[[#This Row],[Laskennallinen verotulo yhteensä, €/asukas (=tasausraja)]]</f>
        <v>453.74561403569055</v>
      </c>
      <c r="N144" s="384">
        <f>IF(Tasaus[[#This Row],[Erotus = tasausrja - laskennallinen verotulo, €/asukas]]&gt;0,(Tasaus[[#This Row],[Erotus = tasausrja - laskennallinen verotulo, €/asukas]]*$B$7),(Tasaus[[#This Row],[Erotus = tasausrja - laskennallinen verotulo, €/asukas]]*$B$8))</f>
        <v>408.37105263212152</v>
      </c>
      <c r="O144" s="385">
        <f>Tasaus[[#This Row],[Tasaus,  €/asukas]]*Tasaus[[#This Row],[Asukasluku 31.12.2021]]</f>
        <v>6382022.8105347948</v>
      </c>
      <c r="Q144" s="121"/>
      <c r="R144" s="122"/>
      <c r="S144" s="123"/>
    </row>
    <row r="145" spans="1:19">
      <c r="A145" s="275">
        <v>433</v>
      </c>
      <c r="B145" s="13" t="s">
        <v>514</v>
      </c>
      <c r="C145" s="276">
        <v>7799</v>
      </c>
      <c r="D145" s="277">
        <v>21.5</v>
      </c>
      <c r="E145" s="277">
        <f>Tasaus[[#This Row],[Tuloveroprosentti 2022]]-12.64</f>
        <v>8.86</v>
      </c>
      <c r="F145" s="14">
        <v>29042059.010170411</v>
      </c>
      <c r="G145" s="14">
        <f>Tasaus[[#This Row],[Kunnallisvero (maksuunpantu), €]]*100/Tasaus[[#This Row],[Tuloveroprosentti 2022]]</f>
        <v>135079344.23335075</v>
      </c>
      <c r="H145" s="278">
        <f>Tasaus[[#This Row],[Verotettava tulo (kunnallisvero), €]]*($E$11/100)</f>
        <v>9941839.7355746161</v>
      </c>
      <c r="I145" s="14">
        <v>1678928.9144800359</v>
      </c>
      <c r="J145" s="15">
        <v>1266362.04165</v>
      </c>
      <c r="K145" s="15">
        <f>SUM(Tasaus[[#This Row],[Laskennallinen kunnallisvero, €]:[Laskennallinen kiinteistövero, €]])</f>
        <v>12887130.691704653</v>
      </c>
      <c r="L145" s="15">
        <f>Tasaus[[#This Row],[Laskennallinen verotulo yhteensä, €]]/Tasaus[[#This Row],[Asukasluku 31.12.2021]]</f>
        <v>1652.4080897172271</v>
      </c>
      <c r="M145" s="37">
        <f>$L$11-Tasaus[[#This Row],[Laskennallinen verotulo yhteensä, €/asukas (=tasausraja)]]</f>
        <v>327.74191028277301</v>
      </c>
      <c r="N145" s="384">
        <f>IF(Tasaus[[#This Row],[Erotus = tasausrja - laskennallinen verotulo, €/asukas]]&gt;0,(Tasaus[[#This Row],[Erotus = tasausrja - laskennallinen verotulo, €/asukas]]*$B$7),(Tasaus[[#This Row],[Erotus = tasausrja - laskennallinen verotulo, €/asukas]]*$B$8))</f>
        <v>294.96771925449571</v>
      </c>
      <c r="O145" s="385">
        <f>Tasaus[[#This Row],[Tasaus,  €/asukas]]*Tasaus[[#This Row],[Asukasluku 31.12.2021]]</f>
        <v>2300453.2424658118</v>
      </c>
      <c r="Q145" s="121"/>
      <c r="R145" s="122"/>
      <c r="S145" s="123"/>
    </row>
    <row r="146" spans="1:19">
      <c r="A146" s="275">
        <v>434</v>
      </c>
      <c r="B146" s="13" t="s">
        <v>515</v>
      </c>
      <c r="C146" s="276">
        <v>14643</v>
      </c>
      <c r="D146" s="277">
        <v>20.25</v>
      </c>
      <c r="E146" s="277">
        <f>Tasaus[[#This Row],[Tuloveroprosentti 2022]]-12.64</f>
        <v>7.6099999999999994</v>
      </c>
      <c r="F146" s="14">
        <v>53354973.310313076</v>
      </c>
      <c r="G146" s="14">
        <f>Tasaus[[#This Row],[Kunnallisvero (maksuunpantu), €]]*100/Tasaus[[#This Row],[Tuloveroprosentti 2022]]</f>
        <v>263481349.68055838</v>
      </c>
      <c r="H146" s="278">
        <f>Tasaus[[#This Row],[Verotettava tulo (kunnallisvero), €]]*($E$11/100)</f>
        <v>19392227.336489096</v>
      </c>
      <c r="I146" s="14">
        <v>5157559.2092258176</v>
      </c>
      <c r="J146" s="15">
        <v>3211057.3007999999</v>
      </c>
      <c r="K146" s="15">
        <f>SUM(Tasaus[[#This Row],[Laskennallinen kunnallisvero, €]:[Laskennallinen kiinteistövero, €]])</f>
        <v>27760843.846514914</v>
      </c>
      <c r="L146" s="15">
        <f>Tasaus[[#This Row],[Laskennallinen verotulo yhteensä, €]]/Tasaus[[#This Row],[Asukasluku 31.12.2021]]</f>
        <v>1895.8440105521352</v>
      </c>
      <c r="M146" s="37">
        <f>$L$11-Tasaus[[#This Row],[Laskennallinen verotulo yhteensä, €/asukas (=tasausraja)]]</f>
        <v>84.305989447864931</v>
      </c>
      <c r="N146" s="384">
        <f>IF(Tasaus[[#This Row],[Erotus = tasausrja - laskennallinen verotulo, €/asukas]]&gt;0,(Tasaus[[#This Row],[Erotus = tasausrja - laskennallinen verotulo, €/asukas]]*$B$7),(Tasaus[[#This Row],[Erotus = tasausrja - laskennallinen verotulo, €/asukas]]*$B$8))</f>
        <v>75.875390503078435</v>
      </c>
      <c r="O146" s="385">
        <f>Tasaus[[#This Row],[Tasaus,  €/asukas]]*Tasaus[[#This Row],[Asukasluku 31.12.2021]]</f>
        <v>1111043.3431365776</v>
      </c>
      <c r="Q146" s="121"/>
      <c r="R146" s="122"/>
      <c r="S146" s="123"/>
    </row>
    <row r="147" spans="1:19">
      <c r="A147" s="275">
        <v>435</v>
      </c>
      <c r="B147" s="13" t="s">
        <v>516</v>
      </c>
      <c r="C147" s="276">
        <v>703</v>
      </c>
      <c r="D147" s="277">
        <v>18.5</v>
      </c>
      <c r="E147" s="277">
        <f>Tasaus[[#This Row],[Tuloveroprosentti 2022]]-12.64</f>
        <v>5.8599999999999994</v>
      </c>
      <c r="F147" s="14">
        <v>2003130.8500117536</v>
      </c>
      <c r="G147" s="14">
        <f>Tasaus[[#This Row],[Kunnallisvero (maksuunpantu), €]]*100/Tasaus[[#This Row],[Tuloveroprosentti 2022]]</f>
        <v>10827734.324387858</v>
      </c>
      <c r="H147" s="278">
        <f>Tasaus[[#This Row],[Verotettava tulo (kunnallisvero), €]]*($E$11/100)</f>
        <v>796921.24627494626</v>
      </c>
      <c r="I147" s="14">
        <v>262873.7872296432</v>
      </c>
      <c r="J147" s="15">
        <v>228981.71915000002</v>
      </c>
      <c r="K147" s="15">
        <f>SUM(Tasaus[[#This Row],[Laskennallinen kunnallisvero, €]:[Laskennallinen kiinteistövero, €]])</f>
        <v>1288776.7526545895</v>
      </c>
      <c r="L147" s="15">
        <f>Tasaus[[#This Row],[Laskennallinen verotulo yhteensä, €]]/Tasaus[[#This Row],[Asukasluku 31.12.2021]]</f>
        <v>1833.2528487263007</v>
      </c>
      <c r="M147" s="37">
        <f>$L$11-Tasaus[[#This Row],[Laskennallinen verotulo yhteensä, €/asukas (=tasausraja)]]</f>
        <v>146.89715127369936</v>
      </c>
      <c r="N147" s="384">
        <f>IF(Tasaus[[#This Row],[Erotus = tasausrja - laskennallinen verotulo, €/asukas]]&gt;0,(Tasaus[[#This Row],[Erotus = tasausrja - laskennallinen verotulo, €/asukas]]*$B$7),(Tasaus[[#This Row],[Erotus = tasausrja - laskennallinen verotulo, €/asukas]]*$B$8))</f>
        <v>132.20743614632943</v>
      </c>
      <c r="O147" s="385">
        <f>Tasaus[[#This Row],[Tasaus,  €/asukas]]*Tasaus[[#This Row],[Asukasluku 31.12.2021]]</f>
        <v>92941.827610869586</v>
      </c>
      <c r="Q147" s="121"/>
      <c r="R147" s="122"/>
      <c r="S147" s="123"/>
    </row>
    <row r="148" spans="1:19">
      <c r="A148" s="275">
        <v>436</v>
      </c>
      <c r="B148" s="13" t="s">
        <v>517</v>
      </c>
      <c r="C148" s="276">
        <v>2018</v>
      </c>
      <c r="D148" s="277">
        <v>21</v>
      </c>
      <c r="E148" s="277">
        <f>Tasaus[[#This Row],[Tuloveroprosentti 2022]]-12.64</f>
        <v>8.36</v>
      </c>
      <c r="F148" s="14">
        <v>5897292.2800346026</v>
      </c>
      <c r="G148" s="14">
        <f>Tasaus[[#This Row],[Kunnallisvero (maksuunpantu), €]]*100/Tasaus[[#This Row],[Tuloveroprosentti 2022]]</f>
        <v>28082344.190640967</v>
      </c>
      <c r="H148" s="278">
        <f>Tasaus[[#This Row],[Verotettava tulo (kunnallisvero), €]]*($E$11/100)</f>
        <v>2066860.5324311752</v>
      </c>
      <c r="I148" s="14">
        <v>175361.18735089208</v>
      </c>
      <c r="J148" s="15">
        <v>165263.72675000003</v>
      </c>
      <c r="K148" s="15">
        <f>SUM(Tasaus[[#This Row],[Laskennallinen kunnallisvero, €]:[Laskennallinen kiinteistövero, €]])</f>
        <v>2407485.4465320674</v>
      </c>
      <c r="L148" s="15">
        <f>Tasaus[[#This Row],[Laskennallinen verotulo yhteensä, €]]/Tasaus[[#This Row],[Asukasluku 31.12.2021]]</f>
        <v>1193.0056722160889</v>
      </c>
      <c r="M148" s="37">
        <f>$L$11-Tasaus[[#This Row],[Laskennallinen verotulo yhteensä, €/asukas (=tasausraja)]]</f>
        <v>787.14432778391119</v>
      </c>
      <c r="N148" s="384">
        <f>IF(Tasaus[[#This Row],[Erotus = tasausrja - laskennallinen verotulo, €/asukas]]&gt;0,(Tasaus[[#This Row],[Erotus = tasausrja - laskennallinen verotulo, €/asukas]]*$B$7),(Tasaus[[#This Row],[Erotus = tasausrja - laskennallinen verotulo, €/asukas]]*$B$8))</f>
        <v>708.42989500552005</v>
      </c>
      <c r="O148" s="385">
        <f>Tasaus[[#This Row],[Tasaus,  €/asukas]]*Tasaus[[#This Row],[Asukasluku 31.12.2021]]</f>
        <v>1429611.5281211394</v>
      </c>
      <c r="Q148" s="121"/>
      <c r="R148" s="122"/>
      <c r="S148" s="123"/>
    </row>
    <row r="149" spans="1:19">
      <c r="A149" s="275">
        <v>440</v>
      </c>
      <c r="B149" s="13" t="s">
        <v>518</v>
      </c>
      <c r="C149" s="276">
        <v>5622</v>
      </c>
      <c r="D149" s="277">
        <v>20</v>
      </c>
      <c r="E149" s="277">
        <f>Tasaus[[#This Row],[Tuloveroprosentti 2022]]-12.64</f>
        <v>7.3599999999999994</v>
      </c>
      <c r="F149" s="14">
        <v>18062300.980105985</v>
      </c>
      <c r="G149" s="14">
        <f>Tasaus[[#This Row],[Kunnallisvero (maksuunpantu), €]]*100/Tasaus[[#This Row],[Tuloveroprosentti 2022]]</f>
        <v>90311504.900529921</v>
      </c>
      <c r="H149" s="278">
        <f>Tasaus[[#This Row],[Verotettava tulo (kunnallisvero), €]]*($E$11/100)</f>
        <v>6646926.7606790019</v>
      </c>
      <c r="I149" s="14">
        <v>423153.30878037988</v>
      </c>
      <c r="J149" s="15">
        <v>683781.97560000001</v>
      </c>
      <c r="K149" s="15">
        <f>SUM(Tasaus[[#This Row],[Laskennallinen kunnallisvero, €]:[Laskennallinen kiinteistövero, €]])</f>
        <v>7753862.0450593811</v>
      </c>
      <c r="L149" s="15">
        <f>Tasaus[[#This Row],[Laskennallinen verotulo yhteensä, €]]/Tasaus[[#This Row],[Asukasluku 31.12.2021]]</f>
        <v>1379.1999368657739</v>
      </c>
      <c r="M149" s="37">
        <f>$L$11-Tasaus[[#This Row],[Laskennallinen verotulo yhteensä, €/asukas (=tasausraja)]]</f>
        <v>600.95006313422618</v>
      </c>
      <c r="N149" s="384">
        <f>IF(Tasaus[[#This Row],[Erotus = tasausrja - laskennallinen verotulo, €/asukas]]&gt;0,(Tasaus[[#This Row],[Erotus = tasausrja - laskennallinen verotulo, €/asukas]]*$B$7),(Tasaus[[#This Row],[Erotus = tasausrja - laskennallinen verotulo, €/asukas]]*$B$8))</f>
        <v>540.85505682080361</v>
      </c>
      <c r="O149" s="385">
        <f>Tasaus[[#This Row],[Tasaus,  €/asukas]]*Tasaus[[#This Row],[Asukasluku 31.12.2021]]</f>
        <v>3040687.1294465577</v>
      </c>
      <c r="Q149" s="121"/>
      <c r="R149" s="122"/>
      <c r="S149" s="123"/>
    </row>
    <row r="150" spans="1:19">
      <c r="A150" s="275">
        <v>441</v>
      </c>
      <c r="B150" s="13" t="s">
        <v>519</v>
      </c>
      <c r="C150" s="276">
        <v>4473</v>
      </c>
      <c r="D150" s="277">
        <v>21</v>
      </c>
      <c r="E150" s="277">
        <f>Tasaus[[#This Row],[Tuloveroprosentti 2022]]-12.64</f>
        <v>8.36</v>
      </c>
      <c r="F150" s="14">
        <v>14692575.670086211</v>
      </c>
      <c r="G150" s="14">
        <f>Tasaus[[#This Row],[Kunnallisvero (maksuunpantu), €]]*100/Tasaus[[#This Row],[Tuloveroprosentti 2022]]</f>
        <v>69964646.048029572</v>
      </c>
      <c r="H150" s="278">
        <f>Tasaus[[#This Row],[Verotettava tulo (kunnallisvero), €]]*($E$11/100)</f>
        <v>5149397.9491349766</v>
      </c>
      <c r="I150" s="14">
        <v>1513499.8836195811</v>
      </c>
      <c r="J150" s="15">
        <v>909700.36680000008</v>
      </c>
      <c r="K150" s="15">
        <f>SUM(Tasaus[[#This Row],[Laskennallinen kunnallisvero, €]:[Laskennallinen kiinteistövero, €]])</f>
        <v>7572598.1995545579</v>
      </c>
      <c r="L150" s="15">
        <f>Tasaus[[#This Row],[Laskennallinen verotulo yhteensä, €]]/Tasaus[[#This Row],[Asukasluku 31.12.2021]]</f>
        <v>1692.9573439648016</v>
      </c>
      <c r="M150" s="37">
        <f>$L$11-Tasaus[[#This Row],[Laskennallinen verotulo yhteensä, €/asukas (=tasausraja)]]</f>
        <v>287.19265603519852</v>
      </c>
      <c r="N150" s="384">
        <f>IF(Tasaus[[#This Row],[Erotus = tasausrja - laskennallinen verotulo, €/asukas]]&gt;0,(Tasaus[[#This Row],[Erotus = tasausrja - laskennallinen verotulo, €/asukas]]*$B$7),(Tasaus[[#This Row],[Erotus = tasausrja - laskennallinen verotulo, €/asukas]]*$B$8))</f>
        <v>258.47339043167869</v>
      </c>
      <c r="O150" s="385">
        <f>Tasaus[[#This Row],[Tasaus,  €/asukas]]*Tasaus[[#This Row],[Asukasluku 31.12.2021]]</f>
        <v>1156151.4754008988</v>
      </c>
      <c r="Q150" s="121"/>
      <c r="R150" s="122"/>
      <c r="S150" s="123"/>
    </row>
    <row r="151" spans="1:19">
      <c r="A151" s="275">
        <v>444</v>
      </c>
      <c r="B151" s="13" t="s">
        <v>520</v>
      </c>
      <c r="C151" s="276">
        <v>45988</v>
      </c>
      <c r="D151" s="277">
        <v>20.5</v>
      </c>
      <c r="E151" s="277">
        <f>Tasaus[[#This Row],[Tuloveroprosentti 2022]]-12.64</f>
        <v>7.8599999999999994</v>
      </c>
      <c r="F151" s="14">
        <v>188643732.76110685</v>
      </c>
      <c r="G151" s="14">
        <f>Tasaus[[#This Row],[Kunnallisvero (maksuunpantu), €]]*100/Tasaus[[#This Row],[Tuloveroprosentti 2022]]</f>
        <v>920213330.54198456</v>
      </c>
      <c r="H151" s="278">
        <f>Tasaus[[#This Row],[Verotettava tulo (kunnallisvero), €]]*($E$11/100)</f>
        <v>67727701.127890065</v>
      </c>
      <c r="I151" s="14">
        <v>8207943.5313500036</v>
      </c>
      <c r="J151" s="15">
        <v>7872185.8858000012</v>
      </c>
      <c r="K151" s="15">
        <f>SUM(Tasaus[[#This Row],[Laskennallinen kunnallisvero, €]:[Laskennallinen kiinteistövero, €]])</f>
        <v>83807830.545040071</v>
      </c>
      <c r="L151" s="15">
        <f>Tasaus[[#This Row],[Laskennallinen verotulo yhteensä, €]]/Tasaus[[#This Row],[Asukasluku 31.12.2021]]</f>
        <v>1822.3847643959309</v>
      </c>
      <c r="M151" s="37">
        <f>$L$11-Tasaus[[#This Row],[Laskennallinen verotulo yhteensä, €/asukas (=tasausraja)]]</f>
        <v>157.76523560406918</v>
      </c>
      <c r="N151" s="384">
        <f>IF(Tasaus[[#This Row],[Erotus = tasausrja - laskennallinen verotulo, €/asukas]]&gt;0,(Tasaus[[#This Row],[Erotus = tasausrja - laskennallinen verotulo, €/asukas]]*$B$7),(Tasaus[[#This Row],[Erotus = tasausrja - laskennallinen verotulo, €/asukas]]*$B$8))</f>
        <v>141.98871204366228</v>
      </c>
      <c r="O151" s="385">
        <f>Tasaus[[#This Row],[Tasaus,  €/asukas]]*Tasaus[[#This Row],[Asukasluku 31.12.2021]]</f>
        <v>6529776.8894639406</v>
      </c>
      <c r="Q151" s="121"/>
      <c r="R151" s="122"/>
      <c r="S151" s="123"/>
    </row>
    <row r="152" spans="1:19">
      <c r="A152" s="275">
        <v>445</v>
      </c>
      <c r="B152" s="13" t="s">
        <v>154</v>
      </c>
      <c r="C152" s="276">
        <v>15086</v>
      </c>
      <c r="D152" s="277">
        <v>20.5</v>
      </c>
      <c r="E152" s="277">
        <f>Tasaus[[#This Row],[Tuloveroprosentti 2022]]-12.64</f>
        <v>7.8599999999999994</v>
      </c>
      <c r="F152" s="14">
        <v>63559723.180372946</v>
      </c>
      <c r="G152" s="14">
        <f>Tasaus[[#This Row],[Kunnallisvero (maksuunpantu), €]]*100/Tasaus[[#This Row],[Tuloveroprosentti 2022]]</f>
        <v>310047430.1481607</v>
      </c>
      <c r="H152" s="278">
        <f>Tasaus[[#This Row],[Verotettava tulo (kunnallisvero), €]]*($E$11/100)</f>
        <v>22819490.858904626</v>
      </c>
      <c r="I152" s="14">
        <v>2443628.3227494326</v>
      </c>
      <c r="J152" s="15">
        <v>4083645.2573500001</v>
      </c>
      <c r="K152" s="15">
        <f>SUM(Tasaus[[#This Row],[Laskennallinen kunnallisvero, €]:[Laskennallinen kiinteistövero, €]])</f>
        <v>29346764.43900406</v>
      </c>
      <c r="L152" s="15">
        <f>Tasaus[[#This Row],[Laskennallinen verotulo yhteensä, €]]/Tasaus[[#This Row],[Asukasluku 31.12.2021]]</f>
        <v>1945.297921185474</v>
      </c>
      <c r="M152" s="37">
        <f>$L$11-Tasaus[[#This Row],[Laskennallinen verotulo yhteensä, €/asukas (=tasausraja)]]</f>
        <v>34.852078814526067</v>
      </c>
      <c r="N152" s="384">
        <f>IF(Tasaus[[#This Row],[Erotus = tasausrja - laskennallinen verotulo, €/asukas]]&gt;0,(Tasaus[[#This Row],[Erotus = tasausrja - laskennallinen verotulo, €/asukas]]*$B$7),(Tasaus[[#This Row],[Erotus = tasausrja - laskennallinen verotulo, €/asukas]]*$B$8))</f>
        <v>31.366870933073461</v>
      </c>
      <c r="O152" s="385">
        <f>Tasaus[[#This Row],[Tasaus,  €/asukas]]*Tasaus[[#This Row],[Asukasluku 31.12.2021]]</f>
        <v>473200.61489634623</v>
      </c>
      <c r="Q152" s="121"/>
      <c r="R152" s="122"/>
      <c r="S152" s="123"/>
    </row>
    <row r="153" spans="1:19">
      <c r="A153" s="275">
        <v>475</v>
      </c>
      <c r="B153" s="13" t="s">
        <v>521</v>
      </c>
      <c r="C153" s="276">
        <v>5487</v>
      </c>
      <c r="D153" s="277">
        <v>21.5</v>
      </c>
      <c r="E153" s="277">
        <f>Tasaus[[#This Row],[Tuloveroprosentti 2022]]-12.64</f>
        <v>8.86</v>
      </c>
      <c r="F153" s="14">
        <v>19813436.62011626</v>
      </c>
      <c r="G153" s="14">
        <f>Tasaus[[#This Row],[Kunnallisvero (maksuunpantu), €]]*100/Tasaus[[#This Row],[Tuloveroprosentti 2022]]</f>
        <v>92155519.163331449</v>
      </c>
      <c r="H153" s="278">
        <f>Tasaus[[#This Row],[Verotettava tulo (kunnallisvero), €]]*($E$11/100)</f>
        <v>6782646.2104211943</v>
      </c>
      <c r="I153" s="14">
        <v>1211735.9864923407</v>
      </c>
      <c r="J153" s="15">
        <v>879291.17595000018</v>
      </c>
      <c r="K153" s="15">
        <f>SUM(Tasaus[[#This Row],[Laskennallinen kunnallisvero, €]:[Laskennallinen kiinteistövero, €]])</f>
        <v>8873673.3728635348</v>
      </c>
      <c r="L153" s="15">
        <f>Tasaus[[#This Row],[Laskennallinen verotulo yhteensä, €]]/Tasaus[[#This Row],[Asukasluku 31.12.2021]]</f>
        <v>1617.2176732027583</v>
      </c>
      <c r="M153" s="37">
        <f>$L$11-Tasaus[[#This Row],[Laskennallinen verotulo yhteensä, €/asukas (=tasausraja)]]</f>
        <v>362.93232679724179</v>
      </c>
      <c r="N153" s="384">
        <f>IF(Tasaus[[#This Row],[Erotus = tasausrja - laskennallinen verotulo, €/asukas]]&gt;0,(Tasaus[[#This Row],[Erotus = tasausrja - laskennallinen verotulo, €/asukas]]*$B$7),(Tasaus[[#This Row],[Erotus = tasausrja - laskennallinen verotulo, €/asukas]]*$B$8))</f>
        <v>326.63909411751763</v>
      </c>
      <c r="O153" s="385">
        <f>Tasaus[[#This Row],[Tasaus,  €/asukas]]*Tasaus[[#This Row],[Asukasluku 31.12.2021]]</f>
        <v>1792268.7094228193</v>
      </c>
      <c r="Q153" s="121"/>
      <c r="R153" s="122"/>
      <c r="S153" s="123"/>
    </row>
    <row r="154" spans="1:19">
      <c r="A154" s="275">
        <v>480</v>
      </c>
      <c r="B154" s="13" t="s">
        <v>522</v>
      </c>
      <c r="C154" s="276">
        <v>1990</v>
      </c>
      <c r="D154" s="277">
        <v>20.75</v>
      </c>
      <c r="E154" s="277">
        <f>Tasaus[[#This Row],[Tuloveroprosentti 2022]]-12.64</f>
        <v>8.11</v>
      </c>
      <c r="F154" s="14">
        <v>6680748.3200392006</v>
      </c>
      <c r="G154" s="14">
        <f>Tasaus[[#This Row],[Kunnallisvero (maksuunpantu), €]]*100/Tasaus[[#This Row],[Tuloveroprosentti 2022]]</f>
        <v>32196377.445972051</v>
      </c>
      <c r="H154" s="278">
        <f>Tasaus[[#This Row],[Verotettava tulo (kunnallisvero), €]]*($E$11/100)</f>
        <v>2369653.3800235428</v>
      </c>
      <c r="I154" s="14">
        <v>280798.45291462343</v>
      </c>
      <c r="J154" s="15">
        <v>225151.55310000005</v>
      </c>
      <c r="K154" s="15">
        <f>SUM(Tasaus[[#This Row],[Laskennallinen kunnallisvero, €]:[Laskennallinen kiinteistövero, €]])</f>
        <v>2875603.3860381665</v>
      </c>
      <c r="L154" s="15">
        <f>Tasaus[[#This Row],[Laskennallinen verotulo yhteensä, €]]/Tasaus[[#This Row],[Asukasluku 31.12.2021]]</f>
        <v>1445.0268271548575</v>
      </c>
      <c r="M154" s="37">
        <f>$L$11-Tasaus[[#This Row],[Laskennallinen verotulo yhteensä, €/asukas (=tasausraja)]]</f>
        <v>535.12317284514256</v>
      </c>
      <c r="N154" s="384">
        <f>IF(Tasaus[[#This Row],[Erotus = tasausrja - laskennallinen verotulo, €/asukas]]&gt;0,(Tasaus[[#This Row],[Erotus = tasausrja - laskennallinen verotulo, €/asukas]]*$B$7),(Tasaus[[#This Row],[Erotus = tasausrja - laskennallinen verotulo, €/asukas]]*$B$8))</f>
        <v>481.61085556062829</v>
      </c>
      <c r="O154" s="385">
        <f>Tasaus[[#This Row],[Tasaus,  €/asukas]]*Tasaus[[#This Row],[Asukasluku 31.12.2021]]</f>
        <v>958405.60256565036</v>
      </c>
      <c r="Q154" s="121"/>
      <c r="R154" s="122"/>
      <c r="S154" s="123"/>
    </row>
    <row r="155" spans="1:19">
      <c r="A155" s="275">
        <v>481</v>
      </c>
      <c r="B155" s="13" t="s">
        <v>523</v>
      </c>
      <c r="C155" s="276">
        <v>9612</v>
      </c>
      <c r="D155" s="277">
        <v>20.750000000000004</v>
      </c>
      <c r="E155" s="277">
        <f>Tasaus[[#This Row],[Tuloveroprosentti 2022]]-12.64</f>
        <v>8.110000000000003</v>
      </c>
      <c r="F155" s="14">
        <v>42177735.610247478</v>
      </c>
      <c r="G155" s="14">
        <f>Tasaus[[#This Row],[Kunnallisvero (maksuunpantu), €]]*100/Tasaus[[#This Row],[Tuloveroprosentti 2022]]</f>
        <v>203266195.71203601</v>
      </c>
      <c r="H155" s="278">
        <f>Tasaus[[#This Row],[Verotettava tulo (kunnallisvero), €]]*($E$11/100)</f>
        <v>14960392.004405851</v>
      </c>
      <c r="I155" s="14">
        <v>1687923.756392373</v>
      </c>
      <c r="J155" s="15">
        <v>1308539.12155</v>
      </c>
      <c r="K155" s="15">
        <f>SUM(Tasaus[[#This Row],[Laskennallinen kunnallisvero, €]:[Laskennallinen kiinteistövero, €]])</f>
        <v>17956854.882348225</v>
      </c>
      <c r="L155" s="15">
        <f>Tasaus[[#This Row],[Laskennallinen verotulo yhteensä, €]]/Tasaus[[#This Row],[Asukasluku 31.12.2021]]</f>
        <v>1868.1705037815464</v>
      </c>
      <c r="M155" s="37">
        <f>$L$11-Tasaus[[#This Row],[Laskennallinen verotulo yhteensä, €/asukas (=tasausraja)]]</f>
        <v>111.97949621845373</v>
      </c>
      <c r="N155" s="384">
        <f>IF(Tasaus[[#This Row],[Erotus = tasausrja - laskennallinen verotulo, €/asukas]]&gt;0,(Tasaus[[#This Row],[Erotus = tasausrja - laskennallinen verotulo, €/asukas]]*$B$7),(Tasaus[[#This Row],[Erotus = tasausrja - laskennallinen verotulo, €/asukas]]*$B$8))</f>
        <v>100.78154659660837</v>
      </c>
      <c r="O155" s="385">
        <f>Tasaus[[#This Row],[Tasaus,  €/asukas]]*Tasaus[[#This Row],[Asukasluku 31.12.2021]]</f>
        <v>968712.22588659963</v>
      </c>
      <c r="Q155" s="121"/>
      <c r="R155" s="122"/>
      <c r="S155" s="123"/>
    </row>
    <row r="156" spans="1:19">
      <c r="A156" s="275">
        <v>483</v>
      </c>
      <c r="B156" s="13" t="s">
        <v>524</v>
      </c>
      <c r="C156" s="276">
        <v>1076</v>
      </c>
      <c r="D156" s="277">
        <v>22.5</v>
      </c>
      <c r="E156" s="277">
        <f>Tasaus[[#This Row],[Tuloveroprosentti 2022]]-12.64</f>
        <v>9.86</v>
      </c>
      <c r="F156" s="14">
        <v>2437839.260014304</v>
      </c>
      <c r="G156" s="14">
        <f>Tasaus[[#This Row],[Kunnallisvero (maksuunpantu), €]]*100/Tasaus[[#This Row],[Tuloveroprosentti 2022]]</f>
        <v>10834841.155619128</v>
      </c>
      <c r="H156" s="278">
        <f>Tasaus[[#This Row],[Verotettava tulo (kunnallisvero), €]]*($E$11/100)</f>
        <v>797444.30905356782</v>
      </c>
      <c r="I156" s="14">
        <v>130349.74673156095</v>
      </c>
      <c r="J156" s="15">
        <v>96104.561400000021</v>
      </c>
      <c r="K156" s="15">
        <f>SUM(Tasaus[[#This Row],[Laskennallinen kunnallisvero, €]:[Laskennallinen kiinteistövero, €]])</f>
        <v>1023898.6171851287</v>
      </c>
      <c r="L156" s="15">
        <f>Tasaus[[#This Row],[Laskennallinen verotulo yhteensä, €]]/Tasaus[[#This Row],[Asukasluku 31.12.2021]]</f>
        <v>951.57864050662522</v>
      </c>
      <c r="M156" s="37">
        <f>$L$11-Tasaus[[#This Row],[Laskennallinen verotulo yhteensä, €/asukas (=tasausraja)]]</f>
        <v>1028.571359493375</v>
      </c>
      <c r="N156" s="384">
        <f>IF(Tasaus[[#This Row],[Erotus = tasausrja - laskennallinen verotulo, €/asukas]]&gt;0,(Tasaus[[#This Row],[Erotus = tasausrja - laskennallinen verotulo, €/asukas]]*$B$7),(Tasaus[[#This Row],[Erotus = tasausrja - laskennallinen verotulo, €/asukas]]*$B$8))</f>
        <v>925.71422354403751</v>
      </c>
      <c r="O156" s="385">
        <f>Tasaus[[#This Row],[Tasaus,  €/asukas]]*Tasaus[[#This Row],[Asukasluku 31.12.2021]]</f>
        <v>996068.50453338434</v>
      </c>
      <c r="Q156" s="121"/>
      <c r="R156" s="122"/>
      <c r="S156" s="123"/>
    </row>
    <row r="157" spans="1:19">
      <c r="A157" s="275">
        <v>484</v>
      </c>
      <c r="B157" s="13" t="s">
        <v>525</v>
      </c>
      <c r="C157" s="276">
        <v>3055</v>
      </c>
      <c r="D157" s="277">
        <v>20.5</v>
      </c>
      <c r="E157" s="277">
        <f>Tasaus[[#This Row],[Tuloveroprosentti 2022]]-12.64</f>
        <v>7.8599999999999994</v>
      </c>
      <c r="F157" s="14">
        <v>8995152.5200527795</v>
      </c>
      <c r="G157" s="14">
        <f>Tasaus[[#This Row],[Kunnallisvero (maksuunpantu), €]]*100/Tasaus[[#This Row],[Tuloveroprosentti 2022]]</f>
        <v>43878792.780745268</v>
      </c>
      <c r="H157" s="278">
        <f>Tasaus[[#This Row],[Verotettava tulo (kunnallisvero), €]]*($E$11/100)</f>
        <v>3229479.1486628517</v>
      </c>
      <c r="I157" s="14">
        <v>986228.19679071184</v>
      </c>
      <c r="J157" s="15">
        <v>637916.99745000002</v>
      </c>
      <c r="K157" s="15">
        <f>SUM(Tasaus[[#This Row],[Laskennallinen kunnallisvero, €]:[Laskennallinen kiinteistövero, €]])</f>
        <v>4853624.3429035628</v>
      </c>
      <c r="L157" s="15">
        <f>Tasaus[[#This Row],[Laskennallinen verotulo yhteensä, €]]/Tasaus[[#This Row],[Asukasluku 31.12.2021]]</f>
        <v>1588.7477390846359</v>
      </c>
      <c r="M157" s="37">
        <f>$L$11-Tasaus[[#This Row],[Laskennallinen verotulo yhteensä, €/asukas (=tasausraja)]]</f>
        <v>391.4022609153642</v>
      </c>
      <c r="N157" s="384">
        <f>IF(Tasaus[[#This Row],[Erotus = tasausrja - laskennallinen verotulo, €/asukas]]&gt;0,(Tasaus[[#This Row],[Erotus = tasausrja - laskennallinen verotulo, €/asukas]]*$B$7),(Tasaus[[#This Row],[Erotus = tasausrja - laskennallinen verotulo, €/asukas]]*$B$8))</f>
        <v>352.26203482382778</v>
      </c>
      <c r="O157" s="385">
        <f>Tasaus[[#This Row],[Tasaus,  €/asukas]]*Tasaus[[#This Row],[Asukasluku 31.12.2021]]</f>
        <v>1076160.5163867939</v>
      </c>
      <c r="Q157" s="121"/>
      <c r="R157" s="122"/>
      <c r="S157" s="123"/>
    </row>
    <row r="158" spans="1:19">
      <c r="A158" s="275">
        <v>489</v>
      </c>
      <c r="B158" s="13" t="s">
        <v>526</v>
      </c>
      <c r="C158" s="276">
        <v>1835</v>
      </c>
      <c r="D158" s="277">
        <v>21.500000000000004</v>
      </c>
      <c r="E158" s="277">
        <f>Tasaus[[#This Row],[Tuloveroprosentti 2022]]-12.64</f>
        <v>8.860000000000003</v>
      </c>
      <c r="F158" s="14">
        <v>5080313.8300298098</v>
      </c>
      <c r="G158" s="14">
        <f>Tasaus[[#This Row],[Kunnallisvero (maksuunpantu), €]]*100/Tasaus[[#This Row],[Tuloveroprosentti 2022]]</f>
        <v>23629366.65130144</v>
      </c>
      <c r="H158" s="278">
        <f>Tasaus[[#This Row],[Verotettava tulo (kunnallisvero), €]]*($E$11/100)</f>
        <v>1739121.3855357859</v>
      </c>
      <c r="I158" s="14">
        <v>590214.33127013315</v>
      </c>
      <c r="J158" s="15">
        <v>263703.08080000005</v>
      </c>
      <c r="K158" s="15">
        <f>SUM(Tasaus[[#This Row],[Laskennallinen kunnallisvero, €]:[Laskennallinen kiinteistövero, €]])</f>
        <v>2593038.7976059192</v>
      </c>
      <c r="L158" s="15">
        <f>Tasaus[[#This Row],[Laskennallinen verotulo yhteensä, €]]/Tasaus[[#This Row],[Asukasluku 31.12.2021]]</f>
        <v>1413.1001621830621</v>
      </c>
      <c r="M158" s="37">
        <f>$L$11-Tasaus[[#This Row],[Laskennallinen verotulo yhteensä, €/asukas (=tasausraja)]]</f>
        <v>567.04983781693795</v>
      </c>
      <c r="N158" s="384">
        <f>IF(Tasaus[[#This Row],[Erotus = tasausrja - laskennallinen verotulo, €/asukas]]&gt;0,(Tasaus[[#This Row],[Erotus = tasausrja - laskennallinen verotulo, €/asukas]]*$B$7),(Tasaus[[#This Row],[Erotus = tasausrja - laskennallinen verotulo, €/asukas]]*$B$8))</f>
        <v>510.34485403524417</v>
      </c>
      <c r="O158" s="385">
        <f>Tasaus[[#This Row],[Tasaus,  €/asukas]]*Tasaus[[#This Row],[Asukasluku 31.12.2021]]</f>
        <v>936482.80715467304</v>
      </c>
      <c r="Q158" s="121"/>
      <c r="R158" s="122"/>
      <c r="S158" s="123"/>
    </row>
    <row r="159" spans="1:19">
      <c r="A159" s="275">
        <v>491</v>
      </c>
      <c r="B159" s="13" t="s">
        <v>527</v>
      </c>
      <c r="C159" s="276">
        <v>52122</v>
      </c>
      <c r="D159" s="277">
        <v>22</v>
      </c>
      <c r="E159" s="277">
        <f>Tasaus[[#This Row],[Tuloveroprosentti 2022]]-12.64</f>
        <v>9.36</v>
      </c>
      <c r="F159" s="14">
        <v>201410496.9511818</v>
      </c>
      <c r="G159" s="14">
        <f>Tasaus[[#This Row],[Kunnallisvero (maksuunpantu), €]]*100/Tasaus[[#This Row],[Tuloveroprosentti 2022]]</f>
        <v>915502258.86900818</v>
      </c>
      <c r="H159" s="278">
        <f>Tasaus[[#This Row],[Verotettava tulo (kunnallisvero), €]]*($E$11/100)</f>
        <v>67380966.252758995</v>
      </c>
      <c r="I159" s="14">
        <v>13324223.304851932</v>
      </c>
      <c r="J159" s="15">
        <v>8767639.5753500015</v>
      </c>
      <c r="K159" s="15">
        <f>SUM(Tasaus[[#This Row],[Laskennallinen kunnallisvero, €]:[Laskennallinen kiinteistövero, €]])</f>
        <v>89472829.13296093</v>
      </c>
      <c r="L159" s="15">
        <f>Tasaus[[#This Row],[Laskennallinen verotulo yhteensä, €]]/Tasaus[[#This Row],[Asukasluku 31.12.2021]]</f>
        <v>1716.6039126081296</v>
      </c>
      <c r="M159" s="37">
        <f>$L$11-Tasaus[[#This Row],[Laskennallinen verotulo yhteensä, €/asukas (=tasausraja)]]</f>
        <v>263.54608739187051</v>
      </c>
      <c r="N159" s="384">
        <f>IF(Tasaus[[#This Row],[Erotus = tasausrja - laskennallinen verotulo, €/asukas]]&gt;0,(Tasaus[[#This Row],[Erotus = tasausrja - laskennallinen verotulo, €/asukas]]*$B$7),(Tasaus[[#This Row],[Erotus = tasausrja - laskennallinen verotulo, €/asukas]]*$B$8))</f>
        <v>237.19147865268346</v>
      </c>
      <c r="O159" s="385">
        <f>Tasaus[[#This Row],[Tasaus,  €/asukas]]*Tasaus[[#This Row],[Asukasluku 31.12.2021]]</f>
        <v>12362894.250335168</v>
      </c>
      <c r="Q159" s="121"/>
      <c r="R159" s="122"/>
      <c r="S159" s="123"/>
    </row>
    <row r="160" spans="1:19">
      <c r="A160" s="275">
        <v>494</v>
      </c>
      <c r="B160" s="13" t="s">
        <v>528</v>
      </c>
      <c r="C160" s="276">
        <v>8909</v>
      </c>
      <c r="D160" s="277">
        <v>22</v>
      </c>
      <c r="E160" s="277">
        <f>Tasaus[[#This Row],[Tuloveroprosentti 2022]]-12.64</f>
        <v>9.36</v>
      </c>
      <c r="F160" s="14">
        <v>30032776.230176222</v>
      </c>
      <c r="G160" s="14">
        <f>Tasaus[[#This Row],[Kunnallisvero (maksuunpantu), €]]*100/Tasaus[[#This Row],[Tuloveroprosentti 2022]]</f>
        <v>136512619.22807372</v>
      </c>
      <c r="H160" s="278">
        <f>Tasaus[[#This Row],[Verotettava tulo (kunnallisvero), €]]*($E$11/100)</f>
        <v>10047328.775186226</v>
      </c>
      <c r="I160" s="14">
        <v>926771.28741968214</v>
      </c>
      <c r="J160" s="15">
        <v>966347.96005000011</v>
      </c>
      <c r="K160" s="15">
        <f>SUM(Tasaus[[#This Row],[Laskennallinen kunnallisvero, €]:[Laskennallinen kiinteistövero, €]])</f>
        <v>11940448.022655908</v>
      </c>
      <c r="L160" s="15">
        <f>Tasaus[[#This Row],[Laskennallinen verotulo yhteensä, €]]/Tasaus[[#This Row],[Asukasluku 31.12.2021]]</f>
        <v>1340.2680460945007</v>
      </c>
      <c r="M160" s="37">
        <f>$L$11-Tasaus[[#This Row],[Laskennallinen verotulo yhteensä, €/asukas (=tasausraja)]]</f>
        <v>639.88195390549936</v>
      </c>
      <c r="N160" s="384">
        <f>IF(Tasaus[[#This Row],[Erotus = tasausrja - laskennallinen verotulo, €/asukas]]&gt;0,(Tasaus[[#This Row],[Erotus = tasausrja - laskennallinen verotulo, €/asukas]]*$B$7),(Tasaus[[#This Row],[Erotus = tasausrja - laskennallinen verotulo, €/asukas]]*$B$8))</f>
        <v>575.89375851494947</v>
      </c>
      <c r="O160" s="385">
        <f>Tasaus[[#This Row],[Tasaus,  €/asukas]]*Tasaus[[#This Row],[Asukasluku 31.12.2021]]</f>
        <v>5130637.4946096847</v>
      </c>
      <c r="Q160" s="121"/>
      <c r="R160" s="122"/>
      <c r="S160" s="123"/>
    </row>
    <row r="161" spans="1:19">
      <c r="A161" s="275">
        <v>495</v>
      </c>
      <c r="B161" s="13" t="s">
        <v>529</v>
      </c>
      <c r="C161" s="276">
        <v>1488</v>
      </c>
      <c r="D161" s="277">
        <v>22</v>
      </c>
      <c r="E161" s="277">
        <f>Tasaus[[#This Row],[Tuloveroprosentti 2022]]-12.64</f>
        <v>9.36</v>
      </c>
      <c r="F161" s="14">
        <v>4303903.3100252533</v>
      </c>
      <c r="G161" s="14">
        <f>Tasaus[[#This Row],[Kunnallisvero (maksuunpantu), €]]*100/Tasaus[[#This Row],[Tuloveroprosentti 2022]]</f>
        <v>19563196.863751151</v>
      </c>
      <c r="H161" s="278">
        <f>Tasaus[[#This Row],[Verotettava tulo (kunnallisvero), €]]*($E$11/100)</f>
        <v>1439851.2891720848</v>
      </c>
      <c r="I161" s="14">
        <v>936904.31000649184</v>
      </c>
      <c r="J161" s="15">
        <v>243126.15130000003</v>
      </c>
      <c r="K161" s="15">
        <f>SUM(Tasaus[[#This Row],[Laskennallinen kunnallisvero, €]:[Laskennallinen kiinteistövero, €]])</f>
        <v>2619881.7504785769</v>
      </c>
      <c r="L161" s="15">
        <f>Tasaus[[#This Row],[Laskennallinen verotulo yhteensä, €]]/Tasaus[[#This Row],[Asukasluku 31.12.2021]]</f>
        <v>1760.6732194076458</v>
      </c>
      <c r="M161" s="37">
        <f>$L$11-Tasaus[[#This Row],[Laskennallinen verotulo yhteensä, €/asukas (=tasausraja)]]</f>
        <v>219.47678059235432</v>
      </c>
      <c r="N161" s="384">
        <f>IF(Tasaus[[#This Row],[Erotus = tasausrja - laskennallinen verotulo, €/asukas]]&gt;0,(Tasaus[[#This Row],[Erotus = tasausrja - laskennallinen verotulo, €/asukas]]*$B$7),(Tasaus[[#This Row],[Erotus = tasausrja - laskennallinen verotulo, €/asukas]]*$B$8))</f>
        <v>197.5291025331189</v>
      </c>
      <c r="O161" s="385">
        <f>Tasaus[[#This Row],[Tasaus,  €/asukas]]*Tasaus[[#This Row],[Asukasluku 31.12.2021]]</f>
        <v>293923.30456928094</v>
      </c>
      <c r="Q161" s="121"/>
      <c r="R161" s="122"/>
      <c r="S161" s="123"/>
    </row>
    <row r="162" spans="1:19">
      <c r="A162" s="275">
        <v>498</v>
      </c>
      <c r="B162" s="13" t="s">
        <v>530</v>
      </c>
      <c r="C162" s="276">
        <v>2321</v>
      </c>
      <c r="D162" s="277">
        <v>21.5</v>
      </c>
      <c r="E162" s="277">
        <f>Tasaus[[#This Row],[Tuloveroprosentti 2022]]-12.64</f>
        <v>8.86</v>
      </c>
      <c r="F162" s="14">
        <v>7980569.7500468269</v>
      </c>
      <c r="G162" s="14">
        <f>Tasaus[[#This Row],[Kunnallisvero (maksuunpantu), €]]*100/Tasaus[[#This Row],[Tuloveroprosentti 2022]]</f>
        <v>37118929.069985241</v>
      </c>
      <c r="H162" s="278">
        <f>Tasaus[[#This Row],[Verotettava tulo (kunnallisvero), €]]*($E$11/100)</f>
        <v>2731953.1795509136</v>
      </c>
      <c r="I162" s="14">
        <v>1083141.3663026828</v>
      </c>
      <c r="J162" s="15">
        <v>603297.30260000005</v>
      </c>
      <c r="K162" s="15">
        <f>SUM(Tasaus[[#This Row],[Laskennallinen kunnallisvero, €]:[Laskennallinen kiinteistövero, €]])</f>
        <v>4418391.8484535962</v>
      </c>
      <c r="L162" s="15">
        <f>Tasaus[[#This Row],[Laskennallinen verotulo yhteensä, €]]/Tasaus[[#This Row],[Asukasluku 31.12.2021]]</f>
        <v>1903.6587024789299</v>
      </c>
      <c r="M162" s="37">
        <f>$L$11-Tasaus[[#This Row],[Laskennallinen verotulo yhteensä, €/asukas (=tasausraja)]]</f>
        <v>76.491297521070237</v>
      </c>
      <c r="N162" s="384">
        <f>IF(Tasaus[[#This Row],[Erotus = tasausrja - laskennallinen verotulo, €/asukas]]&gt;0,(Tasaus[[#This Row],[Erotus = tasausrja - laskennallinen verotulo, €/asukas]]*$B$7),(Tasaus[[#This Row],[Erotus = tasausrja - laskennallinen verotulo, €/asukas]]*$B$8))</f>
        <v>68.842167768963222</v>
      </c>
      <c r="O162" s="385">
        <f>Tasaus[[#This Row],[Tasaus,  €/asukas]]*Tasaus[[#This Row],[Asukasluku 31.12.2021]]</f>
        <v>159782.67139176364</v>
      </c>
      <c r="Q162" s="121"/>
      <c r="R162" s="122"/>
      <c r="S162" s="123"/>
    </row>
    <row r="163" spans="1:19">
      <c r="A163" s="251">
        <v>499</v>
      </c>
      <c r="B163" s="39" t="s">
        <v>531</v>
      </c>
      <c r="C163" s="276">
        <v>19536</v>
      </c>
      <c r="D163" s="277">
        <v>20.75</v>
      </c>
      <c r="E163" s="277">
        <f>Tasaus[[#This Row],[Tuloveroprosentti 2022]]-12.64</f>
        <v>8.11</v>
      </c>
      <c r="F163" s="14">
        <v>79392914.060465842</v>
      </c>
      <c r="G163" s="14">
        <f>Tasaus[[#This Row],[Kunnallisvero (maksuunpantu), €]]*100/Tasaus[[#This Row],[Tuloveroprosentti 2022]]</f>
        <v>382616453.30344981</v>
      </c>
      <c r="H163" s="278">
        <f>Tasaus[[#This Row],[Verotettava tulo (kunnallisvero), €]]*($E$11/100)</f>
        <v>28160570.963133905</v>
      </c>
      <c r="I163" s="14">
        <v>3210255.5733452258</v>
      </c>
      <c r="J163" s="15">
        <v>2575112.6196500002</v>
      </c>
      <c r="K163" s="15">
        <f>SUM(Tasaus[[#This Row],[Laskennallinen kunnallisvero, €]:[Laskennallinen kiinteistövero, €]])</f>
        <v>33945939.156129129</v>
      </c>
      <c r="L163" s="15">
        <f>Tasaus[[#This Row],[Laskennallinen verotulo yhteensä, €]]/Tasaus[[#This Row],[Asukasluku 31.12.2021]]</f>
        <v>1737.609498163858</v>
      </c>
      <c r="M163" s="37">
        <f>$L$11-Tasaus[[#This Row],[Laskennallinen verotulo yhteensä, €/asukas (=tasausraja)]]</f>
        <v>242.54050183614208</v>
      </c>
      <c r="N163" s="384">
        <f>IF(Tasaus[[#This Row],[Erotus = tasausrja - laskennallinen verotulo, €/asukas]]&gt;0,(Tasaus[[#This Row],[Erotus = tasausrja - laskennallinen verotulo, €/asukas]]*$B$7),(Tasaus[[#This Row],[Erotus = tasausrja - laskennallinen verotulo, €/asukas]]*$B$8))</f>
        <v>218.28645165252789</v>
      </c>
      <c r="O163" s="385">
        <f>Tasaus[[#This Row],[Tasaus,  €/asukas]]*Tasaus[[#This Row],[Asukasluku 31.12.2021]]</f>
        <v>4264444.1194837848</v>
      </c>
      <c r="Q163" s="121"/>
      <c r="R163" s="122"/>
      <c r="S163" s="123"/>
    </row>
    <row r="164" spans="1:19">
      <c r="A164" s="275">
        <v>500</v>
      </c>
      <c r="B164" s="13" t="s">
        <v>532</v>
      </c>
      <c r="C164" s="276">
        <v>10426</v>
      </c>
      <c r="D164" s="277">
        <v>19.5</v>
      </c>
      <c r="E164" s="277">
        <f>Tasaus[[#This Row],[Tuloveroprosentti 2022]]-12.64</f>
        <v>6.8599999999999994</v>
      </c>
      <c r="F164" s="14">
        <v>41863474.550245635</v>
      </c>
      <c r="G164" s="14">
        <f>Tasaus[[#This Row],[Kunnallisvero (maksuunpantu), €]]*100/Tasaus[[#This Row],[Tuloveroprosentti 2022]]</f>
        <v>214684484.87305453</v>
      </c>
      <c r="H164" s="278">
        <f>Tasaus[[#This Row],[Verotettava tulo (kunnallisvero), €]]*($E$11/100)</f>
        <v>15800778.086656813</v>
      </c>
      <c r="I164" s="14">
        <v>2204239.523453</v>
      </c>
      <c r="J164" s="15">
        <v>1284968.5291000002</v>
      </c>
      <c r="K164" s="15">
        <f>SUM(Tasaus[[#This Row],[Laskennallinen kunnallisvero, €]:[Laskennallinen kiinteistövero, €]])</f>
        <v>19289986.139209814</v>
      </c>
      <c r="L164" s="15">
        <f>Tasaus[[#This Row],[Laskennallinen verotulo yhteensä, €]]/Tasaus[[#This Row],[Asukasluku 31.12.2021]]</f>
        <v>1850.1809072712272</v>
      </c>
      <c r="M164" s="37">
        <f>$L$11-Tasaus[[#This Row],[Laskennallinen verotulo yhteensä, €/asukas (=tasausraja)]]</f>
        <v>129.96909272877292</v>
      </c>
      <c r="N164" s="384">
        <f>IF(Tasaus[[#This Row],[Erotus = tasausrja - laskennallinen verotulo, €/asukas]]&gt;0,(Tasaus[[#This Row],[Erotus = tasausrja - laskennallinen verotulo, €/asukas]]*$B$7),(Tasaus[[#This Row],[Erotus = tasausrja - laskennallinen verotulo, €/asukas]]*$B$8))</f>
        <v>116.97218345589563</v>
      </c>
      <c r="O164" s="385">
        <f>Tasaus[[#This Row],[Tasaus,  €/asukas]]*Tasaus[[#This Row],[Asukasluku 31.12.2021]]</f>
        <v>1219551.9847111679</v>
      </c>
      <c r="Q164" s="121"/>
      <c r="R164" s="122"/>
      <c r="S164" s="123"/>
    </row>
    <row r="165" spans="1:19">
      <c r="A165" s="275">
        <v>503</v>
      </c>
      <c r="B165" s="13" t="s">
        <v>533</v>
      </c>
      <c r="C165" s="276">
        <v>7594</v>
      </c>
      <c r="D165" s="277">
        <v>21.25</v>
      </c>
      <c r="E165" s="277">
        <f>Tasaus[[#This Row],[Tuloveroprosentti 2022]]-12.64</f>
        <v>8.61</v>
      </c>
      <c r="F165" s="14">
        <v>27591803.580161896</v>
      </c>
      <c r="G165" s="14">
        <f>Tasaus[[#This Row],[Kunnallisvero (maksuunpantu), €]]*100/Tasaus[[#This Row],[Tuloveroprosentti 2022]]</f>
        <v>129843781.55370304</v>
      </c>
      <c r="H165" s="278">
        <f>Tasaus[[#This Row],[Verotettava tulo (kunnallisvero), €]]*($E$11/100)</f>
        <v>9556502.3223525435</v>
      </c>
      <c r="I165" s="14">
        <v>1120562.3931500469</v>
      </c>
      <c r="J165" s="15">
        <v>957032.52755000012</v>
      </c>
      <c r="K165" s="15">
        <f>SUM(Tasaus[[#This Row],[Laskennallinen kunnallisvero, €]:[Laskennallinen kiinteistövero, €]])</f>
        <v>11634097.243052591</v>
      </c>
      <c r="L165" s="15">
        <f>Tasaus[[#This Row],[Laskennallinen verotulo yhteensä, €]]/Tasaus[[#This Row],[Asukasluku 31.12.2021]]</f>
        <v>1532.0117517846445</v>
      </c>
      <c r="M165" s="37">
        <f>$L$11-Tasaus[[#This Row],[Laskennallinen verotulo yhteensä, €/asukas (=tasausraja)]]</f>
        <v>448.13824821535559</v>
      </c>
      <c r="N165" s="384">
        <f>IF(Tasaus[[#This Row],[Erotus = tasausrja - laskennallinen verotulo, €/asukas]]&gt;0,(Tasaus[[#This Row],[Erotus = tasausrja - laskennallinen verotulo, €/asukas]]*$B$7),(Tasaus[[#This Row],[Erotus = tasausrja - laskennallinen verotulo, €/asukas]]*$B$8))</f>
        <v>403.32442339382004</v>
      </c>
      <c r="O165" s="385">
        <f>Tasaus[[#This Row],[Tasaus,  €/asukas]]*Tasaus[[#This Row],[Asukasluku 31.12.2021]]</f>
        <v>3062845.6712526693</v>
      </c>
      <c r="Q165" s="121"/>
      <c r="R165" s="122"/>
      <c r="S165" s="123"/>
    </row>
    <row r="166" spans="1:19">
      <c r="A166" s="275">
        <v>504</v>
      </c>
      <c r="B166" s="13" t="s">
        <v>534</v>
      </c>
      <c r="C166" s="276">
        <v>1816</v>
      </c>
      <c r="D166" s="277">
        <v>21.5</v>
      </c>
      <c r="E166" s="277">
        <f>Tasaus[[#This Row],[Tuloveroprosentti 2022]]-12.64</f>
        <v>8.86</v>
      </c>
      <c r="F166" s="14">
        <v>6158800.0300361384</v>
      </c>
      <c r="G166" s="14">
        <f>Tasaus[[#This Row],[Kunnallisvero (maksuunpantu), €]]*100/Tasaus[[#This Row],[Tuloveroprosentti 2022]]</f>
        <v>28645581.535051808</v>
      </c>
      <c r="H166" s="278">
        <f>Tasaus[[#This Row],[Verotettava tulo (kunnallisvero), €]]*($E$11/100)</f>
        <v>2108314.8009798131</v>
      </c>
      <c r="I166" s="14">
        <v>421535.84634430922</v>
      </c>
      <c r="J166" s="15">
        <v>209241.63570000004</v>
      </c>
      <c r="K166" s="15">
        <f>SUM(Tasaus[[#This Row],[Laskennallinen kunnallisvero, €]:[Laskennallinen kiinteistövero, €]])</f>
        <v>2739092.2830241225</v>
      </c>
      <c r="L166" s="15">
        <f>Tasaus[[#This Row],[Laskennallinen verotulo yhteensä, €]]/Tasaus[[#This Row],[Asukasluku 31.12.2021]]</f>
        <v>1508.3107285375124</v>
      </c>
      <c r="M166" s="37">
        <f>$L$11-Tasaus[[#This Row],[Laskennallinen verotulo yhteensä, €/asukas (=tasausraja)]]</f>
        <v>471.83927146248766</v>
      </c>
      <c r="N166" s="384">
        <f>IF(Tasaus[[#This Row],[Erotus = tasausrja - laskennallinen verotulo, €/asukas]]&gt;0,(Tasaus[[#This Row],[Erotus = tasausrja - laskennallinen verotulo, €/asukas]]*$B$7),(Tasaus[[#This Row],[Erotus = tasausrja - laskennallinen verotulo, €/asukas]]*$B$8))</f>
        <v>424.65534431623888</v>
      </c>
      <c r="O166" s="385">
        <f>Tasaus[[#This Row],[Tasaus,  €/asukas]]*Tasaus[[#This Row],[Asukasluku 31.12.2021]]</f>
        <v>771174.10527828976</v>
      </c>
      <c r="Q166" s="121"/>
      <c r="R166" s="122"/>
      <c r="S166" s="123"/>
    </row>
    <row r="167" spans="1:19">
      <c r="A167" s="275">
        <v>505</v>
      </c>
      <c r="B167" s="13" t="s">
        <v>535</v>
      </c>
      <c r="C167" s="276">
        <v>20837</v>
      </c>
      <c r="D167" s="277">
        <v>20.999999999999996</v>
      </c>
      <c r="E167" s="277">
        <f>Tasaus[[#This Row],[Tuloveroprosentti 2022]]-12.64</f>
        <v>8.3599999999999959</v>
      </c>
      <c r="F167" s="14">
        <v>86499151.810507551</v>
      </c>
      <c r="G167" s="14">
        <f>Tasaus[[#This Row],[Kunnallisvero (maksuunpantu), €]]*100/Tasaus[[#This Row],[Tuloveroprosentti 2022]]</f>
        <v>411900722.90717888</v>
      </c>
      <c r="H167" s="278">
        <f>Tasaus[[#This Row],[Verotettava tulo (kunnallisvero), €]]*($E$11/100)</f>
        <v>30315893.205968365</v>
      </c>
      <c r="I167" s="14">
        <v>3670450.1521849814</v>
      </c>
      <c r="J167" s="15">
        <v>3313181.7263000007</v>
      </c>
      <c r="K167" s="15">
        <f>SUM(Tasaus[[#This Row],[Laskennallinen kunnallisvero, €]:[Laskennallinen kiinteistövero, €]])</f>
        <v>37299525.084453344</v>
      </c>
      <c r="L167" s="15">
        <f>Tasaus[[#This Row],[Laskennallinen verotulo yhteensä, €]]/Tasaus[[#This Row],[Asukasluku 31.12.2021]]</f>
        <v>1790.0621531148124</v>
      </c>
      <c r="M167" s="37">
        <f>$L$11-Tasaus[[#This Row],[Laskennallinen verotulo yhteensä, €/asukas (=tasausraja)]]</f>
        <v>190.08784688518767</v>
      </c>
      <c r="N167" s="384">
        <f>IF(Tasaus[[#This Row],[Erotus = tasausrja - laskennallinen verotulo, €/asukas]]&gt;0,(Tasaus[[#This Row],[Erotus = tasausrja - laskennallinen verotulo, €/asukas]]*$B$7),(Tasaus[[#This Row],[Erotus = tasausrja - laskennallinen verotulo, €/asukas]]*$B$8))</f>
        <v>171.0790621966689</v>
      </c>
      <c r="O167" s="385">
        <f>Tasaus[[#This Row],[Tasaus,  €/asukas]]*Tasaus[[#This Row],[Asukasluku 31.12.2021]]</f>
        <v>3564774.4189919899</v>
      </c>
      <c r="Q167" s="121"/>
      <c r="R167" s="122"/>
      <c r="S167" s="123"/>
    </row>
    <row r="168" spans="1:19">
      <c r="A168" s="275">
        <v>507</v>
      </c>
      <c r="B168" s="13" t="s">
        <v>536</v>
      </c>
      <c r="C168" s="276">
        <v>5635</v>
      </c>
      <c r="D168" s="277">
        <v>20.750000000000004</v>
      </c>
      <c r="E168" s="277">
        <f>Tasaus[[#This Row],[Tuloveroprosentti 2022]]-12.64</f>
        <v>8.110000000000003</v>
      </c>
      <c r="F168" s="14">
        <v>17857554.860104781</v>
      </c>
      <c r="G168" s="14">
        <f>Tasaus[[#This Row],[Kunnallisvero (maksuunpantu), €]]*100/Tasaus[[#This Row],[Tuloveroprosentti 2022]]</f>
        <v>86060505.34990254</v>
      </c>
      <c r="H168" s="278">
        <f>Tasaus[[#This Row],[Verotettava tulo (kunnallisvero), €]]*($E$11/100)</f>
        <v>6334053.1937528271</v>
      </c>
      <c r="I168" s="14">
        <v>2146798.5396423098</v>
      </c>
      <c r="J168" s="15">
        <v>1441914.1441500001</v>
      </c>
      <c r="K168" s="15">
        <f>SUM(Tasaus[[#This Row],[Laskennallinen kunnallisvero, €]:[Laskennallinen kiinteistövero, €]])</f>
        <v>9922765.877545137</v>
      </c>
      <c r="L168" s="15">
        <f>Tasaus[[#This Row],[Laskennallinen verotulo yhteensä, €]]/Tasaus[[#This Row],[Asukasluku 31.12.2021]]</f>
        <v>1760.9167484552152</v>
      </c>
      <c r="M168" s="37">
        <f>$L$11-Tasaus[[#This Row],[Laskennallinen verotulo yhteensä, €/asukas (=tasausraja)]]</f>
        <v>219.23325154478493</v>
      </c>
      <c r="N168" s="384">
        <f>IF(Tasaus[[#This Row],[Erotus = tasausrja - laskennallinen verotulo, €/asukas]]&gt;0,(Tasaus[[#This Row],[Erotus = tasausrja - laskennallinen verotulo, €/asukas]]*$B$7),(Tasaus[[#This Row],[Erotus = tasausrja - laskennallinen verotulo, €/asukas]]*$B$8))</f>
        <v>197.30992639030646</v>
      </c>
      <c r="O168" s="385">
        <f>Tasaus[[#This Row],[Tasaus,  €/asukas]]*Tasaus[[#This Row],[Asukasluku 31.12.2021]]</f>
        <v>1111841.435209377</v>
      </c>
      <c r="Q168" s="121"/>
      <c r="R168" s="122"/>
      <c r="S168" s="123"/>
    </row>
    <row r="169" spans="1:19">
      <c r="A169" s="275">
        <v>508</v>
      </c>
      <c r="B169" s="13" t="s">
        <v>537</v>
      </c>
      <c r="C169" s="276">
        <v>9563</v>
      </c>
      <c r="D169" s="277">
        <v>22.500000000000004</v>
      </c>
      <c r="E169" s="277">
        <f>Tasaus[[#This Row],[Tuloveroprosentti 2022]]-12.64</f>
        <v>9.860000000000003</v>
      </c>
      <c r="F169" s="14">
        <v>36350396.710213296</v>
      </c>
      <c r="G169" s="14">
        <f>Tasaus[[#This Row],[Kunnallisvero (maksuunpantu), €]]*100/Tasaus[[#This Row],[Tuloveroprosentti 2022]]</f>
        <v>161557318.71205905</v>
      </c>
      <c r="H169" s="278">
        <f>Tasaus[[#This Row],[Verotettava tulo (kunnallisvero), €]]*($E$11/100)</f>
        <v>11890618.657207547</v>
      </c>
      <c r="I169" s="14">
        <v>2653766.5870100828</v>
      </c>
      <c r="J169" s="15">
        <v>1508855.9927500002</v>
      </c>
      <c r="K169" s="15">
        <f>SUM(Tasaus[[#This Row],[Laskennallinen kunnallisvero, €]:[Laskennallinen kiinteistövero, €]])</f>
        <v>16053241.236967631</v>
      </c>
      <c r="L169" s="15">
        <f>Tasaus[[#This Row],[Laskennallinen verotulo yhteensä, €]]/Tasaus[[#This Row],[Asukasluku 31.12.2021]]</f>
        <v>1678.6825511834811</v>
      </c>
      <c r="M169" s="37">
        <f>$L$11-Tasaus[[#This Row],[Laskennallinen verotulo yhteensä, €/asukas (=tasausraja)]]</f>
        <v>301.46744881651898</v>
      </c>
      <c r="N169" s="384">
        <f>IF(Tasaus[[#This Row],[Erotus = tasausrja - laskennallinen verotulo, €/asukas]]&gt;0,(Tasaus[[#This Row],[Erotus = tasausrja - laskennallinen verotulo, €/asukas]]*$B$7),(Tasaus[[#This Row],[Erotus = tasausrja - laskennallinen verotulo, €/asukas]]*$B$8))</f>
        <v>271.32070393486708</v>
      </c>
      <c r="O169" s="385">
        <f>Tasaus[[#This Row],[Tasaus,  €/asukas]]*Tasaus[[#This Row],[Asukasluku 31.12.2021]]</f>
        <v>2594639.8917291341</v>
      </c>
      <c r="Q169" s="121"/>
      <c r="R169" s="122"/>
      <c r="S169" s="123"/>
    </row>
    <row r="170" spans="1:19">
      <c r="A170" s="275">
        <v>529</v>
      </c>
      <c r="B170" s="13" t="s">
        <v>538</v>
      </c>
      <c r="C170" s="276">
        <v>19579</v>
      </c>
      <c r="D170" s="277">
        <v>19</v>
      </c>
      <c r="E170" s="277">
        <f>Tasaus[[#This Row],[Tuloveroprosentti 2022]]-12.64</f>
        <v>6.3599999999999994</v>
      </c>
      <c r="F170" s="14">
        <v>85418977.780501202</v>
      </c>
      <c r="G170" s="14">
        <f>Tasaus[[#This Row],[Kunnallisvero (maksuunpantu), €]]*100/Tasaus[[#This Row],[Tuloveroprosentti 2022]]</f>
        <v>449573567.26579583</v>
      </c>
      <c r="H170" s="278">
        <f>Tasaus[[#This Row],[Verotettava tulo (kunnallisvero), €]]*($E$11/100)</f>
        <v>33088614.550762571</v>
      </c>
      <c r="I170" s="14">
        <v>8022773.3224212788</v>
      </c>
      <c r="J170" s="15">
        <v>3879484.4699500003</v>
      </c>
      <c r="K170" s="15">
        <f>SUM(Tasaus[[#This Row],[Laskennallinen kunnallisvero, €]:[Laskennallinen kiinteistövero, €]])</f>
        <v>44990872.343133844</v>
      </c>
      <c r="L170" s="15">
        <f>Tasaus[[#This Row],[Laskennallinen verotulo yhteensä, €]]/Tasaus[[#This Row],[Asukasluku 31.12.2021]]</f>
        <v>2297.9147220559703</v>
      </c>
      <c r="M170" s="37">
        <f>$L$11-Tasaus[[#This Row],[Laskennallinen verotulo yhteensä, €/asukas (=tasausraja)]]</f>
        <v>-317.7647220559702</v>
      </c>
      <c r="N170" s="384">
        <f>IF(Tasaus[[#This Row],[Erotus = tasausrja - laskennallinen verotulo, €/asukas]]&gt;0,(Tasaus[[#This Row],[Erotus = tasausrja - laskennallinen verotulo, €/asukas]]*$B$7),(Tasaus[[#This Row],[Erotus = tasausrja - laskennallinen verotulo, €/asukas]]*$B$8))</f>
        <v>-31.77647220559702</v>
      </c>
      <c r="O170" s="385">
        <f>Tasaus[[#This Row],[Tasaus,  €/asukas]]*Tasaus[[#This Row],[Asukasluku 31.12.2021]]</f>
        <v>-622151.54931338411</v>
      </c>
      <c r="Q170" s="121"/>
      <c r="R170" s="122"/>
      <c r="S170" s="123"/>
    </row>
    <row r="171" spans="1:19">
      <c r="A171" s="275">
        <v>531</v>
      </c>
      <c r="B171" s="13" t="s">
        <v>539</v>
      </c>
      <c r="C171" s="276">
        <v>5169</v>
      </c>
      <c r="D171" s="277">
        <v>21.75</v>
      </c>
      <c r="E171" s="277">
        <f>Tasaus[[#This Row],[Tuloveroprosentti 2022]]-12.64</f>
        <v>9.11</v>
      </c>
      <c r="F171" s="14">
        <v>19287712.360113174</v>
      </c>
      <c r="G171" s="14">
        <f>Tasaus[[#This Row],[Kunnallisvero (maksuunpantu), €]]*100/Tasaus[[#This Row],[Tuloveroprosentti 2022]]</f>
        <v>88679137.287876651</v>
      </c>
      <c r="H171" s="278">
        <f>Tasaus[[#This Row],[Verotettava tulo (kunnallisvero), €]]*($E$11/100)</f>
        <v>6526784.5043877214</v>
      </c>
      <c r="I171" s="14">
        <v>597800.74951396254</v>
      </c>
      <c r="J171" s="15">
        <v>578817.99765000003</v>
      </c>
      <c r="K171" s="15">
        <f>SUM(Tasaus[[#This Row],[Laskennallinen kunnallisvero, €]:[Laskennallinen kiinteistövero, €]])</f>
        <v>7703403.251551684</v>
      </c>
      <c r="L171" s="15">
        <f>Tasaus[[#This Row],[Laskennallinen verotulo yhteensä, €]]/Tasaus[[#This Row],[Asukasluku 31.12.2021]]</f>
        <v>1490.3082320664894</v>
      </c>
      <c r="M171" s="37">
        <f>$L$11-Tasaus[[#This Row],[Laskennallinen verotulo yhteensä, €/asukas (=tasausraja)]]</f>
        <v>489.84176793351071</v>
      </c>
      <c r="N171" s="384">
        <f>IF(Tasaus[[#This Row],[Erotus = tasausrja - laskennallinen verotulo, €/asukas]]&gt;0,(Tasaus[[#This Row],[Erotus = tasausrja - laskennallinen verotulo, €/asukas]]*$B$7),(Tasaus[[#This Row],[Erotus = tasausrja - laskennallinen verotulo, €/asukas]]*$B$8))</f>
        <v>440.85759114015963</v>
      </c>
      <c r="O171" s="385">
        <f>Tasaus[[#This Row],[Tasaus,  €/asukas]]*Tasaus[[#This Row],[Asukasluku 31.12.2021]]</f>
        <v>2278792.8886034852</v>
      </c>
      <c r="Q171" s="121"/>
      <c r="R171" s="122"/>
      <c r="S171" s="123"/>
    </row>
    <row r="172" spans="1:19">
      <c r="A172" s="275">
        <v>535</v>
      </c>
      <c r="B172" s="13" t="s">
        <v>540</v>
      </c>
      <c r="C172" s="276">
        <v>10396</v>
      </c>
      <c r="D172" s="277">
        <v>22</v>
      </c>
      <c r="E172" s="277">
        <f>Tasaus[[#This Row],[Tuloveroprosentti 2022]]-12.64</f>
        <v>9.36</v>
      </c>
      <c r="F172" s="14">
        <v>31465444.290184628</v>
      </c>
      <c r="G172" s="14">
        <f>Tasaus[[#This Row],[Kunnallisvero (maksuunpantu), €]]*100/Tasaus[[#This Row],[Tuloveroprosentti 2022]]</f>
        <v>143024746.77356648</v>
      </c>
      <c r="H172" s="278">
        <f>Tasaus[[#This Row],[Verotettava tulo (kunnallisvero), €]]*($E$11/100)</f>
        <v>10526621.362534493</v>
      </c>
      <c r="I172" s="14">
        <v>1395482.6977145844</v>
      </c>
      <c r="J172" s="15">
        <v>1207295.31455</v>
      </c>
      <c r="K172" s="15">
        <f>SUM(Tasaus[[#This Row],[Laskennallinen kunnallisvero, €]:[Laskennallinen kiinteistövero, €]])</f>
        <v>13129399.374799076</v>
      </c>
      <c r="L172" s="15">
        <f>Tasaus[[#This Row],[Laskennallinen verotulo yhteensä, €]]/Tasaus[[#This Row],[Asukasluku 31.12.2021]]</f>
        <v>1262.9279891111078</v>
      </c>
      <c r="M172" s="37">
        <f>$L$11-Tasaus[[#This Row],[Laskennallinen verotulo yhteensä, €/asukas (=tasausraja)]]</f>
        <v>717.22201088889233</v>
      </c>
      <c r="N172" s="384">
        <f>IF(Tasaus[[#This Row],[Erotus = tasausrja - laskennallinen verotulo, €/asukas]]&gt;0,(Tasaus[[#This Row],[Erotus = tasausrja - laskennallinen verotulo, €/asukas]]*$B$7),(Tasaus[[#This Row],[Erotus = tasausrja - laskennallinen verotulo, €/asukas]]*$B$8))</f>
        <v>645.49980980000316</v>
      </c>
      <c r="O172" s="385">
        <f>Tasaus[[#This Row],[Tasaus,  €/asukas]]*Tasaus[[#This Row],[Asukasluku 31.12.2021]]</f>
        <v>6710616.022680833</v>
      </c>
      <c r="Q172" s="121"/>
      <c r="R172" s="122"/>
      <c r="S172" s="123"/>
    </row>
    <row r="173" spans="1:19">
      <c r="A173" s="275">
        <v>536</v>
      </c>
      <c r="B173" s="13" t="s">
        <v>541</v>
      </c>
      <c r="C173" s="276">
        <v>34884</v>
      </c>
      <c r="D173" s="277">
        <v>21</v>
      </c>
      <c r="E173" s="277">
        <f>Tasaus[[#This Row],[Tuloveroprosentti 2022]]-12.64</f>
        <v>8.36</v>
      </c>
      <c r="F173" s="14">
        <v>146172844.27085769</v>
      </c>
      <c r="G173" s="14">
        <f>Tasaus[[#This Row],[Kunnallisvero (maksuunpantu), €]]*100/Tasaus[[#This Row],[Tuloveroprosentti 2022]]</f>
        <v>696061163.19456041</v>
      </c>
      <c r="H173" s="278">
        <f>Tasaus[[#This Row],[Verotettava tulo (kunnallisvero), €]]*($E$11/100)</f>
        <v>51230101.611119643</v>
      </c>
      <c r="I173" s="14">
        <v>6576414.6568559287</v>
      </c>
      <c r="J173" s="15">
        <v>4746076.0601999993</v>
      </c>
      <c r="K173" s="15">
        <f>SUM(Tasaus[[#This Row],[Laskennallinen kunnallisvero, €]:[Laskennallinen kiinteistövero, €]])</f>
        <v>62552592.328175567</v>
      </c>
      <c r="L173" s="15">
        <f>Tasaus[[#This Row],[Laskennallinen verotulo yhteensä, €]]/Tasaus[[#This Row],[Asukasluku 31.12.2021]]</f>
        <v>1793.1599681279545</v>
      </c>
      <c r="M173" s="37">
        <f>$L$11-Tasaus[[#This Row],[Laskennallinen verotulo yhteensä, €/asukas (=tasausraja)]]</f>
        <v>186.99003187204562</v>
      </c>
      <c r="N173" s="384">
        <f>IF(Tasaus[[#This Row],[Erotus = tasausrja - laskennallinen verotulo, €/asukas]]&gt;0,(Tasaus[[#This Row],[Erotus = tasausrja - laskennallinen verotulo, €/asukas]]*$B$7),(Tasaus[[#This Row],[Erotus = tasausrja - laskennallinen verotulo, €/asukas]]*$B$8))</f>
        <v>168.29102868484105</v>
      </c>
      <c r="O173" s="385">
        <f>Tasaus[[#This Row],[Tasaus,  €/asukas]]*Tasaus[[#This Row],[Asukasluku 31.12.2021]]</f>
        <v>5870664.2446419951</v>
      </c>
      <c r="Q173" s="121"/>
      <c r="R173" s="122"/>
      <c r="S173" s="123"/>
    </row>
    <row r="174" spans="1:19">
      <c r="A174" s="275">
        <v>538</v>
      </c>
      <c r="B174" s="13" t="s">
        <v>542</v>
      </c>
      <c r="C174" s="276">
        <v>4689</v>
      </c>
      <c r="D174" s="277">
        <v>21.5</v>
      </c>
      <c r="E174" s="277">
        <f>Tasaus[[#This Row],[Tuloveroprosentti 2022]]-12.64</f>
        <v>8.86</v>
      </c>
      <c r="F174" s="14">
        <v>18442472.320108213</v>
      </c>
      <c r="G174" s="14">
        <f>Tasaus[[#This Row],[Kunnallisvero (maksuunpantu), €]]*100/Tasaus[[#This Row],[Tuloveroprosentti 2022]]</f>
        <v>85778941.023759127</v>
      </c>
      <c r="H174" s="278">
        <f>Tasaus[[#This Row],[Verotettava tulo (kunnallisvero), €]]*($E$11/100)</f>
        <v>6313330.0593486717</v>
      </c>
      <c r="I174" s="14">
        <v>348748.9470316355</v>
      </c>
      <c r="J174" s="15">
        <v>484214.72240000009</v>
      </c>
      <c r="K174" s="15">
        <f>SUM(Tasaus[[#This Row],[Laskennallinen kunnallisvero, €]:[Laskennallinen kiinteistövero, €]])</f>
        <v>7146293.7287803078</v>
      </c>
      <c r="L174" s="15">
        <f>Tasaus[[#This Row],[Laskennallinen verotulo yhteensä, €]]/Tasaus[[#This Row],[Asukasluku 31.12.2021]]</f>
        <v>1524.0549645511426</v>
      </c>
      <c r="M174" s="37">
        <f>$L$11-Tasaus[[#This Row],[Laskennallinen verotulo yhteensä, €/asukas (=tasausraja)]]</f>
        <v>456.09503544885752</v>
      </c>
      <c r="N174" s="384">
        <f>IF(Tasaus[[#This Row],[Erotus = tasausrja - laskennallinen verotulo, €/asukas]]&gt;0,(Tasaus[[#This Row],[Erotus = tasausrja - laskennallinen verotulo, €/asukas]]*$B$7),(Tasaus[[#This Row],[Erotus = tasausrja - laskennallinen verotulo, €/asukas]]*$B$8))</f>
        <v>410.48553190397178</v>
      </c>
      <c r="O174" s="385">
        <f>Tasaus[[#This Row],[Tasaus,  €/asukas]]*Tasaus[[#This Row],[Asukasluku 31.12.2021]]</f>
        <v>1924766.6590977237</v>
      </c>
      <c r="Q174" s="121"/>
      <c r="R174" s="122"/>
      <c r="S174" s="123"/>
    </row>
    <row r="175" spans="1:19">
      <c r="A175" s="275">
        <v>541</v>
      </c>
      <c r="B175" s="13" t="s">
        <v>543</v>
      </c>
      <c r="C175" s="276">
        <v>9423</v>
      </c>
      <c r="D175" s="277">
        <v>21</v>
      </c>
      <c r="E175" s="277">
        <f>Tasaus[[#This Row],[Tuloveroprosentti 2022]]-12.64</f>
        <v>8.36</v>
      </c>
      <c r="F175" s="14">
        <v>26353098.540154628</v>
      </c>
      <c r="G175" s="14">
        <f>Tasaus[[#This Row],[Kunnallisvero (maksuunpantu), €]]*100/Tasaus[[#This Row],[Tuloveroprosentti 2022]]</f>
        <v>125490945.42930776</v>
      </c>
      <c r="H175" s="278">
        <f>Tasaus[[#This Row],[Verotettava tulo (kunnallisvero), €]]*($E$11/100)</f>
        <v>9236133.583597051</v>
      </c>
      <c r="I175" s="14">
        <v>2823853.6772193294</v>
      </c>
      <c r="J175" s="15">
        <v>1191942.9860500002</v>
      </c>
      <c r="K175" s="15">
        <f>SUM(Tasaus[[#This Row],[Laskennallinen kunnallisvero, €]:[Laskennallinen kiinteistövero, €]])</f>
        <v>13251930.246866381</v>
      </c>
      <c r="L175" s="15">
        <f>Tasaus[[#This Row],[Laskennallinen verotulo yhteensä, €]]/Tasaus[[#This Row],[Asukasluku 31.12.2021]]</f>
        <v>1406.338771820692</v>
      </c>
      <c r="M175" s="37">
        <f>$L$11-Tasaus[[#This Row],[Laskennallinen verotulo yhteensä, €/asukas (=tasausraja)]]</f>
        <v>573.81122817930805</v>
      </c>
      <c r="N175" s="384">
        <f>IF(Tasaus[[#This Row],[Erotus = tasausrja - laskennallinen verotulo, €/asukas]]&gt;0,(Tasaus[[#This Row],[Erotus = tasausrja - laskennallinen verotulo, €/asukas]]*$B$7),(Tasaus[[#This Row],[Erotus = tasausrja - laskennallinen verotulo, €/asukas]]*$B$8))</f>
        <v>516.43010536137729</v>
      </c>
      <c r="O175" s="385">
        <f>Tasaus[[#This Row],[Tasaus,  €/asukas]]*Tasaus[[#This Row],[Asukasluku 31.12.2021]]</f>
        <v>4866320.8828202579</v>
      </c>
      <c r="Q175" s="121"/>
      <c r="R175" s="122"/>
      <c r="S175" s="123"/>
    </row>
    <row r="176" spans="1:19">
      <c r="A176" s="275">
        <v>543</v>
      </c>
      <c r="B176" s="13" t="s">
        <v>544</v>
      </c>
      <c r="C176" s="276">
        <v>44127</v>
      </c>
      <c r="D176" s="277">
        <v>19.75</v>
      </c>
      <c r="E176" s="277">
        <f>Tasaus[[#This Row],[Tuloveroprosentti 2022]]-12.64</f>
        <v>7.1099999999999994</v>
      </c>
      <c r="F176" s="14">
        <v>201696368.39118347</v>
      </c>
      <c r="G176" s="14">
        <f>Tasaus[[#This Row],[Kunnallisvero (maksuunpantu), €]]*100/Tasaus[[#This Row],[Tuloveroprosentti 2022]]</f>
        <v>1021247434.8920683</v>
      </c>
      <c r="H176" s="278">
        <f>Tasaus[[#This Row],[Verotettava tulo (kunnallisvero), €]]*($E$11/100)</f>
        <v>75163811.208056226</v>
      </c>
      <c r="I176" s="14">
        <v>8219066.9000701951</v>
      </c>
      <c r="J176" s="15">
        <v>6234236.4646500014</v>
      </c>
      <c r="K176" s="15">
        <f>SUM(Tasaus[[#This Row],[Laskennallinen kunnallisvero, €]:[Laskennallinen kiinteistövero, €]])</f>
        <v>89617114.572776422</v>
      </c>
      <c r="L176" s="15">
        <f>Tasaus[[#This Row],[Laskennallinen verotulo yhteensä, €]]/Tasaus[[#This Row],[Asukasluku 31.12.2021]]</f>
        <v>2030.8907148180574</v>
      </c>
      <c r="M176" s="37">
        <f>$L$11-Tasaus[[#This Row],[Laskennallinen verotulo yhteensä, €/asukas (=tasausraja)]]</f>
        <v>-50.740714818057313</v>
      </c>
      <c r="N176" s="384">
        <f>IF(Tasaus[[#This Row],[Erotus = tasausrja - laskennallinen verotulo, €/asukas]]&gt;0,(Tasaus[[#This Row],[Erotus = tasausrja - laskennallinen verotulo, €/asukas]]*$B$7),(Tasaus[[#This Row],[Erotus = tasausrja - laskennallinen verotulo, €/asukas]]*$B$8))</f>
        <v>-5.0740714818057313</v>
      </c>
      <c r="O176" s="385">
        <f>Tasaus[[#This Row],[Tasaus,  €/asukas]]*Tasaus[[#This Row],[Asukasluku 31.12.2021]]</f>
        <v>-223903.55227764152</v>
      </c>
      <c r="Q176" s="121"/>
      <c r="R176" s="122"/>
      <c r="S176" s="123"/>
    </row>
    <row r="177" spans="1:19">
      <c r="A177" s="275">
        <v>545</v>
      </c>
      <c r="B177" s="13" t="s">
        <v>545</v>
      </c>
      <c r="C177" s="276">
        <v>9562</v>
      </c>
      <c r="D177" s="277">
        <v>21</v>
      </c>
      <c r="E177" s="277">
        <f>Tasaus[[#This Row],[Tuloveroprosentti 2022]]-12.64</f>
        <v>8.36</v>
      </c>
      <c r="F177" s="14">
        <v>29806330.630174894</v>
      </c>
      <c r="G177" s="14">
        <f>Tasaus[[#This Row],[Kunnallisvero (maksuunpantu), €]]*100/Tasaus[[#This Row],[Tuloveroprosentti 2022]]</f>
        <v>141934907.7627376</v>
      </c>
      <c r="H177" s="278">
        <f>Tasaus[[#This Row],[Verotettava tulo (kunnallisvero), €]]*($E$11/100)</f>
        <v>10446409.211337488</v>
      </c>
      <c r="I177" s="14">
        <v>3004080.6913821693</v>
      </c>
      <c r="J177" s="15">
        <v>1874992.7328999999</v>
      </c>
      <c r="K177" s="15">
        <f>SUM(Tasaus[[#This Row],[Laskennallinen kunnallisvero, €]:[Laskennallinen kiinteistövero, €]])</f>
        <v>15325482.635619657</v>
      </c>
      <c r="L177" s="15">
        <f>Tasaus[[#This Row],[Laskennallinen verotulo yhteensä, €]]/Tasaus[[#This Row],[Asukasluku 31.12.2021]]</f>
        <v>1602.7486546349778</v>
      </c>
      <c r="M177" s="37">
        <f>$L$11-Tasaus[[#This Row],[Laskennallinen verotulo yhteensä, €/asukas (=tasausraja)]]</f>
        <v>377.40134536502228</v>
      </c>
      <c r="N177" s="384">
        <f>IF(Tasaus[[#This Row],[Erotus = tasausrja - laskennallinen verotulo, €/asukas]]&gt;0,(Tasaus[[#This Row],[Erotus = tasausrja - laskennallinen verotulo, €/asukas]]*$B$7),(Tasaus[[#This Row],[Erotus = tasausrja - laskennallinen verotulo, €/asukas]]*$B$8))</f>
        <v>339.66121082852004</v>
      </c>
      <c r="O177" s="385">
        <f>Tasaus[[#This Row],[Tasaus,  €/asukas]]*Tasaus[[#This Row],[Asukasluku 31.12.2021]]</f>
        <v>3247840.4979423084</v>
      </c>
      <c r="Q177" s="121"/>
      <c r="R177" s="122"/>
      <c r="S177" s="123"/>
    </row>
    <row r="178" spans="1:19">
      <c r="A178" s="275">
        <v>560</v>
      </c>
      <c r="B178" s="13" t="s">
        <v>546</v>
      </c>
      <c r="C178" s="276">
        <v>15808</v>
      </c>
      <c r="D178" s="277">
        <v>21.25</v>
      </c>
      <c r="E178" s="277">
        <f>Tasaus[[#This Row],[Tuloveroprosentti 2022]]-12.64</f>
        <v>8.61</v>
      </c>
      <c r="F178" s="14">
        <v>56442591.680331193</v>
      </c>
      <c r="G178" s="14">
        <f>Tasaus[[#This Row],[Kunnallisvero (maksuunpantu), €]]*100/Tasaus[[#This Row],[Tuloveroprosentti 2022]]</f>
        <v>265612196.14273503</v>
      </c>
      <c r="H178" s="278">
        <f>Tasaus[[#This Row],[Verotettava tulo (kunnallisvero), €]]*($E$11/100)</f>
        <v>19549057.636105299</v>
      </c>
      <c r="I178" s="14">
        <v>2686777.6404830175</v>
      </c>
      <c r="J178" s="15">
        <v>2152516.8207000005</v>
      </c>
      <c r="K178" s="15">
        <f>SUM(Tasaus[[#This Row],[Laskennallinen kunnallisvero, €]:[Laskennallinen kiinteistövero, €]])</f>
        <v>24388352.097288318</v>
      </c>
      <c r="L178" s="15">
        <f>Tasaus[[#This Row],[Laskennallinen verotulo yhteensä, €]]/Tasaus[[#This Row],[Asukasluku 31.12.2021]]</f>
        <v>1542.7854312555869</v>
      </c>
      <c r="M178" s="37">
        <f>$L$11-Tasaus[[#This Row],[Laskennallinen verotulo yhteensä, €/asukas (=tasausraja)]]</f>
        <v>437.36456874441319</v>
      </c>
      <c r="N178" s="384">
        <f>IF(Tasaus[[#This Row],[Erotus = tasausrja - laskennallinen verotulo, €/asukas]]&gt;0,(Tasaus[[#This Row],[Erotus = tasausrja - laskennallinen verotulo, €/asukas]]*$B$7),(Tasaus[[#This Row],[Erotus = tasausrja - laskennallinen verotulo, €/asukas]]*$B$8))</f>
        <v>393.62811186997186</v>
      </c>
      <c r="O178" s="385">
        <f>Tasaus[[#This Row],[Tasaus,  €/asukas]]*Tasaus[[#This Row],[Asukasluku 31.12.2021]]</f>
        <v>6222473.1924405154</v>
      </c>
      <c r="Q178" s="121"/>
      <c r="R178" s="122"/>
      <c r="S178" s="123"/>
    </row>
    <row r="179" spans="1:19">
      <c r="A179" s="275">
        <v>561</v>
      </c>
      <c r="B179" s="13" t="s">
        <v>547</v>
      </c>
      <c r="C179" s="276">
        <v>1337</v>
      </c>
      <c r="D179" s="277">
        <v>21</v>
      </c>
      <c r="E179" s="277">
        <f>Tasaus[[#This Row],[Tuloveroprosentti 2022]]-12.64</f>
        <v>8.36</v>
      </c>
      <c r="F179" s="14">
        <v>4019302.9200235843</v>
      </c>
      <c r="G179" s="14">
        <f>Tasaus[[#This Row],[Kunnallisvero (maksuunpantu), €]]*100/Tasaus[[#This Row],[Tuloveroprosentti 2022]]</f>
        <v>19139537.714398019</v>
      </c>
      <c r="H179" s="278">
        <f>Tasaus[[#This Row],[Verotettava tulo (kunnallisvero), €]]*($E$11/100)</f>
        <v>1408669.9757796943</v>
      </c>
      <c r="I179" s="14">
        <v>493555.05940981576</v>
      </c>
      <c r="J179" s="15">
        <v>211062.66055</v>
      </c>
      <c r="K179" s="15">
        <f>SUM(Tasaus[[#This Row],[Laskennallinen kunnallisvero, €]:[Laskennallinen kiinteistövero, €]])</f>
        <v>2113287.69573951</v>
      </c>
      <c r="L179" s="15">
        <f>Tasaus[[#This Row],[Laskennallinen verotulo yhteensä, €]]/Tasaus[[#This Row],[Asukasluku 31.12.2021]]</f>
        <v>1580.6190693638819</v>
      </c>
      <c r="M179" s="37">
        <f>$L$11-Tasaus[[#This Row],[Laskennallinen verotulo yhteensä, €/asukas (=tasausraja)]]</f>
        <v>399.53093063611823</v>
      </c>
      <c r="N179" s="384">
        <f>IF(Tasaus[[#This Row],[Erotus = tasausrja - laskennallinen verotulo, €/asukas]]&gt;0,(Tasaus[[#This Row],[Erotus = tasausrja - laskennallinen verotulo, €/asukas]]*$B$7),(Tasaus[[#This Row],[Erotus = tasausrja - laskennallinen verotulo, €/asukas]]*$B$8))</f>
        <v>359.57783757250644</v>
      </c>
      <c r="O179" s="385">
        <f>Tasaus[[#This Row],[Tasaus,  €/asukas]]*Tasaus[[#This Row],[Asukasluku 31.12.2021]]</f>
        <v>480755.56883444113</v>
      </c>
      <c r="Q179" s="121"/>
      <c r="R179" s="122"/>
      <c r="S179" s="123"/>
    </row>
    <row r="180" spans="1:19">
      <c r="A180" s="275">
        <v>562</v>
      </c>
      <c r="B180" s="13" t="s">
        <v>182</v>
      </c>
      <c r="C180" s="276">
        <v>8978</v>
      </c>
      <c r="D180" s="277">
        <v>22</v>
      </c>
      <c r="E180" s="277">
        <f>Tasaus[[#This Row],[Tuloveroprosentti 2022]]-12.64</f>
        <v>9.36</v>
      </c>
      <c r="F180" s="14">
        <v>32299876.820189524</v>
      </c>
      <c r="G180" s="14">
        <f>Tasaus[[#This Row],[Kunnallisvero (maksuunpantu), €]]*100/Tasaus[[#This Row],[Tuloveroprosentti 2022]]</f>
        <v>146817621.90995237</v>
      </c>
      <c r="H180" s="278">
        <f>Tasaus[[#This Row],[Verotettava tulo (kunnallisvero), €]]*($E$11/100)</f>
        <v>10805776.972572494</v>
      </c>
      <c r="I180" s="14">
        <v>1785991.0886913671</v>
      </c>
      <c r="J180" s="15">
        <v>1397978.1967</v>
      </c>
      <c r="K180" s="15">
        <f>SUM(Tasaus[[#This Row],[Laskennallinen kunnallisvero, €]:[Laskennallinen kiinteistövero, €]])</f>
        <v>13989746.25796386</v>
      </c>
      <c r="L180" s="15">
        <f>Tasaus[[#This Row],[Laskennallinen verotulo yhteensä, €]]/Tasaus[[#This Row],[Asukasluku 31.12.2021]]</f>
        <v>1558.2252459304812</v>
      </c>
      <c r="M180" s="37">
        <f>$L$11-Tasaus[[#This Row],[Laskennallinen verotulo yhteensä, €/asukas (=tasausraja)]]</f>
        <v>421.92475406951894</v>
      </c>
      <c r="N180" s="384">
        <f>IF(Tasaus[[#This Row],[Erotus = tasausrja - laskennallinen verotulo, €/asukas]]&gt;0,(Tasaus[[#This Row],[Erotus = tasausrja - laskennallinen verotulo, €/asukas]]*$B$7),(Tasaus[[#This Row],[Erotus = tasausrja - laskennallinen verotulo, €/asukas]]*$B$8))</f>
        <v>379.73227866256707</v>
      </c>
      <c r="O180" s="385">
        <f>Tasaus[[#This Row],[Tasaus,  €/asukas]]*Tasaus[[#This Row],[Asukasluku 31.12.2021]]</f>
        <v>3409236.3978325273</v>
      </c>
      <c r="Q180" s="121"/>
      <c r="R180" s="122"/>
      <c r="S180" s="123"/>
    </row>
    <row r="181" spans="1:19">
      <c r="A181" s="275">
        <v>563</v>
      </c>
      <c r="B181" s="13" t="s">
        <v>548</v>
      </c>
      <c r="C181" s="276">
        <v>7102</v>
      </c>
      <c r="D181" s="277">
        <v>22</v>
      </c>
      <c r="E181" s="277">
        <f>Tasaus[[#This Row],[Tuloveroprosentti 2022]]-12.64</f>
        <v>9.36</v>
      </c>
      <c r="F181" s="14">
        <v>23517035.340137988</v>
      </c>
      <c r="G181" s="14">
        <f>Tasaus[[#This Row],[Kunnallisvero (maksuunpantu), €]]*100/Tasaus[[#This Row],[Tuloveroprosentti 2022]]</f>
        <v>106895615.18244539</v>
      </c>
      <c r="H181" s="278">
        <f>Tasaus[[#This Row],[Verotettava tulo (kunnallisvero), €]]*($E$11/100)</f>
        <v>7867517.2774279807</v>
      </c>
      <c r="I181" s="14">
        <v>1205362.3926531912</v>
      </c>
      <c r="J181" s="15">
        <v>882369.35365000018</v>
      </c>
      <c r="K181" s="15">
        <f>SUM(Tasaus[[#This Row],[Laskennallinen kunnallisvero, €]:[Laskennallinen kiinteistövero, €]])</f>
        <v>9955249.0237311721</v>
      </c>
      <c r="L181" s="15">
        <f>Tasaus[[#This Row],[Laskennallinen verotulo yhteensä, €]]/Tasaus[[#This Row],[Asukasluku 31.12.2021]]</f>
        <v>1401.7528898523194</v>
      </c>
      <c r="M181" s="37">
        <f>$L$11-Tasaus[[#This Row],[Laskennallinen verotulo yhteensä, €/asukas (=tasausraja)]]</f>
        <v>578.39711014768068</v>
      </c>
      <c r="N181" s="384">
        <f>IF(Tasaus[[#This Row],[Erotus = tasausrja - laskennallinen verotulo, €/asukas]]&gt;0,(Tasaus[[#This Row],[Erotus = tasausrja - laskennallinen verotulo, €/asukas]]*$B$7),(Tasaus[[#This Row],[Erotus = tasausrja - laskennallinen verotulo, €/asukas]]*$B$8))</f>
        <v>520.55739913291268</v>
      </c>
      <c r="O181" s="385">
        <f>Tasaus[[#This Row],[Tasaus,  €/asukas]]*Tasaus[[#This Row],[Asukasluku 31.12.2021]]</f>
        <v>3696998.6486419458</v>
      </c>
      <c r="Q181" s="121"/>
      <c r="R181" s="122"/>
      <c r="S181" s="123"/>
    </row>
    <row r="182" spans="1:19">
      <c r="A182" s="275">
        <v>564</v>
      </c>
      <c r="B182" s="13" t="s">
        <v>549</v>
      </c>
      <c r="C182" s="276">
        <v>209551</v>
      </c>
      <c r="D182" s="277">
        <v>20.5</v>
      </c>
      <c r="E182" s="277">
        <f>Tasaus[[#This Row],[Tuloveroprosentti 2022]]-12.64</f>
        <v>7.8599999999999994</v>
      </c>
      <c r="F182" s="14">
        <v>835728885.18490374</v>
      </c>
      <c r="G182" s="14">
        <f>Tasaus[[#This Row],[Kunnallisvero (maksuunpantu), €]]*100/Tasaus[[#This Row],[Tuloveroprosentti 2022]]</f>
        <v>4076726269.1946521</v>
      </c>
      <c r="H182" s="278">
        <f>Tasaus[[#This Row],[Verotettava tulo (kunnallisvero), €]]*($E$11/100)</f>
        <v>300047053.4127264</v>
      </c>
      <c r="I182" s="14">
        <v>45798259.997830011</v>
      </c>
      <c r="J182" s="15">
        <v>30636475.54355</v>
      </c>
      <c r="K182" s="15">
        <f>SUM(Tasaus[[#This Row],[Laskennallinen kunnallisvero, €]:[Laskennallinen kiinteistövero, €]])</f>
        <v>376481788.95410645</v>
      </c>
      <c r="L182" s="15">
        <f>Tasaus[[#This Row],[Laskennallinen verotulo yhteensä, €]]/Tasaus[[#This Row],[Asukasluku 31.12.2021]]</f>
        <v>1796.611750619689</v>
      </c>
      <c r="M182" s="37">
        <f>$L$11-Tasaus[[#This Row],[Laskennallinen verotulo yhteensä, €/asukas (=tasausraja)]]</f>
        <v>183.53824938031107</v>
      </c>
      <c r="N182" s="384">
        <f>IF(Tasaus[[#This Row],[Erotus = tasausrja - laskennallinen verotulo, €/asukas]]&gt;0,(Tasaus[[#This Row],[Erotus = tasausrja - laskennallinen verotulo, €/asukas]]*$B$7),(Tasaus[[#This Row],[Erotus = tasausrja - laskennallinen verotulo, €/asukas]]*$B$8))</f>
        <v>165.18442444227998</v>
      </c>
      <c r="O182" s="385">
        <f>Tasaus[[#This Row],[Tasaus,  €/asukas]]*Tasaus[[#This Row],[Asukasluku 31.12.2021]]</f>
        <v>34614561.326304212</v>
      </c>
      <c r="Q182" s="121"/>
      <c r="R182" s="122"/>
      <c r="S182" s="123"/>
    </row>
    <row r="183" spans="1:19">
      <c r="A183" s="275">
        <v>576</v>
      </c>
      <c r="B183" s="13" t="s">
        <v>550</v>
      </c>
      <c r="C183" s="276">
        <v>2813</v>
      </c>
      <c r="D183" s="277">
        <v>21</v>
      </c>
      <c r="E183" s="277">
        <f>Tasaus[[#This Row],[Tuloveroprosentti 2022]]-12.64</f>
        <v>8.36</v>
      </c>
      <c r="F183" s="14">
        <v>8282307.1700485982</v>
      </c>
      <c r="G183" s="14">
        <f>Tasaus[[#This Row],[Kunnallisvero (maksuunpantu), €]]*100/Tasaus[[#This Row],[Tuloveroprosentti 2022]]</f>
        <v>39439557.95261237</v>
      </c>
      <c r="H183" s="278">
        <f>Tasaus[[#This Row],[Verotettava tulo (kunnallisvero), €]]*($E$11/100)</f>
        <v>2902751.4653122704</v>
      </c>
      <c r="I183" s="14">
        <v>989553.56589069555</v>
      </c>
      <c r="J183" s="15">
        <v>796861.71545000013</v>
      </c>
      <c r="K183" s="15">
        <f>SUM(Tasaus[[#This Row],[Laskennallinen kunnallisvero, €]:[Laskennallinen kiinteistövero, €]])</f>
        <v>4689166.7466529664</v>
      </c>
      <c r="L183" s="15">
        <f>Tasaus[[#This Row],[Laskennallinen verotulo yhteensä, €]]/Tasaus[[#This Row],[Asukasluku 31.12.2021]]</f>
        <v>1666.9629387319469</v>
      </c>
      <c r="M183" s="37">
        <f>$L$11-Tasaus[[#This Row],[Laskennallinen verotulo yhteensä, €/asukas (=tasausraja)]]</f>
        <v>313.18706126805318</v>
      </c>
      <c r="N183" s="384">
        <f>IF(Tasaus[[#This Row],[Erotus = tasausrja - laskennallinen verotulo, €/asukas]]&gt;0,(Tasaus[[#This Row],[Erotus = tasausrja - laskennallinen verotulo, €/asukas]]*$B$7),(Tasaus[[#This Row],[Erotus = tasausrja - laskennallinen verotulo, €/asukas]]*$B$8))</f>
        <v>281.86835514124789</v>
      </c>
      <c r="O183" s="385">
        <f>Tasaus[[#This Row],[Tasaus,  €/asukas]]*Tasaus[[#This Row],[Asukasluku 31.12.2021]]</f>
        <v>792895.68301233032</v>
      </c>
      <c r="Q183" s="121"/>
      <c r="R183" s="122"/>
      <c r="S183" s="123"/>
    </row>
    <row r="184" spans="1:19">
      <c r="A184" s="275">
        <v>577</v>
      </c>
      <c r="B184" s="13" t="s">
        <v>551</v>
      </c>
      <c r="C184" s="276">
        <v>11041</v>
      </c>
      <c r="D184" s="277">
        <v>20.75</v>
      </c>
      <c r="E184" s="277">
        <f>Tasaus[[#This Row],[Tuloveroprosentti 2022]]-12.64</f>
        <v>8.11</v>
      </c>
      <c r="F184" s="14">
        <v>44465488.850260913</v>
      </c>
      <c r="G184" s="14">
        <f>Tasaus[[#This Row],[Kunnallisvero (maksuunpantu), €]]*100/Tasaus[[#This Row],[Tuloveroprosentti 2022]]</f>
        <v>214291512.53137791</v>
      </c>
      <c r="H184" s="278">
        <f>Tasaus[[#This Row],[Verotettava tulo (kunnallisvero), €]]*($E$11/100)</f>
        <v>15771855.322309414</v>
      </c>
      <c r="I184" s="14">
        <v>1996672.9263936479</v>
      </c>
      <c r="J184" s="15">
        <v>1357584.6239999998</v>
      </c>
      <c r="K184" s="15">
        <f>SUM(Tasaus[[#This Row],[Laskennallinen kunnallisvero, €]:[Laskennallinen kiinteistövero, €]])</f>
        <v>19126112.872703061</v>
      </c>
      <c r="L184" s="15">
        <f>Tasaus[[#This Row],[Laskennallinen verotulo yhteensä, €]]/Tasaus[[#This Row],[Asukasluku 31.12.2021]]</f>
        <v>1732.2808507112636</v>
      </c>
      <c r="M184" s="37">
        <f>$L$11-Tasaus[[#This Row],[Laskennallinen verotulo yhteensä, €/asukas (=tasausraja)]]</f>
        <v>247.86914928873648</v>
      </c>
      <c r="N184" s="384">
        <f>IF(Tasaus[[#This Row],[Erotus = tasausrja - laskennallinen verotulo, €/asukas]]&gt;0,(Tasaus[[#This Row],[Erotus = tasausrja - laskennallinen verotulo, €/asukas]]*$B$7),(Tasaus[[#This Row],[Erotus = tasausrja - laskennallinen verotulo, €/asukas]]*$B$8))</f>
        <v>223.08223435986284</v>
      </c>
      <c r="O184" s="385">
        <f>Tasaus[[#This Row],[Tasaus,  €/asukas]]*Tasaus[[#This Row],[Asukasluku 31.12.2021]]</f>
        <v>2463050.9495672458</v>
      </c>
      <c r="Q184" s="121"/>
      <c r="R184" s="122"/>
      <c r="S184" s="123"/>
    </row>
    <row r="185" spans="1:19">
      <c r="A185" s="275">
        <v>578</v>
      </c>
      <c r="B185" s="13" t="s">
        <v>552</v>
      </c>
      <c r="C185" s="276">
        <v>3183</v>
      </c>
      <c r="D185" s="277">
        <v>22</v>
      </c>
      <c r="E185" s="277">
        <f>Tasaus[[#This Row],[Tuloveroprosentti 2022]]-12.64</f>
        <v>9.36</v>
      </c>
      <c r="F185" s="14">
        <v>9999098.6200586706</v>
      </c>
      <c r="G185" s="14">
        <f>Tasaus[[#This Row],[Kunnallisvero (maksuunpantu), €]]*100/Tasaus[[#This Row],[Tuloveroprosentti 2022]]</f>
        <v>45450448.272993952</v>
      </c>
      <c r="H185" s="278">
        <f>Tasaus[[#This Row],[Verotettava tulo (kunnallisvero), €]]*($E$11/100)</f>
        <v>3345152.9928923547</v>
      </c>
      <c r="I185" s="14">
        <v>592501.95274383016</v>
      </c>
      <c r="J185" s="15">
        <v>480843.78915000008</v>
      </c>
      <c r="K185" s="15">
        <f>SUM(Tasaus[[#This Row],[Laskennallinen kunnallisvero, €]:[Laskennallinen kiinteistövero, €]])</f>
        <v>4418498.7347861845</v>
      </c>
      <c r="L185" s="15">
        <f>Tasaus[[#This Row],[Laskennallinen verotulo yhteensä, €]]/Tasaus[[#This Row],[Asukasluku 31.12.2021]]</f>
        <v>1388.1554303443872</v>
      </c>
      <c r="M185" s="37">
        <f>$L$11-Tasaus[[#This Row],[Laskennallinen verotulo yhteensä, €/asukas (=tasausraja)]]</f>
        <v>591.99456965561285</v>
      </c>
      <c r="N185" s="384">
        <f>IF(Tasaus[[#This Row],[Erotus = tasausrja - laskennallinen verotulo, €/asukas]]&gt;0,(Tasaus[[#This Row],[Erotus = tasausrja - laskennallinen verotulo, €/asukas]]*$B$7),(Tasaus[[#This Row],[Erotus = tasausrja - laskennallinen verotulo, €/asukas]]*$B$8))</f>
        <v>532.79511269005161</v>
      </c>
      <c r="O185" s="385">
        <f>Tasaus[[#This Row],[Tasaus,  €/asukas]]*Tasaus[[#This Row],[Asukasluku 31.12.2021]]</f>
        <v>1695886.8436924343</v>
      </c>
      <c r="Q185" s="121"/>
      <c r="R185" s="122"/>
      <c r="S185" s="123"/>
    </row>
    <row r="186" spans="1:19">
      <c r="A186" s="275">
        <v>580</v>
      </c>
      <c r="B186" s="13" t="s">
        <v>553</v>
      </c>
      <c r="C186" s="276">
        <v>4567</v>
      </c>
      <c r="D186" s="277">
        <v>21.5</v>
      </c>
      <c r="E186" s="277">
        <f>Tasaus[[#This Row],[Tuloveroprosentti 2022]]-12.64</f>
        <v>8.86</v>
      </c>
      <c r="F186" s="14">
        <v>14208364.530083371</v>
      </c>
      <c r="G186" s="14">
        <f>Tasaus[[#This Row],[Kunnallisvero (maksuunpantu), €]]*100/Tasaus[[#This Row],[Tuloveroprosentti 2022]]</f>
        <v>66085416.418992423</v>
      </c>
      <c r="H186" s="278">
        <f>Tasaus[[#This Row],[Verotettava tulo (kunnallisvero), €]]*($E$11/100)</f>
        <v>4863886.6484378418</v>
      </c>
      <c r="I186" s="14">
        <v>1071954.2507472052</v>
      </c>
      <c r="J186" s="15">
        <v>736951.77485000016</v>
      </c>
      <c r="K186" s="15">
        <f>SUM(Tasaus[[#This Row],[Laskennallinen kunnallisvero, €]:[Laskennallinen kiinteistövero, €]])</f>
        <v>6672792.6740350462</v>
      </c>
      <c r="L186" s="15">
        <f>Tasaus[[#This Row],[Laskennallinen verotulo yhteensä, €]]/Tasaus[[#This Row],[Asukasluku 31.12.2021]]</f>
        <v>1461.0888272465616</v>
      </c>
      <c r="M186" s="37">
        <f>$L$11-Tasaus[[#This Row],[Laskennallinen verotulo yhteensä, €/asukas (=tasausraja)]]</f>
        <v>519.06117275343854</v>
      </c>
      <c r="N186" s="384">
        <f>IF(Tasaus[[#This Row],[Erotus = tasausrja - laskennallinen verotulo, €/asukas]]&gt;0,(Tasaus[[#This Row],[Erotus = tasausrja - laskennallinen verotulo, €/asukas]]*$B$7),(Tasaus[[#This Row],[Erotus = tasausrja - laskennallinen verotulo, €/asukas]]*$B$8))</f>
        <v>467.15505547809471</v>
      </c>
      <c r="O186" s="385">
        <f>Tasaus[[#This Row],[Tasaus,  €/asukas]]*Tasaus[[#This Row],[Asukasluku 31.12.2021]]</f>
        <v>2133497.1383684585</v>
      </c>
      <c r="Q186" s="121"/>
      <c r="R186" s="122"/>
      <c r="S186" s="123"/>
    </row>
    <row r="187" spans="1:19">
      <c r="A187" s="275">
        <v>581</v>
      </c>
      <c r="B187" s="13" t="s">
        <v>554</v>
      </c>
      <c r="C187" s="276">
        <v>6286</v>
      </c>
      <c r="D187" s="277">
        <v>22</v>
      </c>
      <c r="E187" s="277">
        <f>Tasaus[[#This Row],[Tuloveroprosentti 2022]]-12.64</f>
        <v>9.36</v>
      </c>
      <c r="F187" s="14">
        <v>20376871.050119564</v>
      </c>
      <c r="G187" s="14">
        <f>Tasaus[[#This Row],[Kunnallisvero (maksuunpantu), €]]*100/Tasaus[[#This Row],[Tuloveroprosentti 2022]]</f>
        <v>92622141.136907116</v>
      </c>
      <c r="H187" s="278">
        <f>Tasaus[[#This Row],[Verotettava tulo (kunnallisvero), €]]*($E$11/100)</f>
        <v>6816989.587676364</v>
      </c>
      <c r="I187" s="14">
        <v>2076403.1455349112</v>
      </c>
      <c r="J187" s="15">
        <v>1034447.7574500002</v>
      </c>
      <c r="K187" s="15">
        <f>SUM(Tasaus[[#This Row],[Laskennallinen kunnallisvero, €]:[Laskennallinen kiinteistövero, €]])</f>
        <v>9927840.4906612746</v>
      </c>
      <c r="L187" s="15">
        <f>Tasaus[[#This Row],[Laskennallinen verotulo yhteensä, €]]/Tasaus[[#This Row],[Asukasluku 31.12.2021]]</f>
        <v>1579.3573799970211</v>
      </c>
      <c r="M187" s="37">
        <f>$L$11-Tasaus[[#This Row],[Laskennallinen verotulo yhteensä, €/asukas (=tasausraja)]]</f>
        <v>400.79262000297899</v>
      </c>
      <c r="N187" s="384">
        <f>IF(Tasaus[[#This Row],[Erotus = tasausrja - laskennallinen verotulo, €/asukas]]&gt;0,(Tasaus[[#This Row],[Erotus = tasausrja - laskennallinen verotulo, €/asukas]]*$B$7),(Tasaus[[#This Row],[Erotus = tasausrja - laskennallinen verotulo, €/asukas]]*$B$8))</f>
        <v>360.7133580026811</v>
      </c>
      <c r="O187" s="385">
        <f>Tasaus[[#This Row],[Tasaus,  €/asukas]]*Tasaus[[#This Row],[Asukasluku 31.12.2021]]</f>
        <v>2267444.1684048534</v>
      </c>
      <c r="Q187" s="121"/>
      <c r="R187" s="122"/>
      <c r="S187" s="123"/>
    </row>
    <row r="188" spans="1:19">
      <c r="A188" s="275">
        <v>583</v>
      </c>
      <c r="B188" s="13" t="s">
        <v>555</v>
      </c>
      <c r="C188" s="276">
        <v>924</v>
      </c>
      <c r="D188" s="277">
        <v>22</v>
      </c>
      <c r="E188" s="277">
        <f>Tasaus[[#This Row],[Tuloveroprosentti 2022]]-12.64</f>
        <v>9.36</v>
      </c>
      <c r="F188" s="14">
        <v>3142494.5900184391</v>
      </c>
      <c r="G188" s="14">
        <f>Tasaus[[#This Row],[Kunnallisvero (maksuunpantu), €]]*100/Tasaus[[#This Row],[Tuloveroprosentti 2022]]</f>
        <v>14284066.318265634</v>
      </c>
      <c r="H188" s="278">
        <f>Tasaus[[#This Row],[Verotettava tulo (kunnallisvero), €]]*($E$11/100)</f>
        <v>1051307.2810243506</v>
      </c>
      <c r="I188" s="14">
        <v>304555.49999102234</v>
      </c>
      <c r="J188" s="15">
        <v>403641.55894999998</v>
      </c>
      <c r="K188" s="15">
        <f>SUM(Tasaus[[#This Row],[Laskennallinen kunnallisvero, €]:[Laskennallinen kiinteistövero, €]])</f>
        <v>1759504.3399653728</v>
      </c>
      <c r="L188" s="15">
        <f>Tasaus[[#This Row],[Laskennallinen verotulo yhteensä, €]]/Tasaus[[#This Row],[Asukasluku 31.12.2021]]</f>
        <v>1904.225476153001</v>
      </c>
      <c r="M188" s="37">
        <f>$L$11-Tasaus[[#This Row],[Laskennallinen verotulo yhteensä, €/asukas (=tasausraja)]]</f>
        <v>75.924523846999136</v>
      </c>
      <c r="N188" s="384">
        <f>IF(Tasaus[[#This Row],[Erotus = tasausrja - laskennallinen verotulo, €/asukas]]&gt;0,(Tasaus[[#This Row],[Erotus = tasausrja - laskennallinen verotulo, €/asukas]]*$B$7),(Tasaus[[#This Row],[Erotus = tasausrja - laskennallinen verotulo, €/asukas]]*$B$8))</f>
        <v>68.332071462299226</v>
      </c>
      <c r="O188" s="385">
        <f>Tasaus[[#This Row],[Tasaus,  €/asukas]]*Tasaus[[#This Row],[Asukasluku 31.12.2021]]</f>
        <v>63138.834031164486</v>
      </c>
      <c r="Q188" s="121"/>
      <c r="R188" s="122"/>
      <c r="S188" s="123"/>
    </row>
    <row r="189" spans="1:19">
      <c r="A189" s="275">
        <v>584</v>
      </c>
      <c r="B189" s="13" t="s">
        <v>556</v>
      </c>
      <c r="C189" s="276">
        <v>2676</v>
      </c>
      <c r="D189" s="277">
        <v>21.5</v>
      </c>
      <c r="E189" s="277">
        <f>Tasaus[[#This Row],[Tuloveroprosentti 2022]]-12.64</f>
        <v>8.86</v>
      </c>
      <c r="F189" s="14">
        <v>6630597.3500389066</v>
      </c>
      <c r="G189" s="14">
        <f>Tasaus[[#This Row],[Kunnallisvero (maksuunpantu), €]]*100/Tasaus[[#This Row],[Tuloveroprosentti 2022]]</f>
        <v>30839987.674599566</v>
      </c>
      <c r="H189" s="278">
        <f>Tasaus[[#This Row],[Verotettava tulo (kunnallisvero), €]]*($E$11/100)</f>
        <v>2269823.0928505282</v>
      </c>
      <c r="I189" s="14">
        <v>626080.18959739013</v>
      </c>
      <c r="J189" s="15">
        <v>281721.45155000006</v>
      </c>
      <c r="K189" s="15">
        <f>SUM(Tasaus[[#This Row],[Laskennallinen kunnallisvero, €]:[Laskennallinen kiinteistövero, €]])</f>
        <v>3177624.7339979182</v>
      </c>
      <c r="L189" s="15">
        <f>Tasaus[[#This Row],[Laskennallinen verotulo yhteensä, €]]/Tasaus[[#This Row],[Asukasluku 31.12.2021]]</f>
        <v>1187.4531890874134</v>
      </c>
      <c r="M189" s="37">
        <f>$L$11-Tasaus[[#This Row],[Laskennallinen verotulo yhteensä, €/asukas (=tasausraja)]]</f>
        <v>792.69681091258667</v>
      </c>
      <c r="N189" s="384">
        <f>IF(Tasaus[[#This Row],[Erotus = tasausrja - laskennallinen verotulo, €/asukas]]&gt;0,(Tasaus[[#This Row],[Erotus = tasausrja - laskennallinen verotulo, €/asukas]]*$B$7),(Tasaus[[#This Row],[Erotus = tasausrja - laskennallinen verotulo, €/asukas]]*$B$8))</f>
        <v>713.42712982132798</v>
      </c>
      <c r="O189" s="385">
        <f>Tasaus[[#This Row],[Tasaus,  €/asukas]]*Tasaus[[#This Row],[Asukasluku 31.12.2021]]</f>
        <v>1909130.9994018737</v>
      </c>
      <c r="Q189" s="121"/>
      <c r="R189" s="122"/>
      <c r="S189" s="123"/>
    </row>
    <row r="190" spans="1:19">
      <c r="A190" s="275">
        <v>588</v>
      </c>
      <c r="B190" s="13" t="s">
        <v>557</v>
      </c>
      <c r="C190" s="276">
        <v>1644</v>
      </c>
      <c r="D190" s="277">
        <v>21.5</v>
      </c>
      <c r="E190" s="277">
        <f>Tasaus[[#This Row],[Tuloveroprosentti 2022]]-12.64</f>
        <v>8.86</v>
      </c>
      <c r="F190" s="14">
        <v>4499355.3800264001</v>
      </c>
      <c r="G190" s="14">
        <f>Tasaus[[#This Row],[Kunnallisvero (maksuunpantu), €]]*100/Tasaus[[#This Row],[Tuloveroprosentti 2022]]</f>
        <v>20927234.325704187</v>
      </c>
      <c r="H190" s="278">
        <f>Tasaus[[#This Row],[Verotettava tulo (kunnallisvero), €]]*($E$11/100)</f>
        <v>1540244.4463718282</v>
      </c>
      <c r="I190" s="14">
        <v>659907.23888497381</v>
      </c>
      <c r="J190" s="15">
        <v>449312.31105000002</v>
      </c>
      <c r="K190" s="15">
        <f>SUM(Tasaus[[#This Row],[Laskennallinen kunnallisvero, €]:[Laskennallinen kiinteistövero, €]])</f>
        <v>2649463.9963068021</v>
      </c>
      <c r="L190" s="15">
        <f>Tasaus[[#This Row],[Laskennallinen verotulo yhteensä, €]]/Tasaus[[#This Row],[Asukasluku 31.12.2021]]</f>
        <v>1611.5961048094903</v>
      </c>
      <c r="M190" s="37">
        <f>$L$11-Tasaus[[#This Row],[Laskennallinen verotulo yhteensä, €/asukas (=tasausraja)]]</f>
        <v>368.55389519050982</v>
      </c>
      <c r="N190" s="384">
        <f>IF(Tasaus[[#This Row],[Erotus = tasausrja - laskennallinen verotulo, €/asukas]]&gt;0,(Tasaus[[#This Row],[Erotus = tasausrja - laskennallinen verotulo, €/asukas]]*$B$7),(Tasaus[[#This Row],[Erotus = tasausrja - laskennallinen verotulo, €/asukas]]*$B$8))</f>
        <v>331.69850567145886</v>
      </c>
      <c r="O190" s="385">
        <f>Tasaus[[#This Row],[Tasaus,  €/asukas]]*Tasaus[[#This Row],[Asukasluku 31.12.2021]]</f>
        <v>545312.34332387836</v>
      </c>
      <c r="Q190" s="121"/>
      <c r="R190" s="122"/>
      <c r="S190" s="123"/>
    </row>
    <row r="191" spans="1:19">
      <c r="A191" s="275">
        <v>592</v>
      </c>
      <c r="B191" s="13" t="s">
        <v>558</v>
      </c>
      <c r="C191" s="276">
        <v>3678</v>
      </c>
      <c r="D191" s="277">
        <v>21.75</v>
      </c>
      <c r="E191" s="277">
        <f>Tasaus[[#This Row],[Tuloveroprosentti 2022]]-12.64</f>
        <v>9.11</v>
      </c>
      <c r="F191" s="14">
        <v>12218419.560071694</v>
      </c>
      <c r="G191" s="14">
        <f>Tasaus[[#This Row],[Kunnallisvero (maksuunpantu), €]]*100/Tasaus[[#This Row],[Tuloveroprosentti 2022]]</f>
        <v>56176641.655502044</v>
      </c>
      <c r="H191" s="278">
        <f>Tasaus[[#This Row],[Verotettava tulo (kunnallisvero), €]]*($E$11/100)</f>
        <v>4134600.8258449505</v>
      </c>
      <c r="I191" s="14">
        <v>1041503.422735902</v>
      </c>
      <c r="J191" s="15">
        <v>468424.66580000008</v>
      </c>
      <c r="K191" s="15">
        <f>SUM(Tasaus[[#This Row],[Laskennallinen kunnallisvero, €]:[Laskennallinen kiinteistövero, €]])</f>
        <v>5644528.9143808521</v>
      </c>
      <c r="L191" s="15">
        <f>Tasaus[[#This Row],[Laskennallinen verotulo yhteensä, €]]/Tasaus[[#This Row],[Asukasluku 31.12.2021]]</f>
        <v>1534.6734405603188</v>
      </c>
      <c r="M191" s="37">
        <f>$L$11-Tasaus[[#This Row],[Laskennallinen verotulo yhteensä, €/asukas (=tasausraja)]]</f>
        <v>445.4765594396813</v>
      </c>
      <c r="N191" s="384">
        <f>IF(Tasaus[[#This Row],[Erotus = tasausrja - laskennallinen verotulo, €/asukas]]&gt;0,(Tasaus[[#This Row],[Erotus = tasausrja - laskennallinen verotulo, €/asukas]]*$B$7),(Tasaus[[#This Row],[Erotus = tasausrja - laskennallinen verotulo, €/asukas]]*$B$8))</f>
        <v>400.9289034957132</v>
      </c>
      <c r="O191" s="385">
        <f>Tasaus[[#This Row],[Tasaus,  €/asukas]]*Tasaus[[#This Row],[Asukasluku 31.12.2021]]</f>
        <v>1474616.5070572332</v>
      </c>
      <c r="Q191" s="121"/>
      <c r="R191" s="122"/>
      <c r="S191" s="123"/>
    </row>
    <row r="192" spans="1:19">
      <c r="A192" s="275">
        <v>593</v>
      </c>
      <c r="B192" s="13" t="s">
        <v>559</v>
      </c>
      <c r="C192" s="276">
        <v>17253</v>
      </c>
      <c r="D192" s="277">
        <v>22</v>
      </c>
      <c r="E192" s="277">
        <f>Tasaus[[#This Row],[Tuloveroprosentti 2022]]-12.64</f>
        <v>9.36</v>
      </c>
      <c r="F192" s="14">
        <v>60413261.510354482</v>
      </c>
      <c r="G192" s="14">
        <f>Tasaus[[#This Row],[Kunnallisvero (maksuunpantu), €]]*100/Tasaus[[#This Row],[Tuloveroprosentti 2022]]</f>
        <v>274605734.13797492</v>
      </c>
      <c r="H192" s="278">
        <f>Tasaus[[#This Row],[Verotettava tulo (kunnallisvero), €]]*($E$11/100)</f>
        <v>20210982.032554954</v>
      </c>
      <c r="I192" s="14">
        <v>4168815.4642426493</v>
      </c>
      <c r="J192" s="15">
        <v>2342407.4374500001</v>
      </c>
      <c r="K192" s="15">
        <f>SUM(Tasaus[[#This Row],[Laskennallinen kunnallisvero, €]:[Laskennallinen kiinteistövero, €]])</f>
        <v>26722204.934247602</v>
      </c>
      <c r="L192" s="15">
        <f>Tasaus[[#This Row],[Laskennallinen verotulo yhteensä, €]]/Tasaus[[#This Row],[Asukasluku 31.12.2021]]</f>
        <v>1548.8439653537125</v>
      </c>
      <c r="M192" s="37">
        <f>$L$11-Tasaus[[#This Row],[Laskennallinen verotulo yhteensä, €/asukas (=tasausraja)]]</f>
        <v>431.30603464628757</v>
      </c>
      <c r="N192" s="384">
        <f>IF(Tasaus[[#This Row],[Erotus = tasausrja - laskennallinen verotulo, €/asukas]]&gt;0,(Tasaus[[#This Row],[Erotus = tasausrja - laskennallinen verotulo, €/asukas]]*$B$7),(Tasaus[[#This Row],[Erotus = tasausrja - laskennallinen verotulo, €/asukas]]*$B$8))</f>
        <v>388.17543118165884</v>
      </c>
      <c r="O192" s="385">
        <f>Tasaus[[#This Row],[Tasaus,  €/asukas]]*Tasaus[[#This Row],[Asukasluku 31.12.2021]]</f>
        <v>6697190.7141771596</v>
      </c>
      <c r="Q192" s="121"/>
      <c r="R192" s="122"/>
      <c r="S192" s="123"/>
    </row>
    <row r="193" spans="1:19">
      <c r="A193" s="275">
        <v>595</v>
      </c>
      <c r="B193" s="13" t="s">
        <v>560</v>
      </c>
      <c r="C193" s="276">
        <v>4269</v>
      </c>
      <c r="D193" s="277">
        <v>21.750000000000004</v>
      </c>
      <c r="E193" s="277">
        <f>Tasaus[[#This Row],[Tuloveroprosentti 2022]]-12.64</f>
        <v>9.110000000000003</v>
      </c>
      <c r="F193" s="14">
        <v>11021046.510064667</v>
      </c>
      <c r="G193" s="14">
        <f>Tasaus[[#This Row],[Kunnallisvero (maksuunpantu), €]]*100/Tasaus[[#This Row],[Tuloveroprosentti 2022]]</f>
        <v>50671478.207193859</v>
      </c>
      <c r="H193" s="278">
        <f>Tasaus[[#This Row],[Verotettava tulo (kunnallisvero), €]]*($E$11/100)</f>
        <v>3729420.7960494678</v>
      </c>
      <c r="I193" s="14">
        <v>1442321.547612126</v>
      </c>
      <c r="J193" s="15">
        <v>631171.15255000012</v>
      </c>
      <c r="K193" s="15">
        <f>SUM(Tasaus[[#This Row],[Laskennallinen kunnallisvero, €]:[Laskennallinen kiinteistövero, €]])</f>
        <v>5802913.496211593</v>
      </c>
      <c r="L193" s="15">
        <f>Tasaus[[#This Row],[Laskennallinen verotulo yhteensä, €]]/Tasaus[[#This Row],[Asukasluku 31.12.2021]]</f>
        <v>1359.3144755707644</v>
      </c>
      <c r="M193" s="37">
        <f>$L$11-Tasaus[[#This Row],[Laskennallinen verotulo yhteensä, €/asukas (=tasausraja)]]</f>
        <v>620.83552442923565</v>
      </c>
      <c r="N193" s="384">
        <f>IF(Tasaus[[#This Row],[Erotus = tasausrja - laskennallinen verotulo, €/asukas]]&gt;0,(Tasaus[[#This Row],[Erotus = tasausrja - laskennallinen verotulo, €/asukas]]*$B$7),(Tasaus[[#This Row],[Erotus = tasausrja - laskennallinen verotulo, €/asukas]]*$B$8))</f>
        <v>558.75197198631213</v>
      </c>
      <c r="O193" s="385">
        <f>Tasaus[[#This Row],[Tasaus,  €/asukas]]*Tasaus[[#This Row],[Asukasluku 31.12.2021]]</f>
        <v>2385312.1684095664</v>
      </c>
      <c r="Q193" s="121"/>
      <c r="R193" s="122"/>
      <c r="S193" s="123"/>
    </row>
    <row r="194" spans="1:19">
      <c r="A194" s="275">
        <v>598</v>
      </c>
      <c r="B194" s="13" t="s">
        <v>561</v>
      </c>
      <c r="C194" s="276">
        <v>19097</v>
      </c>
      <c r="D194" s="277">
        <v>21.25</v>
      </c>
      <c r="E194" s="277">
        <f>Tasaus[[#This Row],[Tuloveroprosentti 2022]]-12.64</f>
        <v>8.61</v>
      </c>
      <c r="F194" s="14">
        <v>74930764.790439665</v>
      </c>
      <c r="G194" s="14">
        <f>Tasaus[[#This Row],[Kunnallisvero (maksuunpantu), €]]*100/Tasaus[[#This Row],[Tuloveroprosentti 2022]]</f>
        <v>352615363.71971607</v>
      </c>
      <c r="H194" s="278">
        <f>Tasaus[[#This Row],[Verotettava tulo (kunnallisvero), €]]*($E$11/100)</f>
        <v>25952490.769771103</v>
      </c>
      <c r="I194" s="14">
        <v>7075820.0775337815</v>
      </c>
      <c r="J194" s="15">
        <v>2984935.5304000005</v>
      </c>
      <c r="K194" s="15">
        <f>SUM(Tasaus[[#This Row],[Laskennallinen kunnallisvero, €]:[Laskennallinen kiinteistövero, €]])</f>
        <v>36013246.377704889</v>
      </c>
      <c r="L194" s="15">
        <f>Tasaus[[#This Row],[Laskennallinen verotulo yhteensä, €]]/Tasaus[[#This Row],[Asukasluku 31.12.2021]]</f>
        <v>1885.80648152615</v>
      </c>
      <c r="M194" s="37">
        <f>$L$11-Tasaus[[#This Row],[Laskennallinen verotulo yhteensä, €/asukas (=tasausraja)]]</f>
        <v>94.343518473850054</v>
      </c>
      <c r="N194" s="384">
        <f>IF(Tasaus[[#This Row],[Erotus = tasausrja - laskennallinen verotulo, €/asukas]]&gt;0,(Tasaus[[#This Row],[Erotus = tasausrja - laskennallinen verotulo, €/asukas]]*$B$7),(Tasaus[[#This Row],[Erotus = tasausrja - laskennallinen verotulo, €/asukas]]*$B$8))</f>
        <v>84.909166626465051</v>
      </c>
      <c r="O194" s="385">
        <f>Tasaus[[#This Row],[Tasaus,  €/asukas]]*Tasaus[[#This Row],[Asukasluku 31.12.2021]]</f>
        <v>1621510.355065603</v>
      </c>
      <c r="Q194" s="121"/>
      <c r="R194" s="122"/>
      <c r="S194" s="123"/>
    </row>
    <row r="195" spans="1:19">
      <c r="A195" s="275">
        <v>599</v>
      </c>
      <c r="B195" s="13" t="s">
        <v>562</v>
      </c>
      <c r="C195" s="276">
        <v>11172</v>
      </c>
      <c r="D195" s="277">
        <v>21</v>
      </c>
      <c r="E195" s="277">
        <f>Tasaus[[#This Row],[Tuloveroprosentti 2022]]-12.64</f>
        <v>8.36</v>
      </c>
      <c r="F195" s="14">
        <v>35143222.970206201</v>
      </c>
      <c r="G195" s="14">
        <f>Tasaus[[#This Row],[Kunnallisvero (maksuunpantu), €]]*100/Tasaus[[#This Row],[Tuloveroprosentti 2022]]</f>
        <v>167348680.81050572</v>
      </c>
      <c r="H195" s="278">
        <f>Tasaus[[#This Row],[Verotettava tulo (kunnallisvero), €]]*($E$11/100)</f>
        <v>12316862.90765322</v>
      </c>
      <c r="I195" s="14">
        <v>2756066.6365261287</v>
      </c>
      <c r="J195" s="15">
        <v>1320684.0713000002</v>
      </c>
      <c r="K195" s="15">
        <f>SUM(Tasaus[[#This Row],[Laskennallinen kunnallisvero, €]:[Laskennallinen kiinteistövero, €]])</f>
        <v>16393613.615479348</v>
      </c>
      <c r="L195" s="15">
        <f>Tasaus[[#This Row],[Laskennallinen verotulo yhteensä, €]]/Tasaus[[#This Row],[Asukasluku 31.12.2021]]</f>
        <v>1467.3839612852978</v>
      </c>
      <c r="M195" s="37">
        <f>$L$11-Tasaus[[#This Row],[Laskennallinen verotulo yhteensä, €/asukas (=tasausraja)]]</f>
        <v>512.76603871470229</v>
      </c>
      <c r="N195" s="384">
        <f>IF(Tasaus[[#This Row],[Erotus = tasausrja - laskennallinen verotulo, €/asukas]]&gt;0,(Tasaus[[#This Row],[Erotus = tasausrja - laskennallinen verotulo, €/asukas]]*$B$7),(Tasaus[[#This Row],[Erotus = tasausrja - laskennallinen verotulo, €/asukas]]*$B$8))</f>
        <v>461.48943484323206</v>
      </c>
      <c r="O195" s="385">
        <f>Tasaus[[#This Row],[Tasaus,  €/asukas]]*Tasaus[[#This Row],[Asukasluku 31.12.2021]]</f>
        <v>5155759.9660685882</v>
      </c>
      <c r="Q195" s="121"/>
      <c r="R195" s="122"/>
      <c r="S195" s="123"/>
    </row>
    <row r="196" spans="1:19">
      <c r="A196" s="275">
        <v>601</v>
      </c>
      <c r="B196" s="13" t="s">
        <v>563</v>
      </c>
      <c r="C196" s="276">
        <v>3873</v>
      </c>
      <c r="D196" s="277">
        <v>21.000000000000004</v>
      </c>
      <c r="E196" s="277">
        <f>Tasaus[[#This Row],[Tuloveroprosentti 2022]]-12.64</f>
        <v>8.360000000000003</v>
      </c>
      <c r="F196" s="14">
        <v>10358795.490060782</v>
      </c>
      <c r="G196" s="14">
        <f>Tasaus[[#This Row],[Kunnallisvero (maksuunpantu), €]]*100/Tasaus[[#This Row],[Tuloveroprosentti 2022]]</f>
        <v>49327597.571718</v>
      </c>
      <c r="H196" s="278">
        <f>Tasaus[[#This Row],[Verotettava tulo (kunnallisvero), €]]*($E$11/100)</f>
        <v>3630511.1812784448</v>
      </c>
      <c r="I196" s="14">
        <v>1682464.7752669055</v>
      </c>
      <c r="J196" s="15">
        <v>495482.50115000003</v>
      </c>
      <c r="K196" s="15">
        <f>SUM(Tasaus[[#This Row],[Laskennallinen kunnallisvero, €]:[Laskennallinen kiinteistövero, €]])</f>
        <v>5808458.4576953501</v>
      </c>
      <c r="L196" s="15">
        <f>Tasaus[[#This Row],[Laskennallinen verotulo yhteensä, €]]/Tasaus[[#This Row],[Asukasluku 31.12.2021]]</f>
        <v>1499.7310760896851</v>
      </c>
      <c r="M196" s="37">
        <f>$L$11-Tasaus[[#This Row],[Laskennallinen verotulo yhteensä, €/asukas (=tasausraja)]]</f>
        <v>480.41892391031502</v>
      </c>
      <c r="N196" s="384">
        <f>IF(Tasaus[[#This Row],[Erotus = tasausrja - laskennallinen verotulo, €/asukas]]&gt;0,(Tasaus[[#This Row],[Erotus = tasausrja - laskennallinen verotulo, €/asukas]]*$B$7),(Tasaus[[#This Row],[Erotus = tasausrja - laskennallinen verotulo, €/asukas]]*$B$8))</f>
        <v>432.37703151928355</v>
      </c>
      <c r="O196" s="385">
        <f>Tasaus[[#This Row],[Tasaus,  €/asukas]]*Tasaus[[#This Row],[Asukasluku 31.12.2021]]</f>
        <v>1674596.2430741852</v>
      </c>
      <c r="Q196" s="121"/>
      <c r="R196" s="122"/>
      <c r="S196" s="123"/>
    </row>
    <row r="197" spans="1:19">
      <c r="A197" s="275">
        <v>604</v>
      </c>
      <c r="B197" s="13" t="s">
        <v>564</v>
      </c>
      <c r="C197" s="276">
        <v>20206</v>
      </c>
      <c r="D197" s="277">
        <v>20.5</v>
      </c>
      <c r="E197" s="277">
        <f>Tasaus[[#This Row],[Tuloveroprosentti 2022]]-12.64</f>
        <v>7.8599999999999994</v>
      </c>
      <c r="F197" s="14">
        <v>97065776.320569545</v>
      </c>
      <c r="G197" s="14">
        <f>Tasaus[[#This Row],[Kunnallisvero (maksuunpantu), €]]*100/Tasaus[[#This Row],[Tuloveroprosentti 2022]]</f>
        <v>473491591.80765635</v>
      </c>
      <c r="H197" s="278">
        <f>Tasaus[[#This Row],[Verotettava tulo (kunnallisvero), €]]*($E$11/100)</f>
        <v>34848981.157043509</v>
      </c>
      <c r="I197" s="14">
        <v>5544691.3789263191</v>
      </c>
      <c r="J197" s="15">
        <v>3128411.4775000005</v>
      </c>
      <c r="K197" s="15">
        <f>SUM(Tasaus[[#This Row],[Laskennallinen kunnallisvero, €]:[Laskennallinen kiinteistövero, €]])</f>
        <v>43522084.01346983</v>
      </c>
      <c r="L197" s="15">
        <f>Tasaus[[#This Row],[Laskennallinen verotulo yhteensä, €]]/Tasaus[[#This Row],[Asukasluku 31.12.2021]]</f>
        <v>2153.9188366559356</v>
      </c>
      <c r="M197" s="37">
        <f>$L$11-Tasaus[[#This Row],[Laskennallinen verotulo yhteensä, €/asukas (=tasausraja)]]</f>
        <v>-173.7688366559355</v>
      </c>
      <c r="N197" s="384">
        <f>IF(Tasaus[[#This Row],[Erotus = tasausrja - laskennallinen verotulo, €/asukas]]&gt;0,(Tasaus[[#This Row],[Erotus = tasausrja - laskennallinen verotulo, €/asukas]]*$B$7),(Tasaus[[#This Row],[Erotus = tasausrja - laskennallinen verotulo, €/asukas]]*$B$8))</f>
        <v>-17.376883665593549</v>
      </c>
      <c r="O197" s="385">
        <f>Tasaus[[#This Row],[Tasaus,  €/asukas]]*Tasaus[[#This Row],[Asukasluku 31.12.2021]]</f>
        <v>-351117.31134698325</v>
      </c>
      <c r="Q197" s="121"/>
      <c r="R197" s="122"/>
      <c r="S197" s="123"/>
    </row>
    <row r="198" spans="1:19">
      <c r="A198" s="275">
        <v>607</v>
      </c>
      <c r="B198" s="13" t="s">
        <v>565</v>
      </c>
      <c r="C198" s="276">
        <v>4161</v>
      </c>
      <c r="D198" s="277">
        <v>20.25</v>
      </c>
      <c r="E198" s="277">
        <f>Tasaus[[#This Row],[Tuloveroprosentti 2022]]-12.64</f>
        <v>7.6099999999999994</v>
      </c>
      <c r="F198" s="14">
        <v>10021306.450058801</v>
      </c>
      <c r="G198" s="14">
        <f>Tasaus[[#This Row],[Kunnallisvero (maksuunpantu), €]]*100/Tasaus[[#This Row],[Tuloveroprosentti 2022]]</f>
        <v>49487933.086710133</v>
      </c>
      <c r="H198" s="278">
        <f>Tasaus[[#This Row],[Verotettava tulo (kunnallisvero), €]]*($E$11/100)</f>
        <v>3642311.8751818659</v>
      </c>
      <c r="I198" s="14">
        <v>1166689.1309645171</v>
      </c>
      <c r="J198" s="15">
        <v>515149.90695000003</v>
      </c>
      <c r="K198" s="15">
        <f>SUM(Tasaus[[#This Row],[Laskennallinen kunnallisvero, €]:[Laskennallinen kiinteistövero, €]])</f>
        <v>5324150.9130963823</v>
      </c>
      <c r="L198" s="15">
        <f>Tasaus[[#This Row],[Laskennallinen verotulo yhteensä, €]]/Tasaus[[#This Row],[Asukasluku 31.12.2021]]</f>
        <v>1279.5363886316709</v>
      </c>
      <c r="M198" s="37">
        <f>$L$11-Tasaus[[#This Row],[Laskennallinen verotulo yhteensä, €/asukas (=tasausraja)]]</f>
        <v>700.6136113683292</v>
      </c>
      <c r="N198" s="384">
        <f>IF(Tasaus[[#This Row],[Erotus = tasausrja - laskennallinen verotulo, €/asukas]]&gt;0,(Tasaus[[#This Row],[Erotus = tasausrja - laskennallinen verotulo, €/asukas]]*$B$7),(Tasaus[[#This Row],[Erotus = tasausrja - laskennallinen verotulo, €/asukas]]*$B$8))</f>
        <v>630.55225023149626</v>
      </c>
      <c r="O198" s="385">
        <f>Tasaus[[#This Row],[Tasaus,  €/asukas]]*Tasaus[[#This Row],[Asukasluku 31.12.2021]]</f>
        <v>2623727.9132132558</v>
      </c>
      <c r="Q198" s="121"/>
      <c r="R198" s="122"/>
      <c r="S198" s="123"/>
    </row>
    <row r="199" spans="1:19">
      <c r="A199" s="275">
        <v>608</v>
      </c>
      <c r="B199" s="13" t="s">
        <v>566</v>
      </c>
      <c r="C199" s="276">
        <v>2013</v>
      </c>
      <c r="D199" s="277">
        <v>21.5</v>
      </c>
      <c r="E199" s="277">
        <f>Tasaus[[#This Row],[Tuloveroprosentti 2022]]-12.64</f>
        <v>8.86</v>
      </c>
      <c r="F199" s="14">
        <v>6082251.8700356893</v>
      </c>
      <c r="G199" s="14">
        <f>Tasaus[[#This Row],[Kunnallisvero (maksuunpantu), €]]*100/Tasaus[[#This Row],[Tuloveroprosentti 2022]]</f>
        <v>28289543.581561342</v>
      </c>
      <c r="H199" s="278">
        <f>Tasaus[[#This Row],[Verotettava tulo (kunnallisvero), €]]*($E$11/100)</f>
        <v>2082110.4076029148</v>
      </c>
      <c r="I199" s="14">
        <v>541949.44105729531</v>
      </c>
      <c r="J199" s="15">
        <v>296909.39049999998</v>
      </c>
      <c r="K199" s="15">
        <f>SUM(Tasaus[[#This Row],[Laskennallinen kunnallisvero, €]:[Laskennallinen kiinteistövero, €]])</f>
        <v>2920969.2391602099</v>
      </c>
      <c r="L199" s="15">
        <f>Tasaus[[#This Row],[Laskennallinen verotulo yhteensä, €]]/Tasaus[[#This Row],[Asukasluku 31.12.2021]]</f>
        <v>1451.0527765326428</v>
      </c>
      <c r="M199" s="37">
        <f>$L$11-Tasaus[[#This Row],[Laskennallinen verotulo yhteensä, €/asukas (=tasausraja)]]</f>
        <v>529.09722346735725</v>
      </c>
      <c r="N199" s="384">
        <f>IF(Tasaus[[#This Row],[Erotus = tasausrja - laskennallinen verotulo, €/asukas]]&gt;0,(Tasaus[[#This Row],[Erotus = tasausrja - laskennallinen verotulo, €/asukas]]*$B$7),(Tasaus[[#This Row],[Erotus = tasausrja - laskennallinen verotulo, €/asukas]]*$B$8))</f>
        <v>476.18750112062156</v>
      </c>
      <c r="O199" s="385">
        <f>Tasaus[[#This Row],[Tasaus,  €/asukas]]*Tasaus[[#This Row],[Asukasluku 31.12.2021]]</f>
        <v>958565.43975581124</v>
      </c>
      <c r="Q199" s="121"/>
      <c r="R199" s="122"/>
      <c r="S199" s="123"/>
    </row>
    <row r="200" spans="1:19">
      <c r="A200" s="275">
        <v>609</v>
      </c>
      <c r="B200" s="13" t="s">
        <v>567</v>
      </c>
      <c r="C200" s="276">
        <v>83482</v>
      </c>
      <c r="D200" s="277">
        <v>21.000000000000004</v>
      </c>
      <c r="E200" s="277">
        <f>Tasaus[[#This Row],[Tuloveroprosentti 2022]]-12.64</f>
        <v>8.360000000000003</v>
      </c>
      <c r="F200" s="14">
        <v>313048373.60183686</v>
      </c>
      <c r="G200" s="14">
        <f>Tasaus[[#This Row],[Kunnallisvero (maksuunpantu), €]]*100/Tasaus[[#This Row],[Tuloveroprosentti 2022]]</f>
        <v>1490706540.9611275</v>
      </c>
      <c r="H200" s="278">
        <f>Tasaus[[#This Row],[Verotettava tulo (kunnallisvero), €]]*($E$11/100)</f>
        <v>109716001.41473898</v>
      </c>
      <c r="I200" s="14">
        <v>15894052.381591849</v>
      </c>
      <c r="J200" s="15">
        <v>13656709.147950001</v>
      </c>
      <c r="K200" s="15">
        <f>SUM(Tasaus[[#This Row],[Laskennallinen kunnallisvero, €]:[Laskennallinen kiinteistövero, €]])</f>
        <v>139266762.94428083</v>
      </c>
      <c r="L200" s="15">
        <f>Tasaus[[#This Row],[Laskennallinen verotulo yhteensä, €]]/Tasaus[[#This Row],[Asukasluku 31.12.2021]]</f>
        <v>1668.2250418566975</v>
      </c>
      <c r="M200" s="37">
        <f>$L$11-Tasaus[[#This Row],[Laskennallinen verotulo yhteensä, €/asukas (=tasausraja)]]</f>
        <v>311.92495814330255</v>
      </c>
      <c r="N200" s="384">
        <f>IF(Tasaus[[#This Row],[Erotus = tasausrja - laskennallinen verotulo, €/asukas]]&gt;0,(Tasaus[[#This Row],[Erotus = tasausrja - laskennallinen verotulo, €/asukas]]*$B$7),(Tasaus[[#This Row],[Erotus = tasausrja - laskennallinen verotulo, €/asukas]]*$B$8))</f>
        <v>280.7324623289723</v>
      </c>
      <c r="O200" s="385">
        <f>Tasaus[[#This Row],[Tasaus,  €/asukas]]*Tasaus[[#This Row],[Asukasluku 31.12.2021]]</f>
        <v>23436107.420147266</v>
      </c>
      <c r="Q200" s="121"/>
      <c r="R200" s="122"/>
      <c r="S200" s="123"/>
    </row>
    <row r="201" spans="1:19">
      <c r="A201" s="275">
        <v>611</v>
      </c>
      <c r="B201" s="13" t="s">
        <v>568</v>
      </c>
      <c r="C201" s="276">
        <v>5066</v>
      </c>
      <c r="D201" s="277">
        <v>20.500000000000004</v>
      </c>
      <c r="E201" s="277">
        <f>Tasaus[[#This Row],[Tuloveroprosentti 2022]]-12.64</f>
        <v>7.860000000000003</v>
      </c>
      <c r="F201" s="14">
        <v>21264401.88012477</v>
      </c>
      <c r="G201" s="14">
        <f>Tasaus[[#This Row],[Kunnallisvero (maksuunpantu), €]]*100/Tasaus[[#This Row],[Tuloveroprosentti 2022]]</f>
        <v>103728789.65914519</v>
      </c>
      <c r="H201" s="278">
        <f>Tasaus[[#This Row],[Verotettava tulo (kunnallisvero), €]]*($E$11/100)</f>
        <v>7634438.9189130859</v>
      </c>
      <c r="I201" s="14">
        <v>448203.27243912645</v>
      </c>
      <c r="J201" s="15">
        <v>667378.29449999984</v>
      </c>
      <c r="K201" s="15">
        <f>SUM(Tasaus[[#This Row],[Laskennallinen kunnallisvero, €]:[Laskennallinen kiinteistövero, €]])</f>
        <v>8750020.4858522117</v>
      </c>
      <c r="L201" s="15">
        <f>Tasaus[[#This Row],[Laskennallinen verotulo yhteensä, €]]/Tasaus[[#This Row],[Asukasluku 31.12.2021]]</f>
        <v>1727.2049912854741</v>
      </c>
      <c r="M201" s="37">
        <f>$L$11-Tasaus[[#This Row],[Laskennallinen verotulo yhteensä, €/asukas (=tasausraja)]]</f>
        <v>252.94500871452601</v>
      </c>
      <c r="N201" s="384">
        <f>IF(Tasaus[[#This Row],[Erotus = tasausrja - laskennallinen verotulo, €/asukas]]&gt;0,(Tasaus[[#This Row],[Erotus = tasausrja - laskennallinen verotulo, €/asukas]]*$B$7),(Tasaus[[#This Row],[Erotus = tasausrja - laskennallinen verotulo, €/asukas]]*$B$8))</f>
        <v>227.65050784307343</v>
      </c>
      <c r="O201" s="385">
        <f>Tasaus[[#This Row],[Tasaus,  €/asukas]]*Tasaus[[#This Row],[Asukasluku 31.12.2021]]</f>
        <v>1153277.4727330101</v>
      </c>
      <c r="Q201" s="121"/>
      <c r="R201" s="122"/>
      <c r="S201" s="123"/>
    </row>
    <row r="202" spans="1:19">
      <c r="A202" s="275">
        <v>614</v>
      </c>
      <c r="B202" s="13" t="s">
        <v>569</v>
      </c>
      <c r="C202" s="276">
        <v>3066</v>
      </c>
      <c r="D202" s="277">
        <v>21.75</v>
      </c>
      <c r="E202" s="277">
        <f>Tasaus[[#This Row],[Tuloveroprosentti 2022]]-12.64</f>
        <v>9.11</v>
      </c>
      <c r="F202" s="14">
        <v>8344896.1200489644</v>
      </c>
      <c r="G202" s="14">
        <f>Tasaus[[#This Row],[Kunnallisvero (maksuunpantu), €]]*100/Tasaus[[#This Row],[Tuloveroprosentti 2022]]</f>
        <v>38367338.482983746</v>
      </c>
      <c r="H202" s="278">
        <f>Tasaus[[#This Row],[Verotettava tulo (kunnallisvero), €]]*($E$11/100)</f>
        <v>2823836.1123476038</v>
      </c>
      <c r="I202" s="14">
        <v>687358.87818425463</v>
      </c>
      <c r="J202" s="15">
        <v>658000.61129999999</v>
      </c>
      <c r="K202" s="15">
        <f>SUM(Tasaus[[#This Row],[Laskennallinen kunnallisvero, €]:[Laskennallinen kiinteistövero, €]])</f>
        <v>4169195.6018318585</v>
      </c>
      <c r="L202" s="15">
        <f>Tasaus[[#This Row],[Laskennallinen verotulo yhteensä, €]]/Tasaus[[#This Row],[Asukasluku 31.12.2021]]</f>
        <v>1359.8159171010627</v>
      </c>
      <c r="M202" s="37">
        <f>$L$11-Tasaus[[#This Row],[Laskennallinen verotulo yhteensä, €/asukas (=tasausraja)]]</f>
        <v>620.33408289893737</v>
      </c>
      <c r="N202" s="384">
        <f>IF(Tasaus[[#This Row],[Erotus = tasausrja - laskennallinen verotulo, €/asukas]]&gt;0,(Tasaus[[#This Row],[Erotus = tasausrja - laskennallinen verotulo, €/asukas]]*$B$7),(Tasaus[[#This Row],[Erotus = tasausrja - laskennallinen verotulo, €/asukas]]*$B$8))</f>
        <v>558.30067460904365</v>
      </c>
      <c r="O202" s="385">
        <f>Tasaus[[#This Row],[Tasaus,  €/asukas]]*Tasaus[[#This Row],[Asukasluku 31.12.2021]]</f>
        <v>1711749.868351328</v>
      </c>
      <c r="Q202" s="121"/>
      <c r="R202" s="122"/>
      <c r="S202" s="123"/>
    </row>
    <row r="203" spans="1:19">
      <c r="A203" s="275">
        <v>615</v>
      </c>
      <c r="B203" s="13" t="s">
        <v>570</v>
      </c>
      <c r="C203" s="276">
        <v>7702</v>
      </c>
      <c r="D203" s="277">
        <v>21</v>
      </c>
      <c r="E203" s="277">
        <f>Tasaus[[#This Row],[Tuloveroprosentti 2022]]-12.64</f>
        <v>8.36</v>
      </c>
      <c r="F203" s="14">
        <v>20079979.500117823</v>
      </c>
      <c r="G203" s="14">
        <f>Tasaus[[#This Row],[Kunnallisvero (maksuunpantu), €]]*100/Tasaus[[#This Row],[Tuloveroprosentti 2022]]</f>
        <v>95618950.000561073</v>
      </c>
      <c r="H203" s="278">
        <f>Tasaus[[#This Row],[Verotettava tulo (kunnallisvero), €]]*($E$11/100)</f>
        <v>7037554.7200412946</v>
      </c>
      <c r="I203" s="14">
        <v>2479788.7604693803</v>
      </c>
      <c r="J203" s="15">
        <v>1493406.1168</v>
      </c>
      <c r="K203" s="15">
        <f>SUM(Tasaus[[#This Row],[Laskennallinen kunnallisvero, €]:[Laskennallinen kiinteistövero, €]])</f>
        <v>11010749.597310673</v>
      </c>
      <c r="L203" s="15">
        <f>Tasaus[[#This Row],[Laskennallinen verotulo yhteensä, €]]/Tasaus[[#This Row],[Asukasluku 31.12.2021]]</f>
        <v>1429.5961564932061</v>
      </c>
      <c r="M203" s="37">
        <f>$L$11-Tasaus[[#This Row],[Laskennallinen verotulo yhteensä, €/asukas (=tasausraja)]]</f>
        <v>550.55384350679401</v>
      </c>
      <c r="N203" s="384">
        <f>IF(Tasaus[[#This Row],[Erotus = tasausrja - laskennallinen verotulo, €/asukas]]&gt;0,(Tasaus[[#This Row],[Erotus = tasausrja - laskennallinen verotulo, €/asukas]]*$B$7),(Tasaus[[#This Row],[Erotus = tasausrja - laskennallinen verotulo, €/asukas]]*$B$8))</f>
        <v>495.49845915611462</v>
      </c>
      <c r="O203" s="385">
        <f>Tasaus[[#This Row],[Tasaus,  €/asukas]]*Tasaus[[#This Row],[Asukasluku 31.12.2021]]</f>
        <v>3816329.132420395</v>
      </c>
      <c r="Q203" s="121"/>
      <c r="R203" s="122"/>
      <c r="S203" s="123"/>
    </row>
    <row r="204" spans="1:19">
      <c r="A204" s="275">
        <v>616</v>
      </c>
      <c r="B204" s="13" t="s">
        <v>571</v>
      </c>
      <c r="C204" s="276">
        <v>1848</v>
      </c>
      <c r="D204" s="277">
        <v>21.5</v>
      </c>
      <c r="E204" s="277">
        <f>Tasaus[[#This Row],[Tuloveroprosentti 2022]]-12.64</f>
        <v>8.86</v>
      </c>
      <c r="F204" s="14">
        <v>6633909.3600389259</v>
      </c>
      <c r="G204" s="14">
        <f>Tasaus[[#This Row],[Kunnallisvero (maksuunpantu), €]]*100/Tasaus[[#This Row],[Tuloveroprosentti 2022]]</f>
        <v>30855392.372274071</v>
      </c>
      <c r="H204" s="278">
        <f>Tasaus[[#This Row],[Verotettava tulo (kunnallisvero), €]]*($E$11/100)</f>
        <v>2270956.8785993718</v>
      </c>
      <c r="I204" s="14">
        <v>240670.09252419785</v>
      </c>
      <c r="J204" s="15">
        <v>199317.55174999998</v>
      </c>
      <c r="K204" s="15">
        <f>SUM(Tasaus[[#This Row],[Laskennallinen kunnallisvero, €]:[Laskennallinen kiinteistövero, €]])</f>
        <v>2710944.5228735697</v>
      </c>
      <c r="L204" s="15">
        <f>Tasaus[[#This Row],[Laskennallinen verotulo yhteensä, €]]/Tasaus[[#This Row],[Asukasluku 31.12.2021]]</f>
        <v>1466.9613219012824</v>
      </c>
      <c r="M204" s="37">
        <f>$L$11-Tasaus[[#This Row],[Laskennallinen verotulo yhteensä, €/asukas (=tasausraja)]]</f>
        <v>513.18867809871767</v>
      </c>
      <c r="N204" s="384">
        <f>IF(Tasaus[[#This Row],[Erotus = tasausrja - laskennallinen verotulo, €/asukas]]&gt;0,(Tasaus[[#This Row],[Erotus = tasausrja - laskennallinen verotulo, €/asukas]]*$B$7),(Tasaus[[#This Row],[Erotus = tasausrja - laskennallinen verotulo, €/asukas]]*$B$8))</f>
        <v>461.86981028884594</v>
      </c>
      <c r="O204" s="385">
        <f>Tasaus[[#This Row],[Tasaus,  €/asukas]]*Tasaus[[#This Row],[Asukasluku 31.12.2021]]</f>
        <v>853535.4094137873</v>
      </c>
      <c r="Q204" s="121"/>
      <c r="R204" s="122"/>
      <c r="S204" s="123"/>
    </row>
    <row r="205" spans="1:19">
      <c r="A205" s="275">
        <v>619</v>
      </c>
      <c r="B205" s="13" t="s">
        <v>572</v>
      </c>
      <c r="C205" s="276">
        <v>2721</v>
      </c>
      <c r="D205" s="277">
        <v>22</v>
      </c>
      <c r="E205" s="277">
        <f>Tasaus[[#This Row],[Tuloveroprosentti 2022]]-12.64</f>
        <v>9.36</v>
      </c>
      <c r="F205" s="14">
        <v>7786669.6000456894</v>
      </c>
      <c r="G205" s="14">
        <f>Tasaus[[#This Row],[Kunnallisvero (maksuunpantu), €]]*100/Tasaus[[#This Row],[Tuloveroprosentti 2022]]</f>
        <v>35393952.727480404</v>
      </c>
      <c r="H205" s="278">
        <f>Tasaus[[#This Row],[Verotettava tulo (kunnallisvero), €]]*($E$11/100)</f>
        <v>2604994.9207425578</v>
      </c>
      <c r="I205" s="14">
        <v>524672.59577535384</v>
      </c>
      <c r="J205" s="15">
        <v>328215.26394999999</v>
      </c>
      <c r="K205" s="15">
        <f>SUM(Tasaus[[#This Row],[Laskennallinen kunnallisvero, €]:[Laskennallinen kiinteistövero, €]])</f>
        <v>3457882.7804679116</v>
      </c>
      <c r="L205" s="15">
        <f>Tasaus[[#This Row],[Laskennallinen verotulo yhteensä, €]]/Tasaus[[#This Row],[Asukasluku 31.12.2021]]</f>
        <v>1270.8132232517132</v>
      </c>
      <c r="M205" s="37">
        <f>$L$11-Tasaus[[#This Row],[Laskennallinen verotulo yhteensä, €/asukas (=tasausraja)]]</f>
        <v>709.33677674828687</v>
      </c>
      <c r="N205" s="384">
        <f>IF(Tasaus[[#This Row],[Erotus = tasausrja - laskennallinen verotulo, €/asukas]]&gt;0,(Tasaus[[#This Row],[Erotus = tasausrja - laskennallinen verotulo, €/asukas]]*$B$7),(Tasaus[[#This Row],[Erotus = tasausrja - laskennallinen verotulo, €/asukas]]*$B$8))</f>
        <v>638.40309907345818</v>
      </c>
      <c r="O205" s="385">
        <f>Tasaus[[#This Row],[Tasaus,  €/asukas]]*Tasaus[[#This Row],[Asukasluku 31.12.2021]]</f>
        <v>1737094.8325788798</v>
      </c>
      <c r="Q205" s="121"/>
      <c r="R205" s="122"/>
      <c r="S205" s="123"/>
    </row>
    <row r="206" spans="1:19">
      <c r="A206" s="275">
        <v>620</v>
      </c>
      <c r="B206" s="13" t="s">
        <v>573</v>
      </c>
      <c r="C206" s="276">
        <v>2446</v>
      </c>
      <c r="D206" s="277">
        <v>21.5</v>
      </c>
      <c r="E206" s="277">
        <f>Tasaus[[#This Row],[Tuloveroprosentti 2022]]-12.64</f>
        <v>8.86</v>
      </c>
      <c r="F206" s="14">
        <v>6584134.880038633</v>
      </c>
      <c r="G206" s="14">
        <f>Tasaus[[#This Row],[Kunnallisvero (maksuunpantu), €]]*100/Tasaus[[#This Row],[Tuloveroprosentti 2022]]</f>
        <v>30623883.162970386</v>
      </c>
      <c r="H206" s="278">
        <f>Tasaus[[#This Row],[Verotettava tulo (kunnallisvero), €]]*($E$11/100)</f>
        <v>2253917.8007946205</v>
      </c>
      <c r="I206" s="14">
        <v>1195716.0980395086</v>
      </c>
      <c r="J206" s="15">
        <v>450269.1361</v>
      </c>
      <c r="K206" s="15">
        <f>SUM(Tasaus[[#This Row],[Laskennallinen kunnallisvero, €]:[Laskennallinen kiinteistövero, €]])</f>
        <v>3899903.0349341286</v>
      </c>
      <c r="L206" s="15">
        <f>Tasaus[[#This Row],[Laskennallinen verotulo yhteensä, €]]/Tasaus[[#This Row],[Asukasluku 31.12.2021]]</f>
        <v>1594.4002595805923</v>
      </c>
      <c r="M206" s="37">
        <f>$L$11-Tasaus[[#This Row],[Laskennallinen verotulo yhteensä, €/asukas (=tasausraja)]]</f>
        <v>385.74974041940777</v>
      </c>
      <c r="N206" s="384">
        <f>IF(Tasaus[[#This Row],[Erotus = tasausrja - laskennallinen verotulo, €/asukas]]&gt;0,(Tasaus[[#This Row],[Erotus = tasausrja - laskennallinen verotulo, €/asukas]]*$B$7),(Tasaus[[#This Row],[Erotus = tasausrja - laskennallinen verotulo, €/asukas]]*$B$8))</f>
        <v>347.17476637746699</v>
      </c>
      <c r="O206" s="385">
        <f>Tasaus[[#This Row],[Tasaus,  €/asukas]]*Tasaus[[#This Row],[Asukasluku 31.12.2021]]</f>
        <v>849189.47855928424</v>
      </c>
      <c r="Q206" s="121"/>
      <c r="R206" s="122"/>
      <c r="S206" s="123"/>
    </row>
    <row r="207" spans="1:19">
      <c r="A207" s="275">
        <v>623</v>
      </c>
      <c r="B207" s="13" t="s">
        <v>574</v>
      </c>
      <c r="C207" s="276">
        <v>2117</v>
      </c>
      <c r="D207" s="277">
        <v>19.5</v>
      </c>
      <c r="E207" s="277">
        <f>Tasaus[[#This Row],[Tuloveroprosentti 2022]]-12.64</f>
        <v>6.8599999999999994</v>
      </c>
      <c r="F207" s="14">
        <v>6630990.3400389077</v>
      </c>
      <c r="G207" s="14">
        <f>Tasaus[[#This Row],[Kunnallisvero (maksuunpantu), €]]*100/Tasaus[[#This Row],[Tuloveroprosentti 2022]]</f>
        <v>34005078.666866191</v>
      </c>
      <c r="H207" s="278">
        <f>Tasaus[[#This Row],[Verotettava tulo (kunnallisvero), €]]*($E$11/100)</f>
        <v>2502773.7898813514</v>
      </c>
      <c r="I207" s="14">
        <v>1210325.5650597643</v>
      </c>
      <c r="J207" s="15">
        <v>1042316.9912</v>
      </c>
      <c r="K207" s="15">
        <f>SUM(Tasaus[[#This Row],[Laskennallinen kunnallisvero, €]:[Laskennallinen kiinteistövero, €]])</f>
        <v>4755416.3461411158</v>
      </c>
      <c r="L207" s="15">
        <f>Tasaus[[#This Row],[Laskennallinen verotulo yhteensä, €]]/Tasaus[[#This Row],[Asukasluku 31.12.2021]]</f>
        <v>2246.299643902275</v>
      </c>
      <c r="M207" s="37">
        <f>$L$11-Tasaus[[#This Row],[Laskennallinen verotulo yhteensä, €/asukas (=tasausraja)]]</f>
        <v>-266.14964390227487</v>
      </c>
      <c r="N207" s="384">
        <f>IF(Tasaus[[#This Row],[Erotus = tasausrja - laskennallinen verotulo, €/asukas]]&gt;0,(Tasaus[[#This Row],[Erotus = tasausrja - laskennallinen verotulo, €/asukas]]*$B$7),(Tasaus[[#This Row],[Erotus = tasausrja - laskennallinen verotulo, €/asukas]]*$B$8))</f>
        <v>-26.614964390227488</v>
      </c>
      <c r="O207" s="385">
        <f>Tasaus[[#This Row],[Tasaus,  €/asukas]]*Tasaus[[#This Row],[Asukasluku 31.12.2021]]</f>
        <v>-56343.879614111589</v>
      </c>
      <c r="Q207" s="121"/>
      <c r="R207" s="122"/>
      <c r="S207" s="123"/>
    </row>
    <row r="208" spans="1:19">
      <c r="A208" s="275">
        <v>624</v>
      </c>
      <c r="B208" s="13" t="s">
        <v>210</v>
      </c>
      <c r="C208" s="276">
        <v>5119</v>
      </c>
      <c r="D208" s="277">
        <v>20.75</v>
      </c>
      <c r="E208" s="277">
        <f>Tasaus[[#This Row],[Tuloveroprosentti 2022]]-12.64</f>
        <v>8.11</v>
      </c>
      <c r="F208" s="14">
        <v>20501262.960120294</v>
      </c>
      <c r="G208" s="14">
        <f>Tasaus[[#This Row],[Kunnallisvero (maksuunpantu), €]]*100/Tasaus[[#This Row],[Tuloveroprosentti 2022]]</f>
        <v>98801267.277688161</v>
      </c>
      <c r="H208" s="278">
        <f>Tasaus[[#This Row],[Verotettava tulo (kunnallisvero), €]]*($E$11/100)</f>
        <v>7271773.2716378486</v>
      </c>
      <c r="I208" s="14">
        <v>758503.61543237069</v>
      </c>
      <c r="J208" s="15">
        <v>833688.63525000017</v>
      </c>
      <c r="K208" s="15">
        <f>SUM(Tasaus[[#This Row],[Laskennallinen kunnallisvero, €]:[Laskennallinen kiinteistövero, €]])</f>
        <v>8863965.5223202184</v>
      </c>
      <c r="L208" s="15">
        <f>Tasaus[[#This Row],[Laskennallinen verotulo yhteensä, €]]/Tasaus[[#This Row],[Asukasluku 31.12.2021]]</f>
        <v>1731.5814655831643</v>
      </c>
      <c r="M208" s="37">
        <f>$L$11-Tasaus[[#This Row],[Laskennallinen verotulo yhteensä, €/asukas (=tasausraja)]]</f>
        <v>248.56853441683575</v>
      </c>
      <c r="N208" s="384">
        <f>IF(Tasaus[[#This Row],[Erotus = tasausrja - laskennallinen verotulo, €/asukas]]&gt;0,(Tasaus[[#This Row],[Erotus = tasausrja - laskennallinen verotulo, €/asukas]]*$B$7),(Tasaus[[#This Row],[Erotus = tasausrja - laskennallinen verotulo, €/asukas]]*$B$8))</f>
        <v>223.71168097515218</v>
      </c>
      <c r="O208" s="385">
        <f>Tasaus[[#This Row],[Tasaus,  €/asukas]]*Tasaus[[#This Row],[Asukasluku 31.12.2021]]</f>
        <v>1145180.094911804</v>
      </c>
      <c r="Q208" s="121"/>
      <c r="R208" s="122"/>
      <c r="S208" s="123"/>
    </row>
    <row r="209" spans="1:19">
      <c r="A209" s="275">
        <v>625</v>
      </c>
      <c r="B209" s="13" t="s">
        <v>575</v>
      </c>
      <c r="C209" s="276">
        <v>3048</v>
      </c>
      <c r="D209" s="277">
        <v>20.75</v>
      </c>
      <c r="E209" s="277">
        <f>Tasaus[[#This Row],[Tuloveroprosentti 2022]]-12.64</f>
        <v>8.11</v>
      </c>
      <c r="F209" s="14">
        <v>11089703.450065071</v>
      </c>
      <c r="G209" s="14">
        <f>Tasaus[[#This Row],[Kunnallisvero (maksuunpantu), €]]*100/Tasaus[[#This Row],[Tuloveroprosentti 2022]]</f>
        <v>53444353.97621721</v>
      </c>
      <c r="H209" s="278">
        <f>Tasaus[[#This Row],[Verotettava tulo (kunnallisvero), €]]*($E$11/100)</f>
        <v>3933504.4526495868</v>
      </c>
      <c r="I209" s="14">
        <v>495849.21902046533</v>
      </c>
      <c r="J209" s="15">
        <v>1011038.0451500001</v>
      </c>
      <c r="K209" s="15">
        <f>SUM(Tasaus[[#This Row],[Laskennallinen kunnallisvero, €]:[Laskennallinen kiinteistövero, €]])</f>
        <v>5440391.7168200519</v>
      </c>
      <c r="L209" s="15">
        <f>Tasaus[[#This Row],[Laskennallinen verotulo yhteensä, €]]/Tasaus[[#This Row],[Asukasluku 31.12.2021]]</f>
        <v>1784.9054189042165</v>
      </c>
      <c r="M209" s="37">
        <f>$L$11-Tasaus[[#This Row],[Laskennallinen verotulo yhteensä, €/asukas (=tasausraja)]]</f>
        <v>195.24458109578359</v>
      </c>
      <c r="N209" s="384">
        <f>IF(Tasaus[[#This Row],[Erotus = tasausrja - laskennallinen verotulo, €/asukas]]&gt;0,(Tasaus[[#This Row],[Erotus = tasausrja - laskennallinen verotulo, €/asukas]]*$B$7),(Tasaus[[#This Row],[Erotus = tasausrja - laskennallinen verotulo, €/asukas]]*$B$8))</f>
        <v>175.72012298620524</v>
      </c>
      <c r="O209" s="385">
        <f>Tasaus[[#This Row],[Tasaus,  €/asukas]]*Tasaus[[#This Row],[Asukasluku 31.12.2021]]</f>
        <v>535594.9348619536</v>
      </c>
      <c r="Q209" s="121"/>
      <c r="R209" s="122"/>
      <c r="S209" s="123"/>
    </row>
    <row r="210" spans="1:19">
      <c r="A210" s="275">
        <v>626</v>
      </c>
      <c r="B210" s="13" t="s">
        <v>212</v>
      </c>
      <c r="C210" s="276">
        <v>4964</v>
      </c>
      <c r="D210" s="277">
        <v>21.75</v>
      </c>
      <c r="E210" s="277">
        <f>Tasaus[[#This Row],[Tuloveroprosentti 2022]]-12.64</f>
        <v>9.11</v>
      </c>
      <c r="F210" s="14">
        <v>15570690.140091363</v>
      </c>
      <c r="G210" s="14">
        <f>Tasaus[[#This Row],[Kunnallisvero (maksuunpantu), €]]*100/Tasaus[[#This Row],[Tuloveroprosentti 2022]]</f>
        <v>71589379.954443052</v>
      </c>
      <c r="H210" s="278">
        <f>Tasaus[[#This Row],[Verotettava tulo (kunnallisvero), €]]*($E$11/100)</f>
        <v>5268978.3646470085</v>
      </c>
      <c r="I210" s="14">
        <v>2026575.0957456909</v>
      </c>
      <c r="J210" s="15">
        <v>617385.58490000013</v>
      </c>
      <c r="K210" s="15">
        <f>SUM(Tasaus[[#This Row],[Laskennallinen kunnallisvero, €]:[Laskennallinen kiinteistövero, €]])</f>
        <v>7912939.0452926997</v>
      </c>
      <c r="L210" s="15">
        <f>Tasaus[[#This Row],[Laskennallinen verotulo yhteensä, €]]/Tasaus[[#This Row],[Asukasluku 31.12.2021]]</f>
        <v>1594.0650776173852</v>
      </c>
      <c r="M210" s="37">
        <f>$L$11-Tasaus[[#This Row],[Laskennallinen verotulo yhteensä, €/asukas (=tasausraja)]]</f>
        <v>386.08492238261488</v>
      </c>
      <c r="N210" s="384">
        <f>IF(Tasaus[[#This Row],[Erotus = tasausrja - laskennallinen verotulo, €/asukas]]&gt;0,(Tasaus[[#This Row],[Erotus = tasausrja - laskennallinen verotulo, €/asukas]]*$B$7),(Tasaus[[#This Row],[Erotus = tasausrja - laskennallinen verotulo, €/asukas]]*$B$8))</f>
        <v>347.4764301443534</v>
      </c>
      <c r="O210" s="385">
        <f>Tasaus[[#This Row],[Tasaus,  €/asukas]]*Tasaus[[#This Row],[Asukasluku 31.12.2021]]</f>
        <v>1724872.9992365702</v>
      </c>
      <c r="Q210" s="121"/>
      <c r="R210" s="122"/>
      <c r="S210" s="123"/>
    </row>
    <row r="211" spans="1:19">
      <c r="A211" s="275">
        <v>630</v>
      </c>
      <c r="B211" s="13" t="s">
        <v>576</v>
      </c>
      <c r="C211" s="276">
        <v>1631</v>
      </c>
      <c r="D211" s="277">
        <v>19.75</v>
      </c>
      <c r="E211" s="277">
        <f>Tasaus[[#This Row],[Tuloveroprosentti 2022]]-12.64</f>
        <v>7.1099999999999994</v>
      </c>
      <c r="F211" s="14">
        <v>4272038.8000250673</v>
      </c>
      <c r="G211" s="14">
        <f>Tasaus[[#This Row],[Kunnallisvero (maksuunpantu), €]]*100/Tasaus[[#This Row],[Tuloveroprosentti 2022]]</f>
        <v>21630576.202658568</v>
      </c>
      <c r="H211" s="278">
        <f>Tasaus[[#This Row],[Verotettava tulo (kunnallisvero), €]]*($E$11/100)</f>
        <v>1592010.4085156706</v>
      </c>
      <c r="I211" s="14">
        <v>600294.14068674657</v>
      </c>
      <c r="J211" s="15">
        <v>282501.18420000002</v>
      </c>
      <c r="K211" s="15">
        <f>SUM(Tasaus[[#This Row],[Laskennallinen kunnallisvero, €]:[Laskennallinen kiinteistövero, €]])</f>
        <v>2474805.733402417</v>
      </c>
      <c r="L211" s="15">
        <f>Tasaus[[#This Row],[Laskennallinen verotulo yhteensä, €]]/Tasaus[[#This Row],[Asukasluku 31.12.2021]]</f>
        <v>1517.3548334778768</v>
      </c>
      <c r="M211" s="37">
        <f>$L$11-Tasaus[[#This Row],[Laskennallinen verotulo yhteensä, €/asukas (=tasausraja)]]</f>
        <v>462.79516652212328</v>
      </c>
      <c r="N211" s="384">
        <f>IF(Tasaus[[#This Row],[Erotus = tasausrja - laskennallinen verotulo, €/asukas]]&gt;0,(Tasaus[[#This Row],[Erotus = tasausrja - laskennallinen verotulo, €/asukas]]*$B$7),(Tasaus[[#This Row],[Erotus = tasausrja - laskennallinen verotulo, €/asukas]]*$B$8))</f>
        <v>416.51564986991099</v>
      </c>
      <c r="O211" s="385">
        <f>Tasaus[[#This Row],[Tasaus,  €/asukas]]*Tasaus[[#This Row],[Asukasluku 31.12.2021]]</f>
        <v>679337.02493782481</v>
      </c>
      <c r="Q211" s="121"/>
      <c r="R211" s="122"/>
      <c r="S211" s="123"/>
    </row>
    <row r="212" spans="1:19">
      <c r="A212" s="275">
        <v>631</v>
      </c>
      <c r="B212" s="13" t="s">
        <v>577</v>
      </c>
      <c r="C212" s="276">
        <v>1985</v>
      </c>
      <c r="D212" s="277">
        <v>21.75</v>
      </c>
      <c r="E212" s="277">
        <f>Tasaus[[#This Row],[Tuloveroprosentti 2022]]-12.64</f>
        <v>9.11</v>
      </c>
      <c r="F212" s="14">
        <v>7774424.1600456173</v>
      </c>
      <c r="G212" s="14">
        <f>Tasaus[[#This Row],[Kunnallisvero (maksuunpantu), €]]*100/Tasaus[[#This Row],[Tuloveroprosentti 2022]]</f>
        <v>35744478.896761462</v>
      </c>
      <c r="H212" s="278">
        <f>Tasaus[[#This Row],[Verotettava tulo (kunnallisvero), €]]*($E$11/100)</f>
        <v>2630793.6468016435</v>
      </c>
      <c r="I212" s="14">
        <v>348907.4968527325</v>
      </c>
      <c r="J212" s="15">
        <v>298624.5577</v>
      </c>
      <c r="K212" s="15">
        <f>SUM(Tasaus[[#This Row],[Laskennallinen kunnallisvero, €]:[Laskennallinen kiinteistövero, €]])</f>
        <v>3278325.701354376</v>
      </c>
      <c r="L212" s="15">
        <f>Tasaus[[#This Row],[Laskennallinen verotulo yhteensä, €]]/Tasaus[[#This Row],[Asukasluku 31.12.2021]]</f>
        <v>1651.5494717150509</v>
      </c>
      <c r="M212" s="37">
        <f>$L$11-Tasaus[[#This Row],[Laskennallinen verotulo yhteensä, €/asukas (=tasausraja)]]</f>
        <v>328.60052828494918</v>
      </c>
      <c r="N212" s="384">
        <f>IF(Tasaus[[#This Row],[Erotus = tasausrja - laskennallinen verotulo, €/asukas]]&gt;0,(Tasaus[[#This Row],[Erotus = tasausrja - laskennallinen verotulo, €/asukas]]*$B$7),(Tasaus[[#This Row],[Erotus = tasausrja - laskennallinen verotulo, €/asukas]]*$B$8))</f>
        <v>295.74047545645425</v>
      </c>
      <c r="O212" s="385">
        <f>Tasaus[[#This Row],[Tasaus,  €/asukas]]*Tasaus[[#This Row],[Asukasluku 31.12.2021]]</f>
        <v>587044.8437810617</v>
      </c>
      <c r="Q212" s="121"/>
      <c r="R212" s="122"/>
      <c r="S212" s="123"/>
    </row>
    <row r="213" spans="1:19">
      <c r="A213" s="275">
        <v>635</v>
      </c>
      <c r="B213" s="13" t="s">
        <v>578</v>
      </c>
      <c r="C213" s="276">
        <v>6439</v>
      </c>
      <c r="D213" s="277">
        <v>21.5</v>
      </c>
      <c r="E213" s="277">
        <f>Tasaus[[#This Row],[Tuloveroprosentti 2022]]-12.64</f>
        <v>8.86</v>
      </c>
      <c r="F213" s="14">
        <v>21969107.810128909</v>
      </c>
      <c r="G213" s="14">
        <f>Tasaus[[#This Row],[Kunnallisvero (maksuunpantu), €]]*100/Tasaus[[#This Row],[Tuloveroprosentti 2022]]</f>
        <v>102181896.79129724</v>
      </c>
      <c r="H213" s="278">
        <f>Tasaus[[#This Row],[Verotettava tulo (kunnallisvero), €]]*($E$11/100)</f>
        <v>7520587.6038394766</v>
      </c>
      <c r="I213" s="14">
        <v>1197037.1649337346</v>
      </c>
      <c r="J213" s="15">
        <v>1297627.7158000004</v>
      </c>
      <c r="K213" s="15">
        <f>SUM(Tasaus[[#This Row],[Laskennallinen kunnallisvero, €]:[Laskennallinen kiinteistövero, €]])</f>
        <v>10015252.484573212</v>
      </c>
      <c r="L213" s="15">
        <f>Tasaus[[#This Row],[Laskennallinen verotulo yhteensä, €]]/Tasaus[[#This Row],[Asukasluku 31.12.2021]]</f>
        <v>1555.4049517895965</v>
      </c>
      <c r="M213" s="37">
        <f>$L$11-Tasaus[[#This Row],[Laskennallinen verotulo yhteensä, €/asukas (=tasausraja)]]</f>
        <v>424.74504821040364</v>
      </c>
      <c r="N213" s="384">
        <f>IF(Tasaus[[#This Row],[Erotus = tasausrja - laskennallinen verotulo, €/asukas]]&gt;0,(Tasaus[[#This Row],[Erotus = tasausrja - laskennallinen verotulo, €/asukas]]*$B$7),(Tasaus[[#This Row],[Erotus = tasausrja - laskennallinen verotulo, €/asukas]]*$B$8))</f>
        <v>382.2705433893633</v>
      </c>
      <c r="O213" s="385">
        <f>Tasaus[[#This Row],[Tasaus,  €/asukas]]*Tasaus[[#This Row],[Asukasluku 31.12.2021]]</f>
        <v>2461440.02888411</v>
      </c>
      <c r="Q213" s="121"/>
      <c r="R213" s="122"/>
      <c r="S213" s="123"/>
    </row>
    <row r="214" spans="1:19">
      <c r="A214" s="275">
        <v>636</v>
      </c>
      <c r="B214" s="13" t="s">
        <v>579</v>
      </c>
      <c r="C214" s="276">
        <v>8222</v>
      </c>
      <c r="D214" s="277">
        <v>21.25</v>
      </c>
      <c r="E214" s="277">
        <f>Tasaus[[#This Row],[Tuloveroprosentti 2022]]-12.64</f>
        <v>8.61</v>
      </c>
      <c r="F214" s="14">
        <v>26530604.550155673</v>
      </c>
      <c r="G214" s="14">
        <f>Tasaus[[#This Row],[Kunnallisvero (maksuunpantu), €]]*100/Tasaus[[#This Row],[Tuloveroprosentti 2022]]</f>
        <v>124849903.76543847</v>
      </c>
      <c r="H214" s="278">
        <f>Tasaus[[#This Row],[Verotettava tulo (kunnallisvero), €]]*($E$11/100)</f>
        <v>9188952.9171362706</v>
      </c>
      <c r="I214" s="14">
        <v>1866626.1133408837</v>
      </c>
      <c r="J214" s="15">
        <v>1066995.4871</v>
      </c>
      <c r="K214" s="15">
        <f>SUM(Tasaus[[#This Row],[Laskennallinen kunnallisvero, €]:[Laskennallinen kiinteistövero, €]])</f>
        <v>12122574.517577155</v>
      </c>
      <c r="L214" s="15">
        <f>Tasaus[[#This Row],[Laskennallinen verotulo yhteensä, €]]/Tasaus[[#This Row],[Asukasluku 31.12.2021]]</f>
        <v>1474.4070198950565</v>
      </c>
      <c r="M214" s="37">
        <f>$L$11-Tasaus[[#This Row],[Laskennallinen verotulo yhteensä, €/asukas (=tasausraja)]]</f>
        <v>505.74298010494363</v>
      </c>
      <c r="N214" s="384">
        <f>IF(Tasaus[[#This Row],[Erotus = tasausrja - laskennallinen verotulo, €/asukas]]&gt;0,(Tasaus[[#This Row],[Erotus = tasausrja - laskennallinen verotulo, €/asukas]]*$B$7),(Tasaus[[#This Row],[Erotus = tasausrja - laskennallinen verotulo, €/asukas]]*$B$8))</f>
        <v>455.16868209444925</v>
      </c>
      <c r="O214" s="385">
        <f>Tasaus[[#This Row],[Tasaus,  €/asukas]]*Tasaus[[#This Row],[Asukasluku 31.12.2021]]</f>
        <v>3742396.9041805617</v>
      </c>
      <c r="Q214" s="121"/>
      <c r="R214" s="122"/>
      <c r="S214" s="123"/>
    </row>
    <row r="215" spans="1:19">
      <c r="A215" s="275">
        <v>638</v>
      </c>
      <c r="B215" s="13" t="s">
        <v>580</v>
      </c>
      <c r="C215" s="276">
        <v>51149</v>
      </c>
      <c r="D215" s="277">
        <v>19.75</v>
      </c>
      <c r="E215" s="277">
        <f>Tasaus[[#This Row],[Tuloveroprosentti 2022]]-12.64</f>
        <v>7.1099999999999994</v>
      </c>
      <c r="F215" s="14">
        <v>225583343.60132363</v>
      </c>
      <c r="G215" s="14">
        <f>Tasaus[[#This Row],[Kunnallisvero (maksuunpantu), €]]*100/Tasaus[[#This Row],[Tuloveroprosentti 2022]]</f>
        <v>1142194144.8168285</v>
      </c>
      <c r="H215" s="278">
        <f>Tasaus[[#This Row],[Verotettava tulo (kunnallisvero), €]]*($E$11/100)</f>
        <v>84065489.058518574</v>
      </c>
      <c r="I215" s="14">
        <v>43978628.741598949</v>
      </c>
      <c r="J215" s="15">
        <v>8163813.2765000006</v>
      </c>
      <c r="K215" s="15">
        <f>SUM(Tasaus[[#This Row],[Laskennallinen kunnallisvero, €]:[Laskennallinen kiinteistövero, €]])</f>
        <v>136207931.07661751</v>
      </c>
      <c r="L215" s="15">
        <f>Tasaus[[#This Row],[Laskennallinen verotulo yhteensä, €]]/Tasaus[[#This Row],[Asukasluku 31.12.2021]]</f>
        <v>2662.9637153535264</v>
      </c>
      <c r="M215" s="37">
        <f>$L$11-Tasaus[[#This Row],[Laskennallinen verotulo yhteensä, €/asukas (=tasausraja)]]</f>
        <v>-682.81371535352628</v>
      </c>
      <c r="N215" s="384">
        <f>IF(Tasaus[[#This Row],[Erotus = tasausrja - laskennallinen verotulo, €/asukas]]&gt;0,(Tasaus[[#This Row],[Erotus = tasausrja - laskennallinen verotulo, €/asukas]]*$B$7),(Tasaus[[#This Row],[Erotus = tasausrja - laskennallinen verotulo, €/asukas]]*$B$8))</f>
        <v>-68.281371535352633</v>
      </c>
      <c r="O215" s="385">
        <f>Tasaus[[#This Row],[Tasaus,  €/asukas]]*Tasaus[[#This Row],[Asukasluku 31.12.2021]]</f>
        <v>-3492523.8726617517</v>
      </c>
      <c r="Q215" s="121"/>
      <c r="R215" s="122"/>
      <c r="S215" s="123"/>
    </row>
    <row r="216" spans="1:19">
      <c r="A216" s="275">
        <v>678</v>
      </c>
      <c r="B216" s="13" t="s">
        <v>581</v>
      </c>
      <c r="C216" s="276">
        <v>24260</v>
      </c>
      <c r="D216" s="277">
        <v>21.25</v>
      </c>
      <c r="E216" s="277">
        <f>Tasaus[[#This Row],[Tuloveroprosentti 2022]]-12.64</f>
        <v>8.61</v>
      </c>
      <c r="F216" s="14">
        <v>91842519.37053889</v>
      </c>
      <c r="G216" s="14">
        <f>Tasaus[[#This Row],[Kunnallisvero (maksuunpantu), €]]*100/Tasaus[[#This Row],[Tuloveroprosentti 2022]]</f>
        <v>432200091.15547711</v>
      </c>
      <c r="H216" s="278">
        <f>Tasaus[[#This Row],[Verotettava tulo (kunnallisvero), €]]*($E$11/100)</f>
        <v>31809926.709043115</v>
      </c>
      <c r="I216" s="14">
        <v>3505340.0371158742</v>
      </c>
      <c r="J216" s="15">
        <v>3212121.6881500008</v>
      </c>
      <c r="K216" s="15">
        <f>SUM(Tasaus[[#This Row],[Laskennallinen kunnallisvero, €]:[Laskennallinen kiinteistövero, €]])</f>
        <v>38527388.434308991</v>
      </c>
      <c r="L216" s="15">
        <f>Tasaus[[#This Row],[Laskennallinen verotulo yhteensä, €]]/Tasaus[[#This Row],[Asukasluku 31.12.2021]]</f>
        <v>1588.1033979517308</v>
      </c>
      <c r="M216" s="37">
        <f>$L$11-Tasaus[[#This Row],[Laskennallinen verotulo yhteensä, €/asukas (=tasausraja)]]</f>
        <v>392.04660204826928</v>
      </c>
      <c r="N216" s="384">
        <f>IF(Tasaus[[#This Row],[Erotus = tasausrja - laskennallinen verotulo, €/asukas]]&gt;0,(Tasaus[[#This Row],[Erotus = tasausrja - laskennallinen verotulo, €/asukas]]*$B$7),(Tasaus[[#This Row],[Erotus = tasausrja - laskennallinen verotulo, €/asukas]]*$B$8))</f>
        <v>352.84194184344238</v>
      </c>
      <c r="O216" s="385">
        <f>Tasaus[[#This Row],[Tasaus,  €/asukas]]*Tasaus[[#This Row],[Asukasluku 31.12.2021]]</f>
        <v>8559945.5091219116</v>
      </c>
      <c r="Q216" s="121"/>
      <c r="R216" s="122"/>
      <c r="S216" s="123"/>
    </row>
    <row r="217" spans="1:19">
      <c r="A217" s="275">
        <v>680</v>
      </c>
      <c r="B217" s="13" t="s">
        <v>582</v>
      </c>
      <c r="C217" s="276">
        <v>24810</v>
      </c>
      <c r="D217" s="277">
        <v>20.25</v>
      </c>
      <c r="E217" s="277">
        <f>Tasaus[[#This Row],[Tuloveroprosentti 2022]]-12.64</f>
        <v>7.6099999999999994</v>
      </c>
      <c r="F217" s="14">
        <v>101174248.79059367</v>
      </c>
      <c r="G217" s="14">
        <f>Tasaus[[#This Row],[Kunnallisvero (maksuunpantu), €]]*100/Tasaus[[#This Row],[Tuloveroprosentti 2022]]</f>
        <v>499625919.95354897</v>
      </c>
      <c r="H217" s="278">
        <f>Tasaus[[#This Row],[Verotettava tulo (kunnallisvero), €]]*($E$11/100)</f>
        <v>36772467.708581202</v>
      </c>
      <c r="I217" s="14">
        <v>6000649.245020886</v>
      </c>
      <c r="J217" s="15">
        <v>3986649.8217500006</v>
      </c>
      <c r="K217" s="15">
        <f>SUM(Tasaus[[#This Row],[Laskennallinen kunnallisvero, €]:[Laskennallinen kiinteistövero, €]])</f>
        <v>46759766.775352091</v>
      </c>
      <c r="L217" s="15">
        <f>Tasaus[[#This Row],[Laskennallinen verotulo yhteensä, €]]/Tasaus[[#This Row],[Asukasluku 31.12.2021]]</f>
        <v>1884.7145012233814</v>
      </c>
      <c r="M217" s="37">
        <f>$L$11-Tasaus[[#This Row],[Laskennallinen verotulo yhteensä, €/asukas (=tasausraja)]]</f>
        <v>95.435498776618715</v>
      </c>
      <c r="N217" s="384">
        <f>IF(Tasaus[[#This Row],[Erotus = tasausrja - laskennallinen verotulo, €/asukas]]&gt;0,(Tasaus[[#This Row],[Erotus = tasausrja - laskennallinen verotulo, €/asukas]]*$B$7),(Tasaus[[#This Row],[Erotus = tasausrja - laskennallinen verotulo, €/asukas]]*$B$8))</f>
        <v>85.891948898956841</v>
      </c>
      <c r="O217" s="385">
        <f>Tasaus[[#This Row],[Tasaus,  €/asukas]]*Tasaus[[#This Row],[Asukasluku 31.12.2021]]</f>
        <v>2130979.2521831193</v>
      </c>
      <c r="Q217" s="121"/>
      <c r="R217" s="122"/>
      <c r="S217" s="123"/>
    </row>
    <row r="218" spans="1:19">
      <c r="A218" s="275">
        <v>681</v>
      </c>
      <c r="B218" s="13" t="s">
        <v>583</v>
      </c>
      <c r="C218" s="276">
        <v>3330</v>
      </c>
      <c r="D218" s="277">
        <v>21.999999999999996</v>
      </c>
      <c r="E218" s="277">
        <f>Tasaus[[#This Row],[Tuloveroprosentti 2022]]-12.64</f>
        <v>9.3599999999999959</v>
      </c>
      <c r="F218" s="14">
        <v>9790462.5200574473</v>
      </c>
      <c r="G218" s="14">
        <f>Tasaus[[#This Row],[Kunnallisvero (maksuunpantu), €]]*100/Tasaus[[#This Row],[Tuloveroprosentti 2022]]</f>
        <v>44502102.363897495</v>
      </c>
      <c r="H218" s="278">
        <f>Tasaus[[#This Row],[Verotettava tulo (kunnallisvero), €]]*($E$11/100)</f>
        <v>3275354.7339828555</v>
      </c>
      <c r="I218" s="14">
        <v>1165611.6096717699</v>
      </c>
      <c r="J218" s="15">
        <v>721536.77995</v>
      </c>
      <c r="K218" s="15">
        <f>SUM(Tasaus[[#This Row],[Laskennallinen kunnallisvero, €]:[Laskennallinen kiinteistövero, €]])</f>
        <v>5162503.1236046255</v>
      </c>
      <c r="L218" s="15">
        <f>Tasaus[[#This Row],[Laskennallinen verotulo yhteensä, €]]/Tasaus[[#This Row],[Asukasluku 31.12.2021]]</f>
        <v>1550.3012383197074</v>
      </c>
      <c r="M218" s="37">
        <f>$L$11-Tasaus[[#This Row],[Laskennallinen verotulo yhteensä, €/asukas (=tasausraja)]]</f>
        <v>429.84876168029268</v>
      </c>
      <c r="N218" s="384">
        <f>IF(Tasaus[[#This Row],[Erotus = tasausrja - laskennallinen verotulo, €/asukas]]&gt;0,(Tasaus[[#This Row],[Erotus = tasausrja - laskennallinen verotulo, €/asukas]]*$B$7),(Tasaus[[#This Row],[Erotus = tasausrja - laskennallinen verotulo, €/asukas]]*$B$8))</f>
        <v>386.86388551226344</v>
      </c>
      <c r="O218" s="385">
        <f>Tasaus[[#This Row],[Tasaus,  €/asukas]]*Tasaus[[#This Row],[Asukasluku 31.12.2021]]</f>
        <v>1288256.7387558373</v>
      </c>
      <c r="Q218" s="121"/>
      <c r="R218" s="122"/>
      <c r="S218" s="123"/>
    </row>
    <row r="219" spans="1:19">
      <c r="A219" s="275">
        <v>683</v>
      </c>
      <c r="B219" s="13" t="s">
        <v>584</v>
      </c>
      <c r="C219" s="276">
        <v>3670</v>
      </c>
      <c r="D219" s="277">
        <v>19.75</v>
      </c>
      <c r="E219" s="277">
        <f>Tasaus[[#This Row],[Tuloveroprosentti 2022]]-12.64</f>
        <v>7.1099999999999994</v>
      </c>
      <c r="F219" s="14">
        <v>8586426.8400503825</v>
      </c>
      <c r="G219" s="14">
        <f>Tasaus[[#This Row],[Kunnallisvero (maksuunpantu), €]]*100/Tasaus[[#This Row],[Tuloveroprosentti 2022]]</f>
        <v>43475578.936963961</v>
      </c>
      <c r="H219" s="278">
        <f>Tasaus[[#This Row],[Verotettava tulo (kunnallisvero), €]]*($E$11/100)</f>
        <v>3199802.6097605475</v>
      </c>
      <c r="I219" s="14">
        <v>660178.20833866997</v>
      </c>
      <c r="J219" s="15">
        <v>557347.34915000002</v>
      </c>
      <c r="K219" s="15">
        <f>SUM(Tasaus[[#This Row],[Laskennallinen kunnallisvero, €]:[Laskennallinen kiinteistövero, €]])</f>
        <v>4417328.1672492176</v>
      </c>
      <c r="L219" s="15">
        <f>Tasaus[[#This Row],[Laskennallinen verotulo yhteensä, €]]/Tasaus[[#This Row],[Asukasluku 31.12.2021]]</f>
        <v>1203.6316532014216</v>
      </c>
      <c r="M219" s="37">
        <f>$L$11-Tasaus[[#This Row],[Laskennallinen verotulo yhteensä, €/asukas (=tasausraja)]]</f>
        <v>776.51834679857848</v>
      </c>
      <c r="N219" s="384">
        <f>IF(Tasaus[[#This Row],[Erotus = tasausrja - laskennallinen verotulo, €/asukas]]&gt;0,(Tasaus[[#This Row],[Erotus = tasausrja - laskennallinen verotulo, €/asukas]]*$B$7),(Tasaus[[#This Row],[Erotus = tasausrja - laskennallinen verotulo, €/asukas]]*$B$8))</f>
        <v>698.86651211872061</v>
      </c>
      <c r="O219" s="385">
        <f>Tasaus[[#This Row],[Tasaus,  €/asukas]]*Tasaus[[#This Row],[Asukasluku 31.12.2021]]</f>
        <v>2564840.0994757046</v>
      </c>
      <c r="Q219" s="121"/>
      <c r="R219" s="122"/>
      <c r="S219" s="123"/>
    </row>
    <row r="220" spans="1:19">
      <c r="A220" s="275">
        <v>684</v>
      </c>
      <c r="B220" s="13" t="s">
        <v>585</v>
      </c>
      <c r="C220" s="276">
        <v>38959</v>
      </c>
      <c r="D220" s="277">
        <v>20.5</v>
      </c>
      <c r="E220" s="277">
        <f>Tasaus[[#This Row],[Tuloveroprosentti 2022]]-12.64</f>
        <v>7.8599999999999994</v>
      </c>
      <c r="F220" s="14">
        <v>170052863.22099781</v>
      </c>
      <c r="G220" s="14">
        <f>Tasaus[[#This Row],[Kunnallisvero (maksuunpantu), €]]*100/Tasaus[[#This Row],[Tuloveroprosentti 2022]]</f>
        <v>829526162.05364788</v>
      </c>
      <c r="H220" s="278">
        <f>Tasaus[[#This Row],[Verotettava tulo (kunnallisvero), €]]*($E$11/100)</f>
        <v>61053125.527148485</v>
      </c>
      <c r="I220" s="14">
        <v>12132846.168754954</v>
      </c>
      <c r="J220" s="15">
        <v>5539266.8731500003</v>
      </c>
      <c r="K220" s="15">
        <f>SUM(Tasaus[[#This Row],[Laskennallinen kunnallisvero, €]:[Laskennallinen kiinteistövero, €]])</f>
        <v>78725238.569053441</v>
      </c>
      <c r="L220" s="15">
        <f>Tasaus[[#This Row],[Laskennallinen verotulo yhteensä, €]]/Tasaus[[#This Row],[Asukasluku 31.12.2021]]</f>
        <v>2020.7202076299043</v>
      </c>
      <c r="M220" s="37">
        <f>$L$11-Tasaus[[#This Row],[Laskennallinen verotulo yhteensä, €/asukas (=tasausraja)]]</f>
        <v>-40.570207629904189</v>
      </c>
      <c r="N220" s="384">
        <f>IF(Tasaus[[#This Row],[Erotus = tasausrja - laskennallinen verotulo, €/asukas]]&gt;0,(Tasaus[[#This Row],[Erotus = tasausrja - laskennallinen verotulo, €/asukas]]*$B$7),(Tasaus[[#This Row],[Erotus = tasausrja - laskennallinen verotulo, €/asukas]]*$B$8))</f>
        <v>-4.0570207629904189</v>
      </c>
      <c r="O220" s="385">
        <f>Tasaus[[#This Row],[Tasaus,  €/asukas]]*Tasaus[[#This Row],[Asukasluku 31.12.2021]]</f>
        <v>-158057.47190534373</v>
      </c>
      <c r="Q220" s="121"/>
      <c r="R220" s="122"/>
      <c r="S220" s="123"/>
    </row>
    <row r="221" spans="1:19">
      <c r="A221" s="275">
        <v>686</v>
      </c>
      <c r="B221" s="13" t="s">
        <v>586</v>
      </c>
      <c r="C221" s="276">
        <v>3033</v>
      </c>
      <c r="D221" s="277">
        <v>22.499999999999996</v>
      </c>
      <c r="E221" s="277">
        <f>Tasaus[[#This Row],[Tuloveroprosentti 2022]]-12.64</f>
        <v>9.8599999999999959</v>
      </c>
      <c r="F221" s="14">
        <v>9285559.2200544849</v>
      </c>
      <c r="G221" s="14">
        <f>Tasaus[[#This Row],[Kunnallisvero (maksuunpantu), €]]*100/Tasaus[[#This Row],[Tuloveroprosentti 2022]]</f>
        <v>41269152.08913105</v>
      </c>
      <c r="H221" s="278">
        <f>Tasaus[[#This Row],[Verotettava tulo (kunnallisvero), €]]*($E$11/100)</f>
        <v>3037409.5937600452</v>
      </c>
      <c r="I221" s="14">
        <v>731325.85142543144</v>
      </c>
      <c r="J221" s="15">
        <v>556449.04804999998</v>
      </c>
      <c r="K221" s="15">
        <f>SUM(Tasaus[[#This Row],[Laskennallinen kunnallisvero, €]:[Laskennallinen kiinteistövero, €]])</f>
        <v>4325184.4932354772</v>
      </c>
      <c r="L221" s="15">
        <f>Tasaus[[#This Row],[Laskennallinen verotulo yhteensä, €]]/Tasaus[[#This Row],[Asukasluku 31.12.2021]]</f>
        <v>1426.0417056496792</v>
      </c>
      <c r="M221" s="37">
        <f>$L$11-Tasaus[[#This Row],[Laskennallinen verotulo yhteensä, €/asukas (=tasausraja)]]</f>
        <v>554.10829435032088</v>
      </c>
      <c r="N221" s="384">
        <f>IF(Tasaus[[#This Row],[Erotus = tasausrja - laskennallinen verotulo, €/asukas]]&gt;0,(Tasaus[[#This Row],[Erotus = tasausrja - laskennallinen verotulo, €/asukas]]*$B$7),(Tasaus[[#This Row],[Erotus = tasausrja - laskennallinen verotulo, €/asukas]]*$B$8))</f>
        <v>498.69746491528878</v>
      </c>
      <c r="O221" s="385">
        <f>Tasaus[[#This Row],[Tasaus,  €/asukas]]*Tasaus[[#This Row],[Asukasluku 31.12.2021]]</f>
        <v>1512549.4110880708</v>
      </c>
      <c r="Q221" s="121"/>
      <c r="R221" s="122"/>
      <c r="S221" s="123"/>
    </row>
    <row r="222" spans="1:19">
      <c r="A222" s="275">
        <v>687</v>
      </c>
      <c r="B222" s="13" t="s">
        <v>587</v>
      </c>
      <c r="C222" s="276">
        <v>1513</v>
      </c>
      <c r="D222" s="277">
        <v>22</v>
      </c>
      <c r="E222" s="277">
        <f>Tasaus[[#This Row],[Tuloveroprosentti 2022]]-12.64</f>
        <v>9.36</v>
      </c>
      <c r="F222" s="14">
        <v>3757327.0300220465</v>
      </c>
      <c r="G222" s="14">
        <f>Tasaus[[#This Row],[Kunnallisvero (maksuunpantu), €]]*100/Tasaus[[#This Row],[Tuloveroprosentti 2022]]</f>
        <v>17078759.227372941</v>
      </c>
      <c r="H222" s="278">
        <f>Tasaus[[#This Row],[Verotettava tulo (kunnallisvero), €]]*($E$11/100)</f>
        <v>1256996.6791346483</v>
      </c>
      <c r="I222" s="14">
        <v>1307380.2125907899</v>
      </c>
      <c r="J222" s="15">
        <v>205742.86750000002</v>
      </c>
      <c r="K222" s="15">
        <f>SUM(Tasaus[[#This Row],[Laskennallinen kunnallisvero, €]:[Laskennallinen kiinteistövero, €]])</f>
        <v>2770119.7592254383</v>
      </c>
      <c r="L222" s="15">
        <f>Tasaus[[#This Row],[Laskennallinen verotulo yhteensä, €]]/Tasaus[[#This Row],[Asukasluku 31.12.2021]]</f>
        <v>1830.8788891113275</v>
      </c>
      <c r="M222" s="37">
        <f>$L$11-Tasaus[[#This Row],[Laskennallinen verotulo yhteensä, €/asukas (=tasausraja)]]</f>
        <v>149.27111088867264</v>
      </c>
      <c r="N222" s="384">
        <f>IF(Tasaus[[#This Row],[Erotus = tasausrja - laskennallinen verotulo, €/asukas]]&gt;0,(Tasaus[[#This Row],[Erotus = tasausrja - laskennallinen verotulo, €/asukas]]*$B$7),(Tasaus[[#This Row],[Erotus = tasausrja - laskennallinen verotulo, €/asukas]]*$B$8))</f>
        <v>134.34399979980537</v>
      </c>
      <c r="O222" s="385">
        <f>Tasaus[[#This Row],[Tasaus,  €/asukas]]*Tasaus[[#This Row],[Asukasluku 31.12.2021]]</f>
        <v>203262.47169710553</v>
      </c>
      <c r="Q222" s="121"/>
      <c r="R222" s="122"/>
      <c r="S222" s="123"/>
    </row>
    <row r="223" spans="1:19">
      <c r="A223" s="275">
        <v>689</v>
      </c>
      <c r="B223" s="13" t="s">
        <v>588</v>
      </c>
      <c r="C223" s="276">
        <v>3092</v>
      </c>
      <c r="D223" s="277">
        <v>21</v>
      </c>
      <c r="E223" s="277">
        <f>Tasaus[[#This Row],[Tuloveroprosentti 2022]]-12.64</f>
        <v>8.36</v>
      </c>
      <c r="F223" s="14">
        <v>10543425.980061866</v>
      </c>
      <c r="G223" s="14">
        <f>Tasaus[[#This Row],[Kunnallisvero (maksuunpantu), €]]*100/Tasaus[[#This Row],[Tuloveroprosentti 2022]]</f>
        <v>50206790.381246984</v>
      </c>
      <c r="H223" s="278">
        <f>Tasaus[[#This Row],[Verotettava tulo (kunnallisvero), €]]*($E$11/100)</f>
        <v>3695219.7720597778</v>
      </c>
      <c r="I223" s="14">
        <v>2092612.0951146183</v>
      </c>
      <c r="J223" s="15">
        <v>418088.63215000002</v>
      </c>
      <c r="K223" s="15">
        <f>SUM(Tasaus[[#This Row],[Laskennallinen kunnallisvero, €]:[Laskennallinen kiinteistövero, €]])</f>
        <v>6205920.4993243963</v>
      </c>
      <c r="L223" s="15">
        <f>Tasaus[[#This Row],[Laskennallinen verotulo yhteensä, €]]/Tasaus[[#This Row],[Asukasluku 31.12.2021]]</f>
        <v>2007.0894241023275</v>
      </c>
      <c r="M223" s="37">
        <f>$L$11-Tasaus[[#This Row],[Laskennallinen verotulo yhteensä, €/asukas (=tasausraja)]]</f>
        <v>-26.939424102327393</v>
      </c>
      <c r="N223" s="384">
        <f>IF(Tasaus[[#This Row],[Erotus = tasausrja - laskennallinen verotulo, €/asukas]]&gt;0,(Tasaus[[#This Row],[Erotus = tasausrja - laskennallinen verotulo, €/asukas]]*$B$7),(Tasaus[[#This Row],[Erotus = tasausrja - laskennallinen verotulo, €/asukas]]*$B$8))</f>
        <v>-2.6939424102327396</v>
      </c>
      <c r="O223" s="385">
        <f>Tasaus[[#This Row],[Tasaus,  €/asukas]]*Tasaus[[#This Row],[Asukasluku 31.12.2021]]</f>
        <v>-8329.6699324396304</v>
      </c>
      <c r="Q223" s="121"/>
      <c r="R223" s="122"/>
      <c r="S223" s="123"/>
    </row>
    <row r="224" spans="1:19">
      <c r="A224" s="275">
        <v>691</v>
      </c>
      <c r="B224" s="13" t="s">
        <v>589</v>
      </c>
      <c r="C224" s="276">
        <v>2690</v>
      </c>
      <c r="D224" s="277">
        <v>22.5</v>
      </c>
      <c r="E224" s="277">
        <f>Tasaus[[#This Row],[Tuloveroprosentti 2022]]-12.64</f>
        <v>9.86</v>
      </c>
      <c r="F224" s="14">
        <v>7803333.7800457878</v>
      </c>
      <c r="G224" s="14">
        <f>Tasaus[[#This Row],[Kunnallisvero (maksuunpantu), €]]*100/Tasaus[[#This Row],[Tuloveroprosentti 2022]]</f>
        <v>34681483.466870174</v>
      </c>
      <c r="H224" s="278">
        <f>Tasaus[[#This Row],[Verotettava tulo (kunnallisvero), €]]*($E$11/100)</f>
        <v>2552557.1831616447</v>
      </c>
      <c r="I224" s="14">
        <v>426245.12109922874</v>
      </c>
      <c r="J224" s="15">
        <v>329976.71860000002</v>
      </c>
      <c r="K224" s="15">
        <f>SUM(Tasaus[[#This Row],[Laskennallinen kunnallisvero, €]:[Laskennallinen kiinteistövero, €]])</f>
        <v>3308779.0228608735</v>
      </c>
      <c r="L224" s="15">
        <f>Tasaus[[#This Row],[Laskennallinen verotulo yhteensä, €]]/Tasaus[[#This Row],[Asukasluku 31.12.2021]]</f>
        <v>1230.0293765282058</v>
      </c>
      <c r="M224" s="37">
        <f>$L$11-Tasaus[[#This Row],[Laskennallinen verotulo yhteensä, €/asukas (=tasausraja)]]</f>
        <v>750.12062347179426</v>
      </c>
      <c r="N224" s="384">
        <f>IF(Tasaus[[#This Row],[Erotus = tasausrja - laskennallinen verotulo, €/asukas]]&gt;0,(Tasaus[[#This Row],[Erotus = tasausrja - laskennallinen verotulo, €/asukas]]*$B$7),(Tasaus[[#This Row],[Erotus = tasausrja - laskennallinen verotulo, €/asukas]]*$B$8))</f>
        <v>675.10856112461488</v>
      </c>
      <c r="O224" s="385">
        <f>Tasaus[[#This Row],[Tasaus,  €/asukas]]*Tasaus[[#This Row],[Asukasluku 31.12.2021]]</f>
        <v>1816042.029425214</v>
      </c>
      <c r="Q224" s="121"/>
      <c r="R224" s="122"/>
      <c r="S224" s="123"/>
    </row>
    <row r="225" spans="1:19">
      <c r="A225" s="275">
        <v>694</v>
      </c>
      <c r="B225" s="13" t="s">
        <v>590</v>
      </c>
      <c r="C225" s="276">
        <v>28521</v>
      </c>
      <c r="D225" s="277">
        <v>20.5</v>
      </c>
      <c r="E225" s="277">
        <f>Tasaus[[#This Row],[Tuloveroprosentti 2022]]-12.64</f>
        <v>7.8599999999999994</v>
      </c>
      <c r="F225" s="14">
        <v>116786721.96068525</v>
      </c>
      <c r="G225" s="14">
        <f>Tasaus[[#This Row],[Kunnallisvero (maksuunpantu), €]]*100/Tasaus[[#This Row],[Tuloveroprosentti 2022]]</f>
        <v>569691326.63748908</v>
      </c>
      <c r="H225" s="278">
        <f>Tasaus[[#This Row],[Verotettava tulo (kunnallisvero), €]]*($E$11/100)</f>
        <v>41929281.640519194</v>
      </c>
      <c r="I225" s="14">
        <v>9901733.4495080505</v>
      </c>
      <c r="J225" s="15">
        <v>4168752.3362500006</v>
      </c>
      <c r="K225" s="15">
        <f>SUM(Tasaus[[#This Row],[Laskennallinen kunnallisvero, €]:[Laskennallinen kiinteistövero, €]])</f>
        <v>55999767.426277243</v>
      </c>
      <c r="L225" s="15">
        <f>Tasaus[[#This Row],[Laskennallinen verotulo yhteensä, €]]/Tasaus[[#This Row],[Asukasluku 31.12.2021]]</f>
        <v>1963.4573621639229</v>
      </c>
      <c r="M225" s="37">
        <f>$L$11-Tasaus[[#This Row],[Laskennallinen verotulo yhteensä, €/asukas (=tasausraja)]]</f>
        <v>16.692637836077211</v>
      </c>
      <c r="N225" s="384">
        <f>IF(Tasaus[[#This Row],[Erotus = tasausrja - laskennallinen verotulo, €/asukas]]&gt;0,(Tasaus[[#This Row],[Erotus = tasausrja - laskennallinen verotulo, €/asukas]]*$B$7),(Tasaus[[#This Row],[Erotus = tasausrja - laskennallinen verotulo, €/asukas]]*$B$8))</f>
        <v>15.023374052469491</v>
      </c>
      <c r="O225" s="385">
        <f>Tasaus[[#This Row],[Tasaus,  €/asukas]]*Tasaus[[#This Row],[Asukasluku 31.12.2021]]</f>
        <v>428481.65135048237</v>
      </c>
      <c r="Q225" s="121"/>
      <c r="R225" s="122"/>
      <c r="S225" s="123"/>
    </row>
    <row r="226" spans="1:19">
      <c r="A226" s="275">
        <v>697</v>
      </c>
      <c r="B226" s="13" t="s">
        <v>591</v>
      </c>
      <c r="C226" s="276">
        <v>1210</v>
      </c>
      <c r="D226" s="277">
        <v>22</v>
      </c>
      <c r="E226" s="277">
        <f>Tasaus[[#This Row],[Tuloveroprosentti 2022]]-12.64</f>
        <v>9.36</v>
      </c>
      <c r="F226" s="14">
        <v>3852033.6600226029</v>
      </c>
      <c r="G226" s="14">
        <f>Tasaus[[#This Row],[Kunnallisvero (maksuunpantu), €]]*100/Tasaus[[#This Row],[Tuloveroprosentti 2022]]</f>
        <v>17509243.90919365</v>
      </c>
      <c r="H226" s="278">
        <f>Tasaus[[#This Row],[Verotettava tulo (kunnallisvero), €]]*($E$11/100)</f>
        <v>1288680.3517166525</v>
      </c>
      <c r="I226" s="14">
        <v>434642.81316990842</v>
      </c>
      <c r="J226" s="15">
        <v>199451.43234999999</v>
      </c>
      <c r="K226" s="15">
        <f>SUM(Tasaus[[#This Row],[Laskennallinen kunnallisvero, €]:[Laskennallinen kiinteistövero, €]])</f>
        <v>1922774.5972365609</v>
      </c>
      <c r="L226" s="15">
        <f>Tasaus[[#This Row],[Laskennallinen verotulo yhteensä, €]]/Tasaus[[#This Row],[Asukasluku 31.12.2021]]</f>
        <v>1589.0699150715379</v>
      </c>
      <c r="M226" s="37">
        <f>$L$11-Tasaus[[#This Row],[Laskennallinen verotulo yhteensä, €/asukas (=tasausraja)]]</f>
        <v>391.08008492846216</v>
      </c>
      <c r="N226" s="384">
        <f>IF(Tasaus[[#This Row],[Erotus = tasausrja - laskennallinen verotulo, €/asukas]]&gt;0,(Tasaus[[#This Row],[Erotus = tasausrja - laskennallinen verotulo, €/asukas]]*$B$7),(Tasaus[[#This Row],[Erotus = tasausrja - laskennallinen verotulo, €/asukas]]*$B$8))</f>
        <v>351.97207643561597</v>
      </c>
      <c r="O226" s="385">
        <f>Tasaus[[#This Row],[Tasaus,  €/asukas]]*Tasaus[[#This Row],[Asukasluku 31.12.2021]]</f>
        <v>425886.21248709533</v>
      </c>
      <c r="Q226" s="121"/>
      <c r="R226" s="122"/>
      <c r="S226" s="123"/>
    </row>
    <row r="227" spans="1:19">
      <c r="A227" s="275">
        <v>698</v>
      </c>
      <c r="B227" s="13" t="s">
        <v>592</v>
      </c>
      <c r="C227" s="276">
        <v>64180</v>
      </c>
      <c r="D227" s="277">
        <v>21.5</v>
      </c>
      <c r="E227" s="277">
        <f>Tasaus[[#This Row],[Tuloveroprosentti 2022]]-12.64</f>
        <v>8.86</v>
      </c>
      <c r="F227" s="14">
        <v>249555932.83146432</v>
      </c>
      <c r="G227" s="14">
        <f>Tasaus[[#This Row],[Kunnallisvero (maksuunpantu), €]]*100/Tasaus[[#This Row],[Tuloveroprosentti 2022]]</f>
        <v>1160725268.9835548</v>
      </c>
      <c r="H227" s="278">
        <f>Tasaus[[#This Row],[Verotettava tulo (kunnallisvero), €]]*($E$11/100)</f>
        <v>85429379.797189638</v>
      </c>
      <c r="I227" s="14">
        <v>12192976.32461717</v>
      </c>
      <c r="J227" s="15">
        <v>9986054.6232500002</v>
      </c>
      <c r="K227" s="15">
        <f>SUM(Tasaus[[#This Row],[Laskennallinen kunnallisvero, €]:[Laskennallinen kiinteistövero, €]])</f>
        <v>107608410.74505681</v>
      </c>
      <c r="L227" s="15">
        <f>Tasaus[[#This Row],[Laskennallinen verotulo yhteensä, €]]/Tasaus[[#This Row],[Asukasluku 31.12.2021]]</f>
        <v>1676.6657953421129</v>
      </c>
      <c r="M227" s="37">
        <f>$L$11-Tasaus[[#This Row],[Laskennallinen verotulo yhteensä, €/asukas (=tasausraja)]]</f>
        <v>303.48420465788718</v>
      </c>
      <c r="N227" s="384">
        <f>IF(Tasaus[[#This Row],[Erotus = tasausrja - laskennallinen verotulo, €/asukas]]&gt;0,(Tasaus[[#This Row],[Erotus = tasausrja - laskennallinen verotulo, €/asukas]]*$B$7),(Tasaus[[#This Row],[Erotus = tasausrja - laskennallinen verotulo, €/asukas]]*$B$8))</f>
        <v>273.13578419209847</v>
      </c>
      <c r="O227" s="385">
        <f>Tasaus[[#This Row],[Tasaus,  €/asukas]]*Tasaus[[#This Row],[Asukasluku 31.12.2021]]</f>
        <v>17529854.62944888</v>
      </c>
      <c r="Q227" s="121"/>
      <c r="R227" s="122"/>
      <c r="S227" s="123"/>
    </row>
    <row r="228" spans="1:19">
      <c r="A228" s="275">
        <v>700</v>
      </c>
      <c r="B228" s="13" t="s">
        <v>593</v>
      </c>
      <c r="C228" s="276">
        <v>4913</v>
      </c>
      <c r="D228" s="277">
        <v>20.5</v>
      </c>
      <c r="E228" s="277">
        <f>Tasaus[[#This Row],[Tuloveroprosentti 2022]]-12.64</f>
        <v>7.8599999999999994</v>
      </c>
      <c r="F228" s="14">
        <v>18069906.28010603</v>
      </c>
      <c r="G228" s="14">
        <f>Tasaus[[#This Row],[Kunnallisvero (maksuunpantu), €]]*100/Tasaus[[#This Row],[Tuloveroprosentti 2022]]</f>
        <v>88145884.29320015</v>
      </c>
      <c r="H228" s="278">
        <f>Tasaus[[#This Row],[Verotettava tulo (kunnallisvero), €]]*($E$11/100)</f>
        <v>6487537.0839795312</v>
      </c>
      <c r="I228" s="14">
        <v>1494898.5207600219</v>
      </c>
      <c r="J228" s="15">
        <v>1047835.2798</v>
      </c>
      <c r="K228" s="15">
        <f>SUM(Tasaus[[#This Row],[Laskennallinen kunnallisvero, €]:[Laskennallinen kiinteistövero, €]])</f>
        <v>9030270.8845395539</v>
      </c>
      <c r="L228" s="15">
        <f>Tasaus[[#This Row],[Laskennallinen verotulo yhteensä, €]]/Tasaus[[#This Row],[Asukasluku 31.12.2021]]</f>
        <v>1838.0360033664876</v>
      </c>
      <c r="M228" s="37">
        <f>$L$11-Tasaus[[#This Row],[Laskennallinen verotulo yhteensä, €/asukas (=tasausraja)]]</f>
        <v>142.11399663351244</v>
      </c>
      <c r="N228" s="384">
        <f>IF(Tasaus[[#This Row],[Erotus = tasausrja - laskennallinen verotulo, €/asukas]]&gt;0,(Tasaus[[#This Row],[Erotus = tasausrja - laskennallinen verotulo, €/asukas]]*$B$7),(Tasaus[[#This Row],[Erotus = tasausrja - laskennallinen verotulo, €/asukas]]*$B$8))</f>
        <v>127.9025969701612</v>
      </c>
      <c r="O228" s="385">
        <f>Tasaus[[#This Row],[Tasaus,  €/asukas]]*Tasaus[[#This Row],[Asukasluku 31.12.2021]]</f>
        <v>628385.45891440194</v>
      </c>
      <c r="Q228" s="121"/>
      <c r="R228" s="122"/>
      <c r="S228" s="123"/>
    </row>
    <row r="229" spans="1:19">
      <c r="A229" s="275">
        <v>702</v>
      </c>
      <c r="B229" s="13" t="s">
        <v>594</v>
      </c>
      <c r="C229" s="276">
        <v>4155</v>
      </c>
      <c r="D229" s="277">
        <v>22</v>
      </c>
      <c r="E229" s="277">
        <f>Tasaus[[#This Row],[Tuloveroprosentti 2022]]-12.64</f>
        <v>9.36</v>
      </c>
      <c r="F229" s="14">
        <v>13159634.800077215</v>
      </c>
      <c r="G229" s="14">
        <f>Tasaus[[#This Row],[Kunnallisvero (maksuunpantu), €]]*100/Tasaus[[#This Row],[Tuloveroprosentti 2022]]</f>
        <v>59816521.818532795</v>
      </c>
      <c r="H229" s="278">
        <f>Tasaus[[#This Row],[Verotettava tulo (kunnallisvero), €]]*($E$11/100)</f>
        <v>4402496.0058440138</v>
      </c>
      <c r="I229" s="14">
        <v>1480739.2771149084</v>
      </c>
      <c r="J229" s="15">
        <v>916898.98609999998</v>
      </c>
      <c r="K229" s="15">
        <f>SUM(Tasaus[[#This Row],[Laskennallinen kunnallisvero, €]:[Laskennallinen kiinteistövero, €]])</f>
        <v>6800134.2690589223</v>
      </c>
      <c r="L229" s="15">
        <f>Tasaus[[#This Row],[Laskennallinen verotulo yhteensä, €]]/Tasaus[[#This Row],[Asukasluku 31.12.2021]]</f>
        <v>1636.6147458625564</v>
      </c>
      <c r="M229" s="37">
        <f>$L$11-Tasaus[[#This Row],[Laskennallinen verotulo yhteensä, €/asukas (=tasausraja)]]</f>
        <v>343.53525413744364</v>
      </c>
      <c r="N229" s="384">
        <f>IF(Tasaus[[#This Row],[Erotus = tasausrja - laskennallinen verotulo, €/asukas]]&gt;0,(Tasaus[[#This Row],[Erotus = tasausrja - laskennallinen verotulo, €/asukas]]*$B$7),(Tasaus[[#This Row],[Erotus = tasausrja - laskennallinen verotulo, €/asukas]]*$B$8))</f>
        <v>309.18172872369928</v>
      </c>
      <c r="O229" s="385">
        <f>Tasaus[[#This Row],[Tasaus,  €/asukas]]*Tasaus[[#This Row],[Asukasluku 31.12.2021]]</f>
        <v>1284650.0828469705</v>
      </c>
      <c r="Q229" s="121"/>
      <c r="R229" s="122"/>
      <c r="S229" s="123"/>
    </row>
    <row r="230" spans="1:19">
      <c r="A230" s="275">
        <v>704</v>
      </c>
      <c r="B230" s="13" t="s">
        <v>595</v>
      </c>
      <c r="C230" s="276">
        <v>6379</v>
      </c>
      <c r="D230" s="277">
        <v>19.75</v>
      </c>
      <c r="E230" s="277">
        <f>Tasaus[[#This Row],[Tuloveroprosentti 2022]]-12.64</f>
        <v>7.1099999999999994</v>
      </c>
      <c r="F230" s="14">
        <v>26107000.200153187</v>
      </c>
      <c r="G230" s="14">
        <f>Tasaus[[#This Row],[Kunnallisvero (maksuunpantu), €]]*100/Tasaus[[#This Row],[Tuloveroprosentti 2022]]</f>
        <v>132187342.78558576</v>
      </c>
      <c r="H230" s="278">
        <f>Tasaus[[#This Row],[Verotettava tulo (kunnallisvero), €]]*($E$11/100)</f>
        <v>9728988.4290191121</v>
      </c>
      <c r="I230" s="14">
        <v>1024945.4092888996</v>
      </c>
      <c r="J230" s="15">
        <v>753173.60195000016</v>
      </c>
      <c r="K230" s="15">
        <f>SUM(Tasaus[[#This Row],[Laskennallinen kunnallisvero, €]:[Laskennallinen kiinteistövero, €]])</f>
        <v>11507107.440258013</v>
      </c>
      <c r="L230" s="15">
        <f>Tasaus[[#This Row],[Laskennallinen verotulo yhteensä, €]]/Tasaus[[#This Row],[Asukasluku 31.12.2021]]</f>
        <v>1803.9045995074484</v>
      </c>
      <c r="M230" s="37">
        <f>$L$11-Tasaus[[#This Row],[Laskennallinen verotulo yhteensä, €/asukas (=tasausraja)]]</f>
        <v>176.24540049255165</v>
      </c>
      <c r="N230" s="384">
        <f>IF(Tasaus[[#This Row],[Erotus = tasausrja - laskennallinen verotulo, €/asukas]]&gt;0,(Tasaus[[#This Row],[Erotus = tasausrja - laskennallinen verotulo, €/asukas]]*$B$7),(Tasaus[[#This Row],[Erotus = tasausrja - laskennallinen verotulo, €/asukas]]*$B$8))</f>
        <v>158.62086044329649</v>
      </c>
      <c r="O230" s="385">
        <f>Tasaus[[#This Row],[Tasaus,  €/asukas]]*Tasaus[[#This Row],[Asukasluku 31.12.2021]]</f>
        <v>1011842.4687677884</v>
      </c>
      <c r="Q230" s="121"/>
      <c r="R230" s="122"/>
      <c r="S230" s="123"/>
    </row>
    <row r="231" spans="1:19">
      <c r="A231" s="275">
        <v>707</v>
      </c>
      <c r="B231" s="13" t="s">
        <v>596</v>
      </c>
      <c r="C231" s="276">
        <v>2032</v>
      </c>
      <c r="D231" s="277">
        <v>21.500000000000004</v>
      </c>
      <c r="E231" s="277">
        <f>Tasaus[[#This Row],[Tuloveroprosentti 2022]]-12.64</f>
        <v>8.860000000000003</v>
      </c>
      <c r="F231" s="14">
        <v>4949097.7600290393</v>
      </c>
      <c r="G231" s="14">
        <f>Tasaus[[#This Row],[Kunnallisvero (maksuunpantu), €]]*100/Tasaus[[#This Row],[Tuloveroprosentti 2022]]</f>
        <v>23019059.348972272</v>
      </c>
      <c r="H231" s="278">
        <f>Tasaus[[#This Row],[Verotettava tulo (kunnallisvero), €]]*($E$11/100)</f>
        <v>1694202.7680843591</v>
      </c>
      <c r="I231" s="14">
        <v>476395.71897810325</v>
      </c>
      <c r="J231" s="15">
        <v>352509.52565000003</v>
      </c>
      <c r="K231" s="15">
        <f>SUM(Tasaus[[#This Row],[Laskennallinen kunnallisvero, €]:[Laskennallinen kiinteistövero, €]])</f>
        <v>2523108.0127124628</v>
      </c>
      <c r="L231" s="15">
        <f>Tasaus[[#This Row],[Laskennallinen verotulo yhteensä, €]]/Tasaus[[#This Row],[Asukasluku 31.12.2021]]</f>
        <v>1241.687014130149</v>
      </c>
      <c r="M231" s="37">
        <f>$L$11-Tasaus[[#This Row],[Laskennallinen verotulo yhteensä, €/asukas (=tasausraja)]]</f>
        <v>738.46298586985108</v>
      </c>
      <c r="N231" s="384">
        <f>IF(Tasaus[[#This Row],[Erotus = tasausrja - laskennallinen verotulo, €/asukas]]&gt;0,(Tasaus[[#This Row],[Erotus = tasausrja - laskennallinen verotulo, €/asukas]]*$B$7),(Tasaus[[#This Row],[Erotus = tasausrja - laskennallinen verotulo, €/asukas]]*$B$8))</f>
        <v>664.616687282866</v>
      </c>
      <c r="O231" s="385">
        <f>Tasaus[[#This Row],[Tasaus,  €/asukas]]*Tasaus[[#This Row],[Asukasluku 31.12.2021]]</f>
        <v>1350501.1085587838</v>
      </c>
      <c r="Q231" s="121"/>
      <c r="R231" s="122"/>
      <c r="S231" s="123"/>
    </row>
    <row r="232" spans="1:19">
      <c r="A232" s="275">
        <v>710</v>
      </c>
      <c r="B232" s="13" t="s">
        <v>234</v>
      </c>
      <c r="C232" s="276">
        <v>27484</v>
      </c>
      <c r="D232" s="277">
        <v>22</v>
      </c>
      <c r="E232" s="277">
        <f>Tasaus[[#This Row],[Tuloveroprosentti 2022]]-12.64</f>
        <v>9.36</v>
      </c>
      <c r="F232" s="14">
        <v>110453951.89064811</v>
      </c>
      <c r="G232" s="14">
        <f>Tasaus[[#This Row],[Kunnallisvero (maksuunpantu), €]]*100/Tasaus[[#This Row],[Tuloveroprosentti 2022]]</f>
        <v>502063417.68476415</v>
      </c>
      <c r="H232" s="278">
        <f>Tasaus[[#This Row],[Verotettava tulo (kunnallisvero), €]]*($E$11/100)</f>
        <v>36951867.54159864</v>
      </c>
      <c r="I232" s="14">
        <v>3709014.8081542784</v>
      </c>
      <c r="J232" s="15">
        <v>5266730.8881999999</v>
      </c>
      <c r="K232" s="15">
        <f>SUM(Tasaus[[#This Row],[Laskennallinen kunnallisvero, €]:[Laskennallinen kiinteistövero, €]])</f>
        <v>45927613.237952918</v>
      </c>
      <c r="L232" s="15">
        <f>Tasaus[[#This Row],[Laskennallinen verotulo yhteensä, €]]/Tasaus[[#This Row],[Asukasluku 31.12.2021]]</f>
        <v>1671.0672841636194</v>
      </c>
      <c r="M232" s="37">
        <f>$L$11-Tasaus[[#This Row],[Laskennallinen verotulo yhteensä, €/asukas (=tasausraja)]]</f>
        <v>309.08271583638066</v>
      </c>
      <c r="N232" s="384">
        <f>IF(Tasaus[[#This Row],[Erotus = tasausrja - laskennallinen verotulo, €/asukas]]&gt;0,(Tasaus[[#This Row],[Erotus = tasausrja - laskennallinen verotulo, €/asukas]]*$B$7),(Tasaus[[#This Row],[Erotus = tasausrja - laskennallinen verotulo, €/asukas]]*$B$8))</f>
        <v>278.1744442527426</v>
      </c>
      <c r="O232" s="385">
        <f>Tasaus[[#This Row],[Tasaus,  €/asukas]]*Tasaus[[#This Row],[Asukasluku 31.12.2021]]</f>
        <v>7645346.4258423774</v>
      </c>
      <c r="Q232" s="121"/>
      <c r="R232" s="122"/>
      <c r="S232" s="123"/>
    </row>
    <row r="233" spans="1:19">
      <c r="A233" s="275">
        <v>729</v>
      </c>
      <c r="B233" s="13" t="s">
        <v>597</v>
      </c>
      <c r="C233" s="276">
        <v>9117</v>
      </c>
      <c r="D233" s="277">
        <v>22</v>
      </c>
      <c r="E233" s="277">
        <f>Tasaus[[#This Row],[Tuloveroprosentti 2022]]-12.64</f>
        <v>9.36</v>
      </c>
      <c r="F233" s="14">
        <v>27296901.250160169</v>
      </c>
      <c r="G233" s="14">
        <f>Tasaus[[#This Row],[Kunnallisvero (maksuunpantu), €]]*100/Tasaus[[#This Row],[Tuloveroprosentti 2022]]</f>
        <v>124076823.8643644</v>
      </c>
      <c r="H233" s="278">
        <f>Tasaus[[#This Row],[Verotettava tulo (kunnallisvero), €]]*($E$11/100)</f>
        <v>9132054.236417219</v>
      </c>
      <c r="I233" s="14">
        <v>1990824.3812747633</v>
      </c>
      <c r="J233" s="15">
        <v>1427409.4471999998</v>
      </c>
      <c r="K233" s="15">
        <f>SUM(Tasaus[[#This Row],[Laskennallinen kunnallisvero, €]:[Laskennallinen kiinteistövero, €]])</f>
        <v>12550288.064891983</v>
      </c>
      <c r="L233" s="15">
        <f>Tasaus[[#This Row],[Laskennallinen verotulo yhteensä, €]]/Tasaus[[#This Row],[Asukasluku 31.12.2021]]</f>
        <v>1376.5808999552467</v>
      </c>
      <c r="M233" s="37">
        <f>$L$11-Tasaus[[#This Row],[Laskennallinen verotulo yhteensä, €/asukas (=tasausraja)]]</f>
        <v>603.56910004475344</v>
      </c>
      <c r="N233" s="384">
        <f>IF(Tasaus[[#This Row],[Erotus = tasausrja - laskennallinen verotulo, €/asukas]]&gt;0,(Tasaus[[#This Row],[Erotus = tasausrja - laskennallinen verotulo, €/asukas]]*$B$7),(Tasaus[[#This Row],[Erotus = tasausrja - laskennallinen verotulo, €/asukas]]*$B$8))</f>
        <v>543.21219004027807</v>
      </c>
      <c r="O233" s="385">
        <f>Tasaus[[#This Row],[Tasaus,  €/asukas]]*Tasaus[[#This Row],[Asukasluku 31.12.2021]]</f>
        <v>4952465.5365972156</v>
      </c>
      <c r="Q233" s="121"/>
      <c r="R233" s="122"/>
      <c r="S233" s="123"/>
    </row>
    <row r="234" spans="1:19">
      <c r="A234" s="275">
        <v>732</v>
      </c>
      <c r="B234" s="13" t="s">
        <v>598</v>
      </c>
      <c r="C234" s="276">
        <v>3416</v>
      </c>
      <c r="D234" s="277">
        <v>20.25</v>
      </c>
      <c r="E234" s="277">
        <f>Tasaus[[#This Row],[Tuloveroprosentti 2022]]-12.64</f>
        <v>7.6099999999999994</v>
      </c>
      <c r="F234" s="14">
        <v>9385505.1100550704</v>
      </c>
      <c r="G234" s="14">
        <f>Tasaus[[#This Row],[Kunnallisvero (maksuunpantu), €]]*100/Tasaus[[#This Row],[Tuloveroprosentti 2022]]</f>
        <v>46348173.382987998</v>
      </c>
      <c r="H234" s="278">
        <f>Tasaus[[#This Row],[Verotettava tulo (kunnallisvero), €]]*($E$11/100)</f>
        <v>3411225.5609879168</v>
      </c>
      <c r="I234" s="14">
        <v>1039444.9992853713</v>
      </c>
      <c r="J234" s="15">
        <v>613620.04460000002</v>
      </c>
      <c r="K234" s="15">
        <f>SUM(Tasaus[[#This Row],[Laskennallinen kunnallisvero, €]:[Laskennallinen kiinteistövero, €]])</f>
        <v>5064290.6048732875</v>
      </c>
      <c r="L234" s="15">
        <f>Tasaus[[#This Row],[Laskennallinen verotulo yhteensä, €]]/Tasaus[[#This Row],[Asukasluku 31.12.2021]]</f>
        <v>1482.5206688739131</v>
      </c>
      <c r="M234" s="37">
        <f>$L$11-Tasaus[[#This Row],[Laskennallinen verotulo yhteensä, €/asukas (=tasausraja)]]</f>
        <v>497.62933112608698</v>
      </c>
      <c r="N234" s="384">
        <f>IF(Tasaus[[#This Row],[Erotus = tasausrja - laskennallinen verotulo, €/asukas]]&gt;0,(Tasaus[[#This Row],[Erotus = tasausrja - laskennallinen verotulo, €/asukas]]*$B$7),(Tasaus[[#This Row],[Erotus = tasausrja - laskennallinen verotulo, €/asukas]]*$B$8))</f>
        <v>447.86639801347832</v>
      </c>
      <c r="O234" s="385">
        <f>Tasaus[[#This Row],[Tasaus,  €/asukas]]*Tasaus[[#This Row],[Asukasluku 31.12.2021]]</f>
        <v>1529911.6156140419</v>
      </c>
      <c r="Q234" s="121"/>
      <c r="R234" s="122"/>
      <c r="S234" s="123"/>
    </row>
    <row r="235" spans="1:19">
      <c r="A235" s="275">
        <v>734</v>
      </c>
      <c r="B235" s="13" t="s">
        <v>599</v>
      </c>
      <c r="C235" s="276">
        <v>51400</v>
      </c>
      <c r="D235" s="277">
        <v>20.75</v>
      </c>
      <c r="E235" s="277">
        <f>Tasaus[[#This Row],[Tuloveroprosentti 2022]]-12.64</f>
        <v>8.11</v>
      </c>
      <c r="F235" s="14">
        <v>181827489.98106688</v>
      </c>
      <c r="G235" s="14">
        <f>Tasaus[[#This Row],[Kunnallisvero (maksuunpantu), €]]*100/Tasaus[[#This Row],[Tuloveroprosentti 2022]]</f>
        <v>876277060.14971995</v>
      </c>
      <c r="H235" s="278">
        <f>Tasaus[[#This Row],[Verotettava tulo (kunnallisvero), €]]*($E$11/100)</f>
        <v>64493991.62701939</v>
      </c>
      <c r="I235" s="14">
        <v>11644503.094185734</v>
      </c>
      <c r="J235" s="15">
        <v>7989925.2687499998</v>
      </c>
      <c r="K235" s="15">
        <f>SUM(Tasaus[[#This Row],[Laskennallinen kunnallisvero, €]:[Laskennallinen kiinteistövero, €]])</f>
        <v>84128419.989955127</v>
      </c>
      <c r="L235" s="15">
        <f>Tasaus[[#This Row],[Laskennallinen verotulo yhteensä, €]]/Tasaus[[#This Row],[Asukasluku 31.12.2021]]</f>
        <v>1636.7396885205278</v>
      </c>
      <c r="M235" s="37">
        <f>$L$11-Tasaus[[#This Row],[Laskennallinen verotulo yhteensä, €/asukas (=tasausraja)]]</f>
        <v>343.41031147947228</v>
      </c>
      <c r="N235" s="384">
        <f>IF(Tasaus[[#This Row],[Erotus = tasausrja - laskennallinen verotulo, €/asukas]]&gt;0,(Tasaus[[#This Row],[Erotus = tasausrja - laskennallinen verotulo, €/asukas]]*$B$7),(Tasaus[[#This Row],[Erotus = tasausrja - laskennallinen verotulo, €/asukas]]*$B$8))</f>
        <v>309.06928033152508</v>
      </c>
      <c r="O235" s="385">
        <f>Tasaus[[#This Row],[Tasaus,  €/asukas]]*Tasaus[[#This Row],[Asukasluku 31.12.2021]]</f>
        <v>15886161.009040389</v>
      </c>
      <c r="Q235" s="121"/>
      <c r="R235" s="122"/>
      <c r="S235" s="123"/>
    </row>
    <row r="236" spans="1:19">
      <c r="A236" s="275">
        <v>738</v>
      </c>
      <c r="B236" s="13" t="s">
        <v>600</v>
      </c>
      <c r="C236" s="276">
        <v>2959</v>
      </c>
      <c r="D236" s="277">
        <v>21.5</v>
      </c>
      <c r="E236" s="277">
        <f>Tasaus[[#This Row],[Tuloveroprosentti 2022]]-12.64</f>
        <v>8.86</v>
      </c>
      <c r="F236" s="14">
        <v>11053277.330064857</v>
      </c>
      <c r="G236" s="14">
        <f>Tasaus[[#This Row],[Kunnallisvero (maksuunpantu), €]]*100/Tasaus[[#This Row],[Tuloveroprosentti 2022]]</f>
        <v>51410592.232859798</v>
      </c>
      <c r="H236" s="278">
        <f>Tasaus[[#This Row],[Verotettava tulo (kunnallisvero), €]]*($E$11/100)</f>
        <v>3783819.5883384813</v>
      </c>
      <c r="I236" s="14">
        <v>495776.2098244963</v>
      </c>
      <c r="J236" s="15">
        <v>553760.32035000005</v>
      </c>
      <c r="K236" s="15">
        <f>SUM(Tasaus[[#This Row],[Laskennallinen kunnallisvero, €]:[Laskennallinen kiinteistövero, €]])</f>
        <v>4833356.1185129769</v>
      </c>
      <c r="L236" s="15">
        <f>Tasaus[[#This Row],[Laskennallinen verotulo yhteensä, €]]/Tasaus[[#This Row],[Asukasluku 31.12.2021]]</f>
        <v>1633.4424192338549</v>
      </c>
      <c r="M236" s="37">
        <f>$L$11-Tasaus[[#This Row],[Laskennallinen verotulo yhteensä, €/asukas (=tasausraja)]]</f>
        <v>346.70758076614516</v>
      </c>
      <c r="N236" s="384">
        <f>IF(Tasaus[[#This Row],[Erotus = tasausrja - laskennallinen verotulo, €/asukas]]&gt;0,(Tasaus[[#This Row],[Erotus = tasausrja - laskennallinen verotulo, €/asukas]]*$B$7),(Tasaus[[#This Row],[Erotus = tasausrja - laskennallinen verotulo, €/asukas]]*$B$8))</f>
        <v>312.03682268953065</v>
      </c>
      <c r="O236" s="385">
        <f>Tasaus[[#This Row],[Tasaus,  €/asukas]]*Tasaus[[#This Row],[Asukasluku 31.12.2021]]</f>
        <v>923316.95833832119</v>
      </c>
      <c r="Q236" s="121"/>
      <c r="R236" s="122"/>
      <c r="S236" s="123"/>
    </row>
    <row r="237" spans="1:19">
      <c r="A237" s="275">
        <v>739</v>
      </c>
      <c r="B237" s="13" t="s">
        <v>601</v>
      </c>
      <c r="C237" s="276">
        <v>3261</v>
      </c>
      <c r="D237" s="277">
        <v>21.5</v>
      </c>
      <c r="E237" s="277">
        <f>Tasaus[[#This Row],[Tuloveroprosentti 2022]]-12.64</f>
        <v>8.86</v>
      </c>
      <c r="F237" s="14">
        <v>10305841.980060471</v>
      </c>
      <c r="G237" s="14">
        <f>Tasaus[[#This Row],[Kunnallisvero (maksuunpantu), €]]*100/Tasaus[[#This Row],[Tuloveroprosentti 2022]]</f>
        <v>47934148.744467311</v>
      </c>
      <c r="H237" s="278">
        <f>Tasaus[[#This Row],[Verotettava tulo (kunnallisvero), €]]*($E$11/100)</f>
        <v>3527953.3475927939</v>
      </c>
      <c r="I237" s="14">
        <v>854096.98935452278</v>
      </c>
      <c r="J237" s="15">
        <v>787308.86404999997</v>
      </c>
      <c r="K237" s="15">
        <f>SUM(Tasaus[[#This Row],[Laskennallinen kunnallisvero, €]:[Laskennallinen kiinteistövero, €]])</f>
        <v>5169359.2009973163</v>
      </c>
      <c r="L237" s="15">
        <f>Tasaus[[#This Row],[Laskennallinen verotulo yhteensä, €]]/Tasaus[[#This Row],[Asukasluku 31.12.2021]]</f>
        <v>1585.2067467026422</v>
      </c>
      <c r="M237" s="37">
        <f>$L$11-Tasaus[[#This Row],[Laskennallinen verotulo yhteensä, €/asukas (=tasausraja)]]</f>
        <v>394.94325329735784</v>
      </c>
      <c r="N237" s="384">
        <f>IF(Tasaus[[#This Row],[Erotus = tasausrja - laskennallinen verotulo, €/asukas]]&gt;0,(Tasaus[[#This Row],[Erotus = tasausrja - laskennallinen verotulo, €/asukas]]*$B$7),(Tasaus[[#This Row],[Erotus = tasausrja - laskennallinen verotulo, €/asukas]]*$B$8))</f>
        <v>355.44892796762207</v>
      </c>
      <c r="O237" s="385">
        <f>Tasaus[[#This Row],[Tasaus,  €/asukas]]*Tasaus[[#This Row],[Asukasluku 31.12.2021]]</f>
        <v>1159118.9541024156</v>
      </c>
      <c r="Q237" s="121"/>
      <c r="R237" s="122"/>
      <c r="S237" s="123"/>
    </row>
    <row r="238" spans="1:19">
      <c r="A238" s="275">
        <v>740</v>
      </c>
      <c r="B238" s="13" t="s">
        <v>602</v>
      </c>
      <c r="C238" s="276">
        <v>32547</v>
      </c>
      <c r="D238" s="277">
        <v>22</v>
      </c>
      <c r="E238" s="277">
        <f>Tasaus[[#This Row],[Tuloveroprosentti 2022]]-12.64</f>
        <v>9.36</v>
      </c>
      <c r="F238" s="14">
        <v>115365985.77067693</v>
      </c>
      <c r="G238" s="14">
        <f>Tasaus[[#This Row],[Kunnallisvero (maksuunpantu), €]]*100/Tasaus[[#This Row],[Tuloveroprosentti 2022]]</f>
        <v>524390844.41216779</v>
      </c>
      <c r="H238" s="278">
        <f>Tasaus[[#This Row],[Verotettava tulo (kunnallisvero), €]]*($E$11/100)</f>
        <v>38595166.148735546</v>
      </c>
      <c r="I238" s="14">
        <v>8625820.5636097547</v>
      </c>
      <c r="J238" s="15">
        <v>5671524.3665000005</v>
      </c>
      <c r="K238" s="15">
        <f>SUM(Tasaus[[#This Row],[Laskennallinen kunnallisvero, €]:[Laskennallinen kiinteistövero, €]])</f>
        <v>52892511.0788453</v>
      </c>
      <c r="L238" s="15">
        <f>Tasaus[[#This Row],[Laskennallinen verotulo yhteensä, €]]/Tasaus[[#This Row],[Asukasluku 31.12.2021]]</f>
        <v>1625.1117177879773</v>
      </c>
      <c r="M238" s="37">
        <f>$L$11-Tasaus[[#This Row],[Laskennallinen verotulo yhteensä, €/asukas (=tasausraja)]]</f>
        <v>355.03828221202275</v>
      </c>
      <c r="N238" s="384">
        <f>IF(Tasaus[[#This Row],[Erotus = tasausrja - laskennallinen verotulo, €/asukas]]&gt;0,(Tasaus[[#This Row],[Erotus = tasausrja - laskennallinen verotulo, €/asukas]]*$B$7),(Tasaus[[#This Row],[Erotus = tasausrja - laskennallinen verotulo, €/asukas]]*$B$8))</f>
        <v>319.53445399082051</v>
      </c>
      <c r="O238" s="385">
        <f>Tasaus[[#This Row],[Tasaus,  €/asukas]]*Tasaus[[#This Row],[Asukasluku 31.12.2021]]</f>
        <v>10399887.874039235</v>
      </c>
      <c r="Q238" s="121"/>
      <c r="R238" s="122"/>
      <c r="S238" s="123"/>
    </row>
    <row r="239" spans="1:19">
      <c r="A239" s="275">
        <v>742</v>
      </c>
      <c r="B239" s="13" t="s">
        <v>603</v>
      </c>
      <c r="C239" s="276">
        <v>1009</v>
      </c>
      <c r="D239" s="277">
        <v>21.75</v>
      </c>
      <c r="E239" s="277">
        <f>Tasaus[[#This Row],[Tuloveroprosentti 2022]]-12.64</f>
        <v>9.11</v>
      </c>
      <c r="F239" s="14">
        <v>3091729.0900181415</v>
      </c>
      <c r="G239" s="14">
        <f>Tasaus[[#This Row],[Kunnallisvero (maksuunpantu), €]]*100/Tasaus[[#This Row],[Tuloveroprosentti 2022]]</f>
        <v>14214846.390888005</v>
      </c>
      <c r="H239" s="278">
        <f>Tasaus[[#This Row],[Verotettava tulo (kunnallisvero), €]]*($E$11/100)</f>
        <v>1046212.6943693572</v>
      </c>
      <c r="I239" s="14">
        <v>903945.74324409233</v>
      </c>
      <c r="J239" s="15">
        <v>193895.8891</v>
      </c>
      <c r="K239" s="15">
        <f>SUM(Tasaus[[#This Row],[Laskennallinen kunnallisvero, €]:[Laskennallinen kiinteistövero, €]])</f>
        <v>2144054.3267134493</v>
      </c>
      <c r="L239" s="15">
        <f>Tasaus[[#This Row],[Laskennallinen verotulo yhteensä, €]]/Tasaus[[#This Row],[Asukasluku 31.12.2021]]</f>
        <v>2124.9299570995531</v>
      </c>
      <c r="M239" s="37">
        <f>$L$11-Tasaus[[#This Row],[Laskennallinen verotulo yhteensä, €/asukas (=tasausraja)]]</f>
        <v>-144.77995709955303</v>
      </c>
      <c r="N239" s="384">
        <f>IF(Tasaus[[#This Row],[Erotus = tasausrja - laskennallinen verotulo, €/asukas]]&gt;0,(Tasaus[[#This Row],[Erotus = tasausrja - laskennallinen verotulo, €/asukas]]*$B$7),(Tasaus[[#This Row],[Erotus = tasausrja - laskennallinen verotulo, €/asukas]]*$B$8))</f>
        <v>-14.477995709955303</v>
      </c>
      <c r="O239" s="385">
        <f>Tasaus[[#This Row],[Tasaus,  €/asukas]]*Tasaus[[#This Row],[Asukasluku 31.12.2021]]</f>
        <v>-14608.297671344901</v>
      </c>
      <c r="Q239" s="121"/>
      <c r="R239" s="122"/>
      <c r="S239" s="123"/>
    </row>
    <row r="240" spans="1:19">
      <c r="A240" s="275">
        <v>743</v>
      </c>
      <c r="B240" s="13" t="s">
        <v>604</v>
      </c>
      <c r="C240" s="276">
        <v>64736</v>
      </c>
      <c r="D240" s="277">
        <v>21</v>
      </c>
      <c r="E240" s="277">
        <f>Tasaus[[#This Row],[Tuloveroprosentti 2022]]-12.64</f>
        <v>8.36</v>
      </c>
      <c r="F240" s="14">
        <v>254713332.47149459</v>
      </c>
      <c r="G240" s="14">
        <f>Tasaus[[#This Row],[Kunnallisvero (maksuunpantu), €]]*100/Tasaus[[#This Row],[Tuloveroprosentti 2022]]</f>
        <v>1212920630.8166409</v>
      </c>
      <c r="H240" s="278">
        <f>Tasaus[[#This Row],[Verotettava tulo (kunnallisvero), €]]*($E$11/100)</f>
        <v>89270958.428104758</v>
      </c>
      <c r="I240" s="14">
        <v>15880558.574996563</v>
      </c>
      <c r="J240" s="15">
        <v>11280600.154750003</v>
      </c>
      <c r="K240" s="15">
        <f>SUM(Tasaus[[#This Row],[Laskennallinen kunnallisvero, €]:[Laskennallinen kiinteistövero, €]])</f>
        <v>116432117.15785132</v>
      </c>
      <c r="L240" s="15">
        <f>Tasaus[[#This Row],[Laskennallinen verotulo yhteensä, €]]/Tasaus[[#This Row],[Asukasluku 31.12.2021]]</f>
        <v>1798.5682951966653</v>
      </c>
      <c r="M240" s="37">
        <f>$L$11-Tasaus[[#This Row],[Laskennallinen verotulo yhteensä, €/asukas (=tasausraja)]]</f>
        <v>181.58170480333479</v>
      </c>
      <c r="N240" s="384">
        <f>IF(Tasaus[[#This Row],[Erotus = tasausrja - laskennallinen verotulo, €/asukas]]&gt;0,(Tasaus[[#This Row],[Erotus = tasausrja - laskennallinen verotulo, €/asukas]]*$B$7),(Tasaus[[#This Row],[Erotus = tasausrja - laskennallinen verotulo, €/asukas]]*$B$8))</f>
        <v>163.42353432300132</v>
      </c>
      <c r="O240" s="385">
        <f>Tasaus[[#This Row],[Tasaus,  €/asukas]]*Tasaus[[#This Row],[Asukasluku 31.12.2021]]</f>
        <v>10579385.917933814</v>
      </c>
      <c r="Q240" s="121"/>
      <c r="R240" s="122"/>
      <c r="S240" s="123"/>
    </row>
    <row r="241" spans="1:19">
      <c r="A241" s="275">
        <v>746</v>
      </c>
      <c r="B241" s="13" t="s">
        <v>605</v>
      </c>
      <c r="C241" s="276">
        <v>4781</v>
      </c>
      <c r="D241" s="277">
        <v>21.75</v>
      </c>
      <c r="E241" s="277">
        <f>Tasaus[[#This Row],[Tuloveroprosentti 2022]]-12.64</f>
        <v>9.11</v>
      </c>
      <c r="F241" s="14">
        <v>13386948.290078551</v>
      </c>
      <c r="G241" s="14">
        <f>Tasaus[[#This Row],[Kunnallisvero (maksuunpantu), €]]*100/Tasaus[[#This Row],[Tuloveroprosentti 2022]]</f>
        <v>61549187.540591031</v>
      </c>
      <c r="H241" s="278">
        <f>Tasaus[[#This Row],[Verotettava tulo (kunnallisvero), €]]*($E$11/100)</f>
        <v>4530020.2029874995</v>
      </c>
      <c r="I241" s="14">
        <v>2710776.7802415723</v>
      </c>
      <c r="J241" s="15">
        <v>564947.2886000002</v>
      </c>
      <c r="K241" s="15">
        <f>SUM(Tasaus[[#This Row],[Laskennallinen kunnallisvero, €]:[Laskennallinen kiinteistövero, €]])</f>
        <v>7805744.2718290724</v>
      </c>
      <c r="L241" s="15">
        <f>Tasaus[[#This Row],[Laskennallinen verotulo yhteensä, €]]/Tasaus[[#This Row],[Asukasluku 31.12.2021]]</f>
        <v>1632.659333158141</v>
      </c>
      <c r="M241" s="37">
        <f>$L$11-Tasaus[[#This Row],[Laskennallinen verotulo yhteensä, €/asukas (=tasausraja)]]</f>
        <v>347.49066684185914</v>
      </c>
      <c r="N241" s="384">
        <f>IF(Tasaus[[#This Row],[Erotus = tasausrja - laskennallinen verotulo, €/asukas]]&gt;0,(Tasaus[[#This Row],[Erotus = tasausrja - laskennallinen verotulo, €/asukas]]*$B$7),(Tasaus[[#This Row],[Erotus = tasausrja - laskennallinen verotulo, €/asukas]]*$B$8))</f>
        <v>312.74160015767325</v>
      </c>
      <c r="O241" s="385">
        <f>Tasaus[[#This Row],[Tasaus,  €/asukas]]*Tasaus[[#This Row],[Asukasluku 31.12.2021]]</f>
        <v>1495217.5903538358</v>
      </c>
      <c r="Q241" s="121"/>
      <c r="R241" s="122"/>
      <c r="S241" s="123"/>
    </row>
    <row r="242" spans="1:19">
      <c r="A242" s="275">
        <v>747</v>
      </c>
      <c r="B242" s="13" t="s">
        <v>606</v>
      </c>
      <c r="C242" s="276">
        <v>1352</v>
      </c>
      <c r="D242" s="277">
        <v>22</v>
      </c>
      <c r="E242" s="277">
        <f>Tasaus[[#This Row],[Tuloveroprosentti 2022]]-12.64</f>
        <v>9.36</v>
      </c>
      <c r="F242" s="14">
        <v>3511379.0400206037</v>
      </c>
      <c r="G242" s="14">
        <f>Tasaus[[#This Row],[Kunnallisvero (maksuunpantu), €]]*100/Tasaus[[#This Row],[Tuloveroprosentti 2022]]</f>
        <v>15960813.81827547</v>
      </c>
      <c r="H242" s="278">
        <f>Tasaus[[#This Row],[Verotettava tulo (kunnallisvero), €]]*($E$11/100)</f>
        <v>1174715.8970250746</v>
      </c>
      <c r="I242" s="14">
        <v>564072.68035524234</v>
      </c>
      <c r="J242" s="15">
        <v>277020.03895000002</v>
      </c>
      <c r="K242" s="15">
        <f>SUM(Tasaus[[#This Row],[Laskennallinen kunnallisvero, €]:[Laskennallinen kiinteistövero, €]])</f>
        <v>2015808.6163303168</v>
      </c>
      <c r="L242" s="15">
        <f>Tasaus[[#This Row],[Laskennallinen verotulo yhteensä, €]]/Tasaus[[#This Row],[Asukasluku 31.12.2021]]</f>
        <v>1490.982704386329</v>
      </c>
      <c r="M242" s="37">
        <f>$L$11-Tasaus[[#This Row],[Laskennallinen verotulo yhteensä, €/asukas (=tasausraja)]]</f>
        <v>489.16729561367106</v>
      </c>
      <c r="N242" s="384">
        <f>IF(Tasaus[[#This Row],[Erotus = tasausrja - laskennallinen verotulo, €/asukas]]&gt;0,(Tasaus[[#This Row],[Erotus = tasausrja - laskennallinen verotulo, €/asukas]]*$B$7),(Tasaus[[#This Row],[Erotus = tasausrja - laskennallinen verotulo, €/asukas]]*$B$8))</f>
        <v>440.25056605230395</v>
      </c>
      <c r="O242" s="385">
        <f>Tasaus[[#This Row],[Tasaus,  €/asukas]]*Tasaus[[#This Row],[Asukasluku 31.12.2021]]</f>
        <v>595218.76530271489</v>
      </c>
      <c r="Q242" s="121"/>
      <c r="R242" s="122"/>
      <c r="S242" s="123"/>
    </row>
    <row r="243" spans="1:19">
      <c r="A243" s="275">
        <v>748</v>
      </c>
      <c r="B243" s="13" t="s">
        <v>607</v>
      </c>
      <c r="C243" s="276">
        <v>5028</v>
      </c>
      <c r="D243" s="277">
        <v>22</v>
      </c>
      <c r="E243" s="277">
        <f>Tasaus[[#This Row],[Tuloveroprosentti 2022]]-12.64</f>
        <v>9.36</v>
      </c>
      <c r="F243" s="14">
        <v>15168699.310089005</v>
      </c>
      <c r="G243" s="14">
        <f>Tasaus[[#This Row],[Kunnallisvero (maksuunpantu), €]]*100/Tasaus[[#This Row],[Tuloveroprosentti 2022]]</f>
        <v>68948633.227677286</v>
      </c>
      <c r="H243" s="278">
        <f>Tasaus[[#This Row],[Verotettava tulo (kunnallisvero), €]]*($E$11/100)</f>
        <v>5074619.4055570485</v>
      </c>
      <c r="I243" s="14">
        <v>1107671.7296886246</v>
      </c>
      <c r="J243" s="15">
        <v>646398.3036000001</v>
      </c>
      <c r="K243" s="15">
        <f>SUM(Tasaus[[#This Row],[Laskennallinen kunnallisvero, €]:[Laskennallinen kiinteistövero, €]])</f>
        <v>6828689.4388456736</v>
      </c>
      <c r="L243" s="15">
        <f>Tasaus[[#This Row],[Laskennallinen verotulo yhteensä, €]]/Tasaus[[#This Row],[Asukasluku 31.12.2021]]</f>
        <v>1358.1323466280178</v>
      </c>
      <c r="M243" s="37">
        <f>$L$11-Tasaus[[#This Row],[Laskennallinen verotulo yhteensä, €/asukas (=tasausraja)]]</f>
        <v>622.01765337198231</v>
      </c>
      <c r="N243" s="384">
        <f>IF(Tasaus[[#This Row],[Erotus = tasausrja - laskennallinen verotulo, €/asukas]]&gt;0,(Tasaus[[#This Row],[Erotus = tasausrja - laskennallinen verotulo, €/asukas]]*$B$7),(Tasaus[[#This Row],[Erotus = tasausrja - laskennallinen verotulo, €/asukas]]*$B$8))</f>
        <v>559.81588803478405</v>
      </c>
      <c r="O243" s="385">
        <f>Tasaus[[#This Row],[Tasaus,  €/asukas]]*Tasaus[[#This Row],[Asukasluku 31.12.2021]]</f>
        <v>2814754.285038894</v>
      </c>
      <c r="Q243" s="121"/>
      <c r="R243" s="122"/>
      <c r="S243" s="123"/>
    </row>
    <row r="244" spans="1:19">
      <c r="A244" s="275">
        <v>749</v>
      </c>
      <c r="B244" s="13" t="s">
        <v>608</v>
      </c>
      <c r="C244" s="276">
        <v>21293</v>
      </c>
      <c r="D244" s="277">
        <v>22.000000000000004</v>
      </c>
      <c r="E244" s="277">
        <f>Tasaus[[#This Row],[Tuloveroprosentti 2022]]-12.64</f>
        <v>9.360000000000003</v>
      </c>
      <c r="F244" s="14">
        <v>87872333.780515596</v>
      </c>
      <c r="G244" s="14">
        <f>Tasaus[[#This Row],[Kunnallisvero (maksuunpantu), €]]*100/Tasaus[[#This Row],[Tuloveroprosentti 2022]]</f>
        <v>399419699.00234354</v>
      </c>
      <c r="H244" s="278">
        <f>Tasaus[[#This Row],[Verotettava tulo (kunnallisvero), €]]*($E$11/100)</f>
        <v>29397289.846572485</v>
      </c>
      <c r="I244" s="14">
        <v>4372037.1060672654</v>
      </c>
      <c r="J244" s="15">
        <v>2552007.1332</v>
      </c>
      <c r="K244" s="15">
        <f>SUM(Tasaus[[#This Row],[Laskennallinen kunnallisvero, €]:[Laskennallinen kiinteistövero, €]])</f>
        <v>36321334.085839748</v>
      </c>
      <c r="L244" s="15">
        <f>Tasaus[[#This Row],[Laskennallinen verotulo yhteensä, €]]/Tasaus[[#This Row],[Asukasluku 31.12.2021]]</f>
        <v>1705.7875398412505</v>
      </c>
      <c r="M244" s="37">
        <f>$L$11-Tasaus[[#This Row],[Laskennallinen verotulo yhteensä, €/asukas (=tasausraja)]]</f>
        <v>274.36246015874963</v>
      </c>
      <c r="N244" s="384">
        <f>IF(Tasaus[[#This Row],[Erotus = tasausrja - laskennallinen verotulo, €/asukas]]&gt;0,(Tasaus[[#This Row],[Erotus = tasausrja - laskennallinen verotulo, €/asukas]]*$B$7),(Tasaus[[#This Row],[Erotus = tasausrja - laskennallinen verotulo, €/asukas]]*$B$8))</f>
        <v>246.92621414287467</v>
      </c>
      <c r="O244" s="385">
        <f>Tasaus[[#This Row],[Tasaus,  €/asukas]]*Tasaus[[#This Row],[Asukasluku 31.12.2021]]</f>
        <v>5257799.8777442304</v>
      </c>
      <c r="Q244" s="121"/>
      <c r="R244" s="122"/>
      <c r="S244" s="123"/>
    </row>
    <row r="245" spans="1:19">
      <c r="A245" s="275">
        <v>751</v>
      </c>
      <c r="B245" s="13" t="s">
        <v>609</v>
      </c>
      <c r="C245" s="276">
        <v>2904</v>
      </c>
      <c r="D245" s="277">
        <v>22.000000000000004</v>
      </c>
      <c r="E245" s="277">
        <f>Tasaus[[#This Row],[Tuloveroprosentti 2022]]-12.64</f>
        <v>9.360000000000003</v>
      </c>
      <c r="F245" s="14">
        <v>10985313.130064458</v>
      </c>
      <c r="G245" s="14">
        <f>Tasaus[[#This Row],[Kunnallisvero (maksuunpantu), €]]*100/Tasaus[[#This Row],[Tuloveroprosentti 2022]]</f>
        <v>49933241.500292987</v>
      </c>
      <c r="H245" s="278">
        <f>Tasaus[[#This Row],[Verotettava tulo (kunnallisvero), €]]*($E$11/100)</f>
        <v>3675086.5744215637</v>
      </c>
      <c r="I245" s="14">
        <v>273637.19518761872</v>
      </c>
      <c r="J245" s="15">
        <v>337843.26274999999</v>
      </c>
      <c r="K245" s="15">
        <f>SUM(Tasaus[[#This Row],[Laskennallinen kunnallisvero, €]:[Laskennallinen kiinteistövero, €]])</f>
        <v>4286567.0323591819</v>
      </c>
      <c r="L245" s="15">
        <f>Tasaus[[#This Row],[Laskennallinen verotulo yhteensä, €]]/Tasaus[[#This Row],[Asukasluku 31.12.2021]]</f>
        <v>1476.090575881261</v>
      </c>
      <c r="M245" s="37">
        <f>$L$11-Tasaus[[#This Row],[Laskennallinen verotulo yhteensä, €/asukas (=tasausraja)]]</f>
        <v>504.05942411873912</v>
      </c>
      <c r="N245" s="384">
        <f>IF(Tasaus[[#This Row],[Erotus = tasausrja - laskennallinen verotulo, €/asukas]]&gt;0,(Tasaus[[#This Row],[Erotus = tasausrja - laskennallinen verotulo, €/asukas]]*$B$7),(Tasaus[[#This Row],[Erotus = tasausrja - laskennallinen verotulo, €/asukas]]*$B$8))</f>
        <v>453.65348170686519</v>
      </c>
      <c r="O245" s="385">
        <f>Tasaus[[#This Row],[Tasaus,  €/asukas]]*Tasaus[[#This Row],[Asukasluku 31.12.2021]]</f>
        <v>1317409.7108767366</v>
      </c>
      <c r="Q245" s="121"/>
      <c r="R245" s="122"/>
      <c r="S245" s="123"/>
    </row>
    <row r="246" spans="1:19">
      <c r="A246" s="275">
        <v>753</v>
      </c>
      <c r="B246" s="13" t="s">
        <v>610</v>
      </c>
      <c r="C246" s="276">
        <v>22190</v>
      </c>
      <c r="D246" s="277">
        <v>19.25</v>
      </c>
      <c r="E246" s="277">
        <f>Tasaus[[#This Row],[Tuloveroprosentti 2022]]-12.64</f>
        <v>6.6099999999999994</v>
      </c>
      <c r="F246" s="14">
        <v>106479038.82062478</v>
      </c>
      <c r="G246" s="14">
        <f>Tasaus[[#This Row],[Kunnallisvero (maksuunpantu), €]]*100/Tasaus[[#This Row],[Tuloveroprosentti 2022]]</f>
        <v>553137864.00324571</v>
      </c>
      <c r="H246" s="278">
        <f>Tasaus[[#This Row],[Verotettava tulo (kunnallisvero), €]]*($E$11/100)</f>
        <v>40710946.790638886</v>
      </c>
      <c r="I246" s="14">
        <v>4432460.933247597</v>
      </c>
      <c r="J246" s="15">
        <v>5655536.8168000001</v>
      </c>
      <c r="K246" s="15">
        <f>SUM(Tasaus[[#This Row],[Laskennallinen kunnallisvero, €]:[Laskennallinen kiinteistövero, €]])</f>
        <v>50798944.540686481</v>
      </c>
      <c r="L246" s="15">
        <f>Tasaus[[#This Row],[Laskennallinen verotulo yhteensä, €]]/Tasaus[[#This Row],[Asukasluku 31.12.2021]]</f>
        <v>2289.2719486564433</v>
      </c>
      <c r="M246" s="37">
        <f>$L$11-Tasaus[[#This Row],[Laskennallinen verotulo yhteensä, €/asukas (=tasausraja)]]</f>
        <v>-309.12194865644324</v>
      </c>
      <c r="N246" s="384">
        <f>IF(Tasaus[[#This Row],[Erotus = tasausrja - laskennallinen verotulo, €/asukas]]&gt;0,(Tasaus[[#This Row],[Erotus = tasausrja - laskennallinen verotulo, €/asukas]]*$B$7),(Tasaus[[#This Row],[Erotus = tasausrja - laskennallinen verotulo, €/asukas]]*$B$8))</f>
        <v>-30.912194865644324</v>
      </c>
      <c r="O246" s="385">
        <f>Tasaus[[#This Row],[Tasaus,  €/asukas]]*Tasaus[[#This Row],[Asukasluku 31.12.2021]]</f>
        <v>-685941.60406864749</v>
      </c>
      <c r="Q246" s="121"/>
      <c r="R246" s="122"/>
      <c r="S246" s="123"/>
    </row>
    <row r="247" spans="1:19">
      <c r="A247" s="275">
        <v>755</v>
      </c>
      <c r="B247" s="13" t="s">
        <v>611</v>
      </c>
      <c r="C247" s="276">
        <v>6198</v>
      </c>
      <c r="D247" s="277">
        <v>21.25</v>
      </c>
      <c r="E247" s="277">
        <f>Tasaus[[#This Row],[Tuloveroprosentti 2022]]-12.64</f>
        <v>8.61</v>
      </c>
      <c r="F247" s="14">
        <v>30508840.590179015</v>
      </c>
      <c r="G247" s="14">
        <f>Tasaus[[#This Row],[Kunnallisvero (maksuunpantu), €]]*100/Tasaus[[#This Row],[Tuloveroprosentti 2022]]</f>
        <v>143571014.54201889</v>
      </c>
      <c r="H247" s="278">
        <f>Tasaus[[#This Row],[Verotettava tulo (kunnallisvero), €]]*($E$11/100)</f>
        <v>10566826.67029259</v>
      </c>
      <c r="I247" s="14">
        <v>735590.53286758426</v>
      </c>
      <c r="J247" s="15">
        <v>1182903.6911999998</v>
      </c>
      <c r="K247" s="15">
        <f>SUM(Tasaus[[#This Row],[Laskennallinen kunnallisvero, €]:[Laskennallinen kiinteistövero, €]])</f>
        <v>12485320.894360173</v>
      </c>
      <c r="L247" s="15">
        <f>Tasaus[[#This Row],[Laskennallinen verotulo yhteensä, €]]/Tasaus[[#This Row],[Asukasluku 31.12.2021]]</f>
        <v>2014.4112446531419</v>
      </c>
      <c r="M247" s="37">
        <f>$L$11-Tasaus[[#This Row],[Laskennallinen verotulo yhteensä, €/asukas (=tasausraja)]]</f>
        <v>-34.26124465314183</v>
      </c>
      <c r="N247" s="384">
        <f>IF(Tasaus[[#This Row],[Erotus = tasausrja - laskennallinen verotulo, €/asukas]]&gt;0,(Tasaus[[#This Row],[Erotus = tasausrja - laskennallinen verotulo, €/asukas]]*$B$7),(Tasaus[[#This Row],[Erotus = tasausrja - laskennallinen verotulo, €/asukas]]*$B$8))</f>
        <v>-3.4261244653141834</v>
      </c>
      <c r="O247" s="385">
        <f>Tasaus[[#This Row],[Tasaus,  €/asukas]]*Tasaus[[#This Row],[Asukasluku 31.12.2021]]</f>
        <v>-21235.119436017307</v>
      </c>
      <c r="Q247" s="121"/>
      <c r="R247" s="122"/>
      <c r="S247" s="123"/>
    </row>
    <row r="248" spans="1:19">
      <c r="A248" s="275">
        <v>758</v>
      </c>
      <c r="B248" s="13" t="s">
        <v>612</v>
      </c>
      <c r="C248" s="276">
        <v>8187</v>
      </c>
      <c r="D248" s="277">
        <v>21</v>
      </c>
      <c r="E248" s="277">
        <f>Tasaus[[#This Row],[Tuloveroprosentti 2022]]-12.64</f>
        <v>8.36</v>
      </c>
      <c r="F248" s="14">
        <v>30522173.740179092</v>
      </c>
      <c r="G248" s="14">
        <f>Tasaus[[#This Row],[Kunnallisvero (maksuunpantu), €]]*100/Tasaus[[#This Row],[Tuloveroprosentti 2022]]</f>
        <v>145343684.4770433</v>
      </c>
      <c r="H248" s="278">
        <f>Tasaus[[#This Row],[Verotettava tulo (kunnallisvero), €]]*($E$11/100)</f>
        <v>10697295.177510386</v>
      </c>
      <c r="I248" s="14">
        <v>2663160.6185063501</v>
      </c>
      <c r="J248" s="15">
        <v>1919614.04315</v>
      </c>
      <c r="K248" s="15">
        <f>SUM(Tasaus[[#This Row],[Laskennallinen kunnallisvero, €]:[Laskennallinen kiinteistövero, €]])</f>
        <v>15280069.839166736</v>
      </c>
      <c r="L248" s="15">
        <f>Tasaus[[#This Row],[Laskennallinen verotulo yhteensä, €]]/Tasaus[[#This Row],[Asukasluku 31.12.2021]]</f>
        <v>1866.3820494890358</v>
      </c>
      <c r="M248" s="37">
        <f>$L$11-Tasaus[[#This Row],[Laskennallinen verotulo yhteensä, €/asukas (=tasausraja)]]</f>
        <v>113.76795051096428</v>
      </c>
      <c r="N248" s="384">
        <f>IF(Tasaus[[#This Row],[Erotus = tasausrja - laskennallinen verotulo, €/asukas]]&gt;0,(Tasaus[[#This Row],[Erotus = tasausrja - laskennallinen verotulo, €/asukas]]*$B$7),(Tasaus[[#This Row],[Erotus = tasausrja - laskennallinen verotulo, €/asukas]]*$B$8))</f>
        <v>102.39115545986786</v>
      </c>
      <c r="O248" s="385">
        <f>Tasaus[[#This Row],[Tasaus,  €/asukas]]*Tasaus[[#This Row],[Asukasluku 31.12.2021]]</f>
        <v>838276.38974993816</v>
      </c>
      <c r="Q248" s="121"/>
      <c r="R248" s="122"/>
      <c r="S248" s="123"/>
    </row>
    <row r="249" spans="1:19">
      <c r="A249" s="275">
        <v>759</v>
      </c>
      <c r="B249" s="13" t="s">
        <v>613</v>
      </c>
      <c r="C249" s="276">
        <v>1997</v>
      </c>
      <c r="D249" s="277">
        <v>21.750000000000004</v>
      </c>
      <c r="E249" s="277">
        <f>Tasaus[[#This Row],[Tuloveroprosentti 2022]]-12.64</f>
        <v>9.110000000000003</v>
      </c>
      <c r="F249" s="14">
        <v>5024246.2000294812</v>
      </c>
      <c r="G249" s="14">
        <f>Tasaus[[#This Row],[Kunnallisvero (maksuunpantu), €]]*100/Tasaus[[#This Row],[Tuloveroprosentti 2022]]</f>
        <v>23099982.528871175</v>
      </c>
      <c r="H249" s="278">
        <f>Tasaus[[#This Row],[Verotettava tulo (kunnallisvero), €]]*($E$11/100)</f>
        <v>1700158.7141249184</v>
      </c>
      <c r="I249" s="14">
        <v>870181.89594704902</v>
      </c>
      <c r="J249" s="15">
        <v>300671.05254999996</v>
      </c>
      <c r="K249" s="15">
        <f>SUM(Tasaus[[#This Row],[Laskennallinen kunnallisvero, €]:[Laskennallinen kiinteistövero, €]])</f>
        <v>2871011.6626219675</v>
      </c>
      <c r="L249" s="15">
        <f>Tasaus[[#This Row],[Laskennallinen verotulo yhteensä, €]]/Tasaus[[#This Row],[Asukasluku 31.12.2021]]</f>
        <v>1437.6623247981811</v>
      </c>
      <c r="M249" s="37">
        <f>$L$11-Tasaus[[#This Row],[Laskennallinen verotulo yhteensä, €/asukas (=tasausraja)]]</f>
        <v>542.487675201819</v>
      </c>
      <c r="N249" s="384">
        <f>IF(Tasaus[[#This Row],[Erotus = tasausrja - laskennallinen verotulo, €/asukas]]&gt;0,(Tasaus[[#This Row],[Erotus = tasausrja - laskennallinen verotulo, €/asukas]]*$B$7),(Tasaus[[#This Row],[Erotus = tasausrja - laskennallinen verotulo, €/asukas]]*$B$8))</f>
        <v>488.2389076816371</v>
      </c>
      <c r="O249" s="385">
        <f>Tasaus[[#This Row],[Tasaus,  €/asukas]]*Tasaus[[#This Row],[Asukasluku 31.12.2021]]</f>
        <v>975013.09864022932</v>
      </c>
      <c r="Q249" s="121"/>
      <c r="R249" s="122"/>
      <c r="S249" s="123"/>
    </row>
    <row r="250" spans="1:19">
      <c r="A250" s="275">
        <v>761</v>
      </c>
      <c r="B250" s="13" t="s">
        <v>614</v>
      </c>
      <c r="C250" s="276">
        <v>8563</v>
      </c>
      <c r="D250" s="277">
        <v>20.5</v>
      </c>
      <c r="E250" s="277">
        <f>Tasaus[[#This Row],[Tuloveroprosentti 2022]]-12.64</f>
        <v>7.8599999999999994</v>
      </c>
      <c r="F250" s="14">
        <v>26961918.890158206</v>
      </c>
      <c r="G250" s="14">
        <f>Tasaus[[#This Row],[Kunnallisvero (maksuunpantu), €]]*100/Tasaus[[#This Row],[Tuloveroprosentti 2022]]</f>
        <v>131521555.56174734</v>
      </c>
      <c r="H250" s="278">
        <f>Tasaus[[#This Row],[Verotettava tulo (kunnallisvero), €]]*($E$11/100)</f>
        <v>9679986.4893446043</v>
      </c>
      <c r="I250" s="14">
        <v>1407238.8127998407</v>
      </c>
      <c r="J250" s="15">
        <v>1192705.63585</v>
      </c>
      <c r="K250" s="15">
        <f>SUM(Tasaus[[#This Row],[Laskennallinen kunnallisvero, €]:[Laskennallinen kiinteistövero, €]])</f>
        <v>12279930.937994445</v>
      </c>
      <c r="L250" s="15">
        <f>Tasaus[[#This Row],[Laskennallinen verotulo yhteensä, €]]/Tasaus[[#This Row],[Asukasluku 31.12.2021]]</f>
        <v>1434.0687770634643</v>
      </c>
      <c r="M250" s="37">
        <f>$L$11-Tasaus[[#This Row],[Laskennallinen verotulo yhteensä, €/asukas (=tasausraja)]]</f>
        <v>546.08122293653582</v>
      </c>
      <c r="N250" s="384">
        <f>IF(Tasaus[[#This Row],[Erotus = tasausrja - laskennallinen verotulo, €/asukas]]&gt;0,(Tasaus[[#This Row],[Erotus = tasausrja - laskennallinen verotulo, €/asukas]]*$B$7),(Tasaus[[#This Row],[Erotus = tasausrja - laskennallinen verotulo, €/asukas]]*$B$8))</f>
        <v>491.47310064288223</v>
      </c>
      <c r="O250" s="385">
        <f>Tasaus[[#This Row],[Tasaus,  €/asukas]]*Tasaus[[#This Row],[Asukasluku 31.12.2021]]</f>
        <v>4208484.1608050009</v>
      </c>
      <c r="Q250" s="121"/>
      <c r="R250" s="122"/>
      <c r="S250" s="123"/>
    </row>
    <row r="251" spans="1:19">
      <c r="A251" s="275">
        <v>762</v>
      </c>
      <c r="B251" s="13" t="s">
        <v>615</v>
      </c>
      <c r="C251" s="276">
        <v>3777</v>
      </c>
      <c r="D251" s="277">
        <v>21.25</v>
      </c>
      <c r="E251" s="277">
        <f>Tasaus[[#This Row],[Tuloveroprosentti 2022]]-12.64</f>
        <v>8.61</v>
      </c>
      <c r="F251" s="14">
        <v>10384120.61006093</v>
      </c>
      <c r="G251" s="14">
        <f>Tasaus[[#This Row],[Kunnallisvero (maksuunpantu), €]]*100/Tasaus[[#This Row],[Tuloveroprosentti 2022]]</f>
        <v>48866449.929698497</v>
      </c>
      <c r="H251" s="278">
        <f>Tasaus[[#This Row],[Verotettava tulo (kunnallisvero), €]]*($E$11/100)</f>
        <v>3596570.7148258095</v>
      </c>
      <c r="I251" s="14">
        <v>1782919.4356281217</v>
      </c>
      <c r="J251" s="15">
        <v>538192.0956</v>
      </c>
      <c r="K251" s="15">
        <f>SUM(Tasaus[[#This Row],[Laskennallinen kunnallisvero, €]:[Laskennallinen kiinteistövero, €]])</f>
        <v>5917682.2460539304</v>
      </c>
      <c r="L251" s="15">
        <f>Tasaus[[#This Row],[Laskennallinen verotulo yhteensä, €]]/Tasaus[[#This Row],[Asukasluku 31.12.2021]]</f>
        <v>1566.7678702816866</v>
      </c>
      <c r="M251" s="37">
        <f>$L$11-Tasaus[[#This Row],[Laskennallinen verotulo yhteensä, €/asukas (=tasausraja)]]</f>
        <v>413.38212971831354</v>
      </c>
      <c r="N251" s="384">
        <f>IF(Tasaus[[#This Row],[Erotus = tasausrja - laskennallinen verotulo, €/asukas]]&gt;0,(Tasaus[[#This Row],[Erotus = tasausrja - laskennallinen verotulo, €/asukas]]*$B$7),(Tasaus[[#This Row],[Erotus = tasausrja - laskennallinen verotulo, €/asukas]]*$B$8))</f>
        <v>372.04391674648218</v>
      </c>
      <c r="O251" s="385">
        <f>Tasaus[[#This Row],[Tasaus,  €/asukas]]*Tasaus[[#This Row],[Asukasluku 31.12.2021]]</f>
        <v>1405209.8735514632</v>
      </c>
      <c r="Q251" s="121"/>
      <c r="R251" s="122"/>
      <c r="S251" s="123"/>
    </row>
    <row r="252" spans="1:19">
      <c r="A252" s="275">
        <v>765</v>
      </c>
      <c r="B252" s="13" t="s">
        <v>616</v>
      </c>
      <c r="C252" s="276">
        <v>10348</v>
      </c>
      <c r="D252" s="277">
        <v>19.75</v>
      </c>
      <c r="E252" s="277">
        <f>Tasaus[[#This Row],[Tuloveroprosentti 2022]]-12.64</f>
        <v>7.1099999999999994</v>
      </c>
      <c r="F252" s="14">
        <v>34916010.71020487</v>
      </c>
      <c r="G252" s="14">
        <f>Tasaus[[#This Row],[Kunnallisvero (maksuunpantu), €]]*100/Tasaus[[#This Row],[Tuloveroprosentti 2022]]</f>
        <v>176789927.64660692</v>
      </c>
      <c r="H252" s="278">
        <f>Tasaus[[#This Row],[Verotettava tulo (kunnallisvero), €]]*($E$11/100)</f>
        <v>13011738.674790269</v>
      </c>
      <c r="I252" s="14">
        <v>2899336.2867204826</v>
      </c>
      <c r="J252" s="15">
        <v>2300820.8293000003</v>
      </c>
      <c r="K252" s="15">
        <f>SUM(Tasaus[[#This Row],[Laskennallinen kunnallisvero, €]:[Laskennallinen kiinteistövero, €]])</f>
        <v>18211895.790810753</v>
      </c>
      <c r="L252" s="15">
        <f>Tasaus[[#This Row],[Laskennallinen verotulo yhteensä, €]]/Tasaus[[#This Row],[Asukasluku 31.12.2021]]</f>
        <v>1759.943543758287</v>
      </c>
      <c r="M252" s="37">
        <f>$L$11-Tasaus[[#This Row],[Laskennallinen verotulo yhteensä, €/asukas (=tasausraja)]]</f>
        <v>220.20645624171311</v>
      </c>
      <c r="N252" s="384">
        <f>IF(Tasaus[[#This Row],[Erotus = tasausrja - laskennallinen verotulo, €/asukas]]&gt;0,(Tasaus[[#This Row],[Erotus = tasausrja - laskennallinen verotulo, €/asukas]]*$B$7),(Tasaus[[#This Row],[Erotus = tasausrja - laskennallinen verotulo, €/asukas]]*$B$8))</f>
        <v>198.18581061754182</v>
      </c>
      <c r="O252" s="385">
        <f>Tasaus[[#This Row],[Tasaus,  €/asukas]]*Tasaus[[#This Row],[Asukasluku 31.12.2021]]</f>
        <v>2050826.7682703228</v>
      </c>
      <c r="Q252" s="121"/>
      <c r="R252" s="122"/>
      <c r="S252" s="123"/>
    </row>
    <row r="253" spans="1:19">
      <c r="A253" s="275">
        <v>768</v>
      </c>
      <c r="B253" s="13" t="s">
        <v>617</v>
      </c>
      <c r="C253" s="276">
        <v>2430</v>
      </c>
      <c r="D253" s="277">
        <v>21</v>
      </c>
      <c r="E253" s="277">
        <f>Tasaus[[#This Row],[Tuloveroprosentti 2022]]-12.64</f>
        <v>8.36</v>
      </c>
      <c r="F253" s="14">
        <v>6566915.8700385317</v>
      </c>
      <c r="G253" s="14">
        <f>Tasaus[[#This Row],[Kunnallisvero (maksuunpantu), €]]*100/Tasaus[[#This Row],[Tuloveroprosentti 2022]]</f>
        <v>31271027.952564437</v>
      </c>
      <c r="H253" s="278">
        <f>Tasaus[[#This Row],[Verotettava tulo (kunnallisvero), €]]*($E$11/100)</f>
        <v>2301547.6573087424</v>
      </c>
      <c r="I253" s="14">
        <v>1006467.9078016063</v>
      </c>
      <c r="J253" s="15">
        <v>595059.2193</v>
      </c>
      <c r="K253" s="15">
        <f>SUM(Tasaus[[#This Row],[Laskennallinen kunnallisvero, €]:[Laskennallinen kiinteistövero, €]])</f>
        <v>3903074.7844103486</v>
      </c>
      <c r="L253" s="15">
        <f>Tasaus[[#This Row],[Laskennallinen verotulo yhteensä, €]]/Tasaus[[#This Row],[Asukasluku 31.12.2021]]</f>
        <v>1606.2036149836827</v>
      </c>
      <c r="M253" s="37">
        <f>$L$11-Tasaus[[#This Row],[Laskennallinen verotulo yhteensä, €/asukas (=tasausraja)]]</f>
        <v>373.94638501631744</v>
      </c>
      <c r="N253" s="384">
        <f>IF(Tasaus[[#This Row],[Erotus = tasausrja - laskennallinen verotulo, €/asukas]]&gt;0,(Tasaus[[#This Row],[Erotus = tasausrja - laskennallinen verotulo, €/asukas]]*$B$7),(Tasaus[[#This Row],[Erotus = tasausrja - laskennallinen verotulo, €/asukas]]*$B$8))</f>
        <v>336.5517465146857</v>
      </c>
      <c r="O253" s="385">
        <f>Tasaus[[#This Row],[Tasaus,  €/asukas]]*Tasaus[[#This Row],[Asukasluku 31.12.2021]]</f>
        <v>817820.74403068621</v>
      </c>
      <c r="Q253" s="121"/>
      <c r="R253" s="122"/>
      <c r="S253" s="123"/>
    </row>
    <row r="254" spans="1:19">
      <c r="A254" s="275">
        <v>777</v>
      </c>
      <c r="B254" s="13" t="s">
        <v>618</v>
      </c>
      <c r="C254" s="276">
        <v>7508</v>
      </c>
      <c r="D254" s="277">
        <v>21.5</v>
      </c>
      <c r="E254" s="277">
        <f>Tasaus[[#This Row],[Tuloveroprosentti 2022]]-12.64</f>
        <v>8.86</v>
      </c>
      <c r="F254" s="14">
        <v>22364251.010131225</v>
      </c>
      <c r="G254" s="14">
        <f>Tasaus[[#This Row],[Kunnallisvero (maksuunpantu), €]]*100/Tasaus[[#This Row],[Tuloveroprosentti 2022]]</f>
        <v>104019772.14014524</v>
      </c>
      <c r="H254" s="278">
        <f>Tasaus[[#This Row],[Verotettava tulo (kunnallisvero), €]]*($E$11/100)</f>
        <v>7655855.2295146901</v>
      </c>
      <c r="I254" s="14">
        <v>2590916.0213308991</v>
      </c>
      <c r="J254" s="15">
        <v>955661.9922000001</v>
      </c>
      <c r="K254" s="15">
        <f>SUM(Tasaus[[#This Row],[Laskennallinen kunnallisvero, €]:[Laskennallinen kiinteistövero, €]])</f>
        <v>11202433.243045589</v>
      </c>
      <c r="L254" s="15">
        <f>Tasaus[[#This Row],[Laskennallinen verotulo yhteensä, €]]/Tasaus[[#This Row],[Asukasluku 31.12.2021]]</f>
        <v>1492.0662284290875</v>
      </c>
      <c r="M254" s="37">
        <f>$L$11-Tasaus[[#This Row],[Laskennallinen verotulo yhteensä, €/asukas (=tasausraja)]]</f>
        <v>488.08377157091263</v>
      </c>
      <c r="N254" s="384">
        <f>IF(Tasaus[[#This Row],[Erotus = tasausrja - laskennallinen verotulo, €/asukas]]&gt;0,(Tasaus[[#This Row],[Erotus = tasausrja - laskennallinen verotulo, €/asukas]]*$B$7),(Tasaus[[#This Row],[Erotus = tasausrja - laskennallinen verotulo, €/asukas]]*$B$8))</f>
        <v>439.2753944138214</v>
      </c>
      <c r="O254" s="385">
        <f>Tasaus[[#This Row],[Tasaus,  €/asukas]]*Tasaus[[#This Row],[Asukasluku 31.12.2021]]</f>
        <v>3298079.6612589713</v>
      </c>
      <c r="Q254" s="121"/>
      <c r="R254" s="122"/>
      <c r="S254" s="123"/>
    </row>
    <row r="255" spans="1:19">
      <c r="A255" s="275">
        <v>778</v>
      </c>
      <c r="B255" s="13" t="s">
        <v>619</v>
      </c>
      <c r="C255" s="276">
        <v>6891</v>
      </c>
      <c r="D255" s="277">
        <v>21.75</v>
      </c>
      <c r="E255" s="277">
        <f>Tasaus[[#This Row],[Tuloveroprosentti 2022]]-12.64</f>
        <v>9.11</v>
      </c>
      <c r="F255" s="14">
        <v>21992846.870129049</v>
      </c>
      <c r="G255" s="14">
        <f>Tasaus[[#This Row],[Kunnallisvero (maksuunpantu), €]]*100/Tasaus[[#This Row],[Tuloveroprosentti 2022]]</f>
        <v>101116537.33392668</v>
      </c>
      <c r="H255" s="278">
        <f>Tasaus[[#This Row],[Verotettava tulo (kunnallisvero), €]]*($E$11/100)</f>
        <v>7442177.1477770032</v>
      </c>
      <c r="I255" s="14">
        <v>1569139.429084955</v>
      </c>
      <c r="J255" s="15">
        <v>866226.51835000014</v>
      </c>
      <c r="K255" s="15">
        <f>SUM(Tasaus[[#This Row],[Laskennallinen kunnallisvero, €]:[Laskennallinen kiinteistövero, €]])</f>
        <v>9877543.0952119585</v>
      </c>
      <c r="L255" s="15">
        <f>Tasaus[[#This Row],[Laskennallinen verotulo yhteensä, €]]/Tasaus[[#This Row],[Asukasluku 31.12.2021]]</f>
        <v>1433.3976339010244</v>
      </c>
      <c r="M255" s="37">
        <f>$L$11-Tasaus[[#This Row],[Laskennallinen verotulo yhteensä, €/asukas (=tasausraja)]]</f>
        <v>546.7523660989757</v>
      </c>
      <c r="N255" s="384">
        <f>IF(Tasaus[[#This Row],[Erotus = tasausrja - laskennallinen verotulo, €/asukas]]&gt;0,(Tasaus[[#This Row],[Erotus = tasausrja - laskennallinen verotulo, €/asukas]]*$B$7),(Tasaus[[#This Row],[Erotus = tasausrja - laskennallinen verotulo, €/asukas]]*$B$8))</f>
        <v>492.07712948907812</v>
      </c>
      <c r="O255" s="385">
        <f>Tasaus[[#This Row],[Tasaus,  €/asukas]]*Tasaus[[#This Row],[Asukasluku 31.12.2021]]</f>
        <v>3390903.4993092371</v>
      </c>
      <c r="Q255" s="121"/>
      <c r="R255" s="122"/>
      <c r="S255" s="123"/>
    </row>
    <row r="256" spans="1:19">
      <c r="A256" s="275">
        <v>781</v>
      </c>
      <c r="B256" s="13" t="s">
        <v>620</v>
      </c>
      <c r="C256" s="276">
        <v>3584</v>
      </c>
      <c r="D256" s="277">
        <v>19</v>
      </c>
      <c r="E256" s="277">
        <f>Tasaus[[#This Row],[Tuloveroprosentti 2022]]-12.64</f>
        <v>6.3599999999999994</v>
      </c>
      <c r="F256" s="14">
        <v>9326543.3400547244</v>
      </c>
      <c r="G256" s="14">
        <f>Tasaus[[#This Row],[Kunnallisvero (maksuunpantu), €]]*100/Tasaus[[#This Row],[Tuloveroprosentti 2022]]</f>
        <v>49087070.210814334</v>
      </c>
      <c r="H256" s="278">
        <f>Tasaus[[#This Row],[Verotettava tulo (kunnallisvero), €]]*($E$11/100)</f>
        <v>3612808.3675159351</v>
      </c>
      <c r="I256" s="14">
        <v>1279193.5777291041</v>
      </c>
      <c r="J256" s="15">
        <v>1218032.5454000002</v>
      </c>
      <c r="K256" s="15">
        <f>SUM(Tasaus[[#This Row],[Laskennallinen kunnallisvero, €]:[Laskennallinen kiinteistövero, €]])</f>
        <v>6110034.4906450389</v>
      </c>
      <c r="L256" s="15">
        <f>Tasaus[[#This Row],[Laskennallinen verotulo yhteensä, €]]/Tasaus[[#This Row],[Asukasluku 31.12.2021]]</f>
        <v>1704.8087306487273</v>
      </c>
      <c r="M256" s="37">
        <f>$L$11-Tasaus[[#This Row],[Laskennallinen verotulo yhteensä, €/asukas (=tasausraja)]]</f>
        <v>275.34126935127279</v>
      </c>
      <c r="N256" s="384">
        <f>IF(Tasaus[[#This Row],[Erotus = tasausrja - laskennallinen verotulo, €/asukas]]&gt;0,(Tasaus[[#This Row],[Erotus = tasausrja - laskennallinen verotulo, €/asukas]]*$B$7),(Tasaus[[#This Row],[Erotus = tasausrja - laskennallinen verotulo, €/asukas]]*$B$8))</f>
        <v>247.80714241614552</v>
      </c>
      <c r="O256" s="385">
        <f>Tasaus[[#This Row],[Tasaus,  €/asukas]]*Tasaus[[#This Row],[Asukasluku 31.12.2021]]</f>
        <v>888140.79841946554</v>
      </c>
      <c r="Q256" s="121"/>
      <c r="R256" s="122"/>
      <c r="S256" s="123"/>
    </row>
    <row r="257" spans="1:19">
      <c r="A257" s="275">
        <v>783</v>
      </c>
      <c r="B257" s="13" t="s">
        <v>621</v>
      </c>
      <c r="C257" s="276">
        <v>6588</v>
      </c>
      <c r="D257" s="277">
        <v>21.5</v>
      </c>
      <c r="E257" s="277">
        <f>Tasaus[[#This Row],[Tuloveroprosentti 2022]]-12.64</f>
        <v>8.86</v>
      </c>
      <c r="F257" s="14">
        <v>25210914.610147931</v>
      </c>
      <c r="G257" s="14">
        <f>Tasaus[[#This Row],[Kunnallisvero (maksuunpantu), €]]*100/Tasaus[[#This Row],[Tuloveroprosentti 2022]]</f>
        <v>117260067.95417641</v>
      </c>
      <c r="H257" s="278">
        <f>Tasaus[[#This Row],[Verotettava tulo (kunnallisvero), €]]*($E$11/100)</f>
        <v>8630341.0014273841</v>
      </c>
      <c r="I257" s="14">
        <v>1366437.7507629737</v>
      </c>
      <c r="J257" s="15">
        <v>1195776.30125</v>
      </c>
      <c r="K257" s="15">
        <f>SUM(Tasaus[[#This Row],[Laskennallinen kunnallisvero, €]:[Laskennallinen kiinteistövero, €]])</f>
        <v>11192555.053440357</v>
      </c>
      <c r="L257" s="15">
        <f>Tasaus[[#This Row],[Laskennallinen verotulo yhteensä, €]]/Tasaus[[#This Row],[Asukasluku 31.12.2021]]</f>
        <v>1698.9306395628957</v>
      </c>
      <c r="M257" s="37">
        <f>$L$11-Tasaus[[#This Row],[Laskennallinen verotulo yhteensä, €/asukas (=tasausraja)]]</f>
        <v>281.21936043710434</v>
      </c>
      <c r="N257" s="384">
        <f>IF(Tasaus[[#This Row],[Erotus = tasausrja - laskennallinen verotulo, €/asukas]]&gt;0,(Tasaus[[#This Row],[Erotus = tasausrja - laskennallinen verotulo, €/asukas]]*$B$7),(Tasaus[[#This Row],[Erotus = tasausrja - laskennallinen verotulo, €/asukas]]*$B$8))</f>
        <v>253.09742439339391</v>
      </c>
      <c r="O257" s="385">
        <f>Tasaus[[#This Row],[Tasaus,  €/asukas]]*Tasaus[[#This Row],[Asukasluku 31.12.2021]]</f>
        <v>1667405.8319036791</v>
      </c>
      <c r="Q257" s="121"/>
      <c r="R257" s="122"/>
      <c r="S257" s="123"/>
    </row>
    <row r="258" spans="1:19">
      <c r="A258" s="275">
        <v>785</v>
      </c>
      <c r="B258" s="13" t="s">
        <v>622</v>
      </c>
      <c r="C258" s="276">
        <v>2673</v>
      </c>
      <c r="D258" s="277">
        <v>21</v>
      </c>
      <c r="E258" s="277">
        <f>Tasaus[[#This Row],[Tuloveroprosentti 2022]]-12.64</f>
        <v>8.36</v>
      </c>
      <c r="F258" s="14">
        <v>7454769.9200437414</v>
      </c>
      <c r="G258" s="14">
        <f>Tasaus[[#This Row],[Kunnallisvero (maksuunpantu), €]]*100/Tasaus[[#This Row],[Tuloveroprosentti 2022]]</f>
        <v>35498904.381160676</v>
      </c>
      <c r="H258" s="278">
        <f>Tasaus[[#This Row],[Verotettava tulo (kunnallisvero), €]]*($E$11/100)</f>
        <v>2612719.3624534258</v>
      </c>
      <c r="I258" s="14">
        <v>606444.8930247667</v>
      </c>
      <c r="J258" s="15">
        <v>718058.3306000001</v>
      </c>
      <c r="K258" s="15">
        <f>SUM(Tasaus[[#This Row],[Laskennallinen kunnallisvero, €]:[Laskennallinen kiinteistövero, €]])</f>
        <v>3937222.5860781926</v>
      </c>
      <c r="L258" s="15">
        <f>Tasaus[[#This Row],[Laskennallinen verotulo yhteensä, €]]/Tasaus[[#This Row],[Asukasluku 31.12.2021]]</f>
        <v>1472.9601893296642</v>
      </c>
      <c r="M258" s="37">
        <f>$L$11-Tasaus[[#This Row],[Laskennallinen verotulo yhteensä, €/asukas (=tasausraja)]]</f>
        <v>507.18981067033587</v>
      </c>
      <c r="N258" s="384">
        <f>IF(Tasaus[[#This Row],[Erotus = tasausrja - laskennallinen verotulo, €/asukas]]&gt;0,(Tasaus[[#This Row],[Erotus = tasausrja - laskennallinen verotulo, €/asukas]]*$B$7),(Tasaus[[#This Row],[Erotus = tasausrja - laskennallinen verotulo, €/asukas]]*$B$8))</f>
        <v>456.47082960330232</v>
      </c>
      <c r="O258" s="385">
        <f>Tasaus[[#This Row],[Tasaus,  €/asukas]]*Tasaus[[#This Row],[Asukasluku 31.12.2021]]</f>
        <v>1220146.5275296271</v>
      </c>
      <c r="Q258" s="121"/>
      <c r="R258" s="122"/>
      <c r="S258" s="123"/>
    </row>
    <row r="259" spans="1:19">
      <c r="A259" s="275">
        <v>790</v>
      </c>
      <c r="B259" s="13" t="s">
        <v>261</v>
      </c>
      <c r="C259" s="276">
        <v>23998</v>
      </c>
      <c r="D259" s="277">
        <v>21.5</v>
      </c>
      <c r="E259" s="277">
        <f>Tasaus[[#This Row],[Tuloveroprosentti 2022]]-12.64</f>
        <v>8.86</v>
      </c>
      <c r="F259" s="14">
        <v>80816687.470474198</v>
      </c>
      <c r="G259" s="14">
        <f>Tasaus[[#This Row],[Kunnallisvero (maksuunpantu), €]]*100/Tasaus[[#This Row],[Tuloveroprosentti 2022]]</f>
        <v>375891569.63011253</v>
      </c>
      <c r="H259" s="278">
        <f>Tasaus[[#This Row],[Verotettava tulo (kunnallisvero), €]]*($E$11/100)</f>
        <v>27665619.52477628</v>
      </c>
      <c r="I259" s="14">
        <v>4971594.253427539</v>
      </c>
      <c r="J259" s="15">
        <v>3422304.7888500006</v>
      </c>
      <c r="K259" s="15">
        <f>SUM(Tasaus[[#This Row],[Laskennallinen kunnallisvero, €]:[Laskennallinen kiinteistövero, €]])</f>
        <v>36059518.567053817</v>
      </c>
      <c r="L259" s="15">
        <f>Tasaus[[#This Row],[Laskennallinen verotulo yhteensä, €]]/Tasaus[[#This Row],[Asukasluku 31.12.2021]]</f>
        <v>1502.6051573903583</v>
      </c>
      <c r="M259" s="37">
        <f>$L$11-Tasaus[[#This Row],[Laskennallinen verotulo yhteensä, €/asukas (=tasausraja)]]</f>
        <v>477.54484260964182</v>
      </c>
      <c r="N259" s="384">
        <f>IF(Tasaus[[#This Row],[Erotus = tasausrja - laskennallinen verotulo, €/asukas]]&gt;0,(Tasaus[[#This Row],[Erotus = tasausrja - laskennallinen verotulo, €/asukas]]*$B$7),(Tasaus[[#This Row],[Erotus = tasausrja - laskennallinen verotulo, €/asukas]]*$B$8))</f>
        <v>429.79035834867767</v>
      </c>
      <c r="O259" s="385">
        <f>Tasaus[[#This Row],[Tasaus,  €/asukas]]*Tasaus[[#This Row],[Asukasluku 31.12.2021]]</f>
        <v>10314109.019651568</v>
      </c>
      <c r="Q259" s="121"/>
      <c r="R259" s="122"/>
      <c r="S259" s="123"/>
    </row>
    <row r="260" spans="1:19">
      <c r="A260" s="275">
        <v>791</v>
      </c>
      <c r="B260" s="13" t="s">
        <v>262</v>
      </c>
      <c r="C260" s="276">
        <v>5131</v>
      </c>
      <c r="D260" s="277">
        <v>21.75</v>
      </c>
      <c r="E260" s="277">
        <f>Tasaus[[#This Row],[Tuloveroprosentti 2022]]-12.64</f>
        <v>9.11</v>
      </c>
      <c r="F260" s="14">
        <v>14254515.550083641</v>
      </c>
      <c r="G260" s="14">
        <f>Tasaus[[#This Row],[Kunnallisvero (maksuunpantu), €]]*100/Tasaus[[#This Row],[Tuloveroprosentti 2022]]</f>
        <v>65538002.529120192</v>
      </c>
      <c r="H260" s="278">
        <f>Tasaus[[#This Row],[Verotettava tulo (kunnallisvero), €]]*($E$11/100)</f>
        <v>4823596.9861432463</v>
      </c>
      <c r="I260" s="14">
        <v>1189541.5541475781</v>
      </c>
      <c r="J260" s="15">
        <v>730484.37115000002</v>
      </c>
      <c r="K260" s="15">
        <f>SUM(Tasaus[[#This Row],[Laskennallinen kunnallisvero, €]:[Laskennallinen kiinteistövero, €]])</f>
        <v>6743622.9114408242</v>
      </c>
      <c r="L260" s="15">
        <f>Tasaus[[#This Row],[Laskennallinen verotulo yhteensä, €]]/Tasaus[[#This Row],[Asukasluku 31.12.2021]]</f>
        <v>1314.2901795830878</v>
      </c>
      <c r="M260" s="37">
        <f>$L$11-Tasaus[[#This Row],[Laskennallinen verotulo yhteensä, €/asukas (=tasausraja)]]</f>
        <v>665.85982041691227</v>
      </c>
      <c r="N260" s="384">
        <f>IF(Tasaus[[#This Row],[Erotus = tasausrja - laskennallinen verotulo, €/asukas]]&gt;0,(Tasaus[[#This Row],[Erotus = tasausrja - laskennallinen verotulo, €/asukas]]*$B$7),(Tasaus[[#This Row],[Erotus = tasausrja - laskennallinen verotulo, €/asukas]]*$B$8))</f>
        <v>599.27383837522109</v>
      </c>
      <c r="O260" s="385">
        <f>Tasaus[[#This Row],[Tasaus,  €/asukas]]*Tasaus[[#This Row],[Asukasluku 31.12.2021]]</f>
        <v>3074874.0647032596</v>
      </c>
      <c r="Q260" s="121"/>
      <c r="R260" s="122"/>
      <c r="S260" s="123"/>
    </row>
    <row r="261" spans="1:19">
      <c r="A261" s="275">
        <v>831</v>
      </c>
      <c r="B261" s="13" t="s">
        <v>623</v>
      </c>
      <c r="C261" s="276">
        <v>4595</v>
      </c>
      <c r="D261" s="277">
        <v>21</v>
      </c>
      <c r="E261" s="277">
        <f>Tasaus[[#This Row],[Tuloveroprosentti 2022]]-12.64</f>
        <v>8.36</v>
      </c>
      <c r="F261" s="14">
        <v>18859162.330110658</v>
      </c>
      <c r="G261" s="14">
        <f>Tasaus[[#This Row],[Kunnallisvero (maksuunpantu), €]]*100/Tasaus[[#This Row],[Tuloveroprosentti 2022]]</f>
        <v>89805534.905288845</v>
      </c>
      <c r="H261" s="278">
        <f>Tasaus[[#This Row],[Verotettava tulo (kunnallisvero), €]]*($E$11/100)</f>
        <v>6609687.3690292593</v>
      </c>
      <c r="I261" s="14">
        <v>562979.35856485995</v>
      </c>
      <c r="J261" s="15">
        <v>940333.79925000016</v>
      </c>
      <c r="K261" s="15">
        <f>SUM(Tasaus[[#This Row],[Laskennallinen kunnallisvero, €]:[Laskennallinen kiinteistövero, €]])</f>
        <v>8113000.5268441197</v>
      </c>
      <c r="L261" s="15">
        <f>Tasaus[[#This Row],[Laskennallinen verotulo yhteensä, €]]/Tasaus[[#This Row],[Asukasluku 31.12.2021]]</f>
        <v>1765.6149133501892</v>
      </c>
      <c r="M261" s="37">
        <f>$L$11-Tasaus[[#This Row],[Laskennallinen verotulo yhteensä, €/asukas (=tasausraja)]]</f>
        <v>214.53508664981086</v>
      </c>
      <c r="N261" s="384">
        <f>IF(Tasaus[[#This Row],[Erotus = tasausrja - laskennallinen verotulo, €/asukas]]&gt;0,(Tasaus[[#This Row],[Erotus = tasausrja - laskennallinen verotulo, €/asukas]]*$B$7),(Tasaus[[#This Row],[Erotus = tasausrja - laskennallinen verotulo, €/asukas]]*$B$8))</f>
        <v>193.08157798482978</v>
      </c>
      <c r="O261" s="385">
        <f>Tasaus[[#This Row],[Tasaus,  €/asukas]]*Tasaus[[#This Row],[Asukasluku 31.12.2021]]</f>
        <v>887209.85084029287</v>
      </c>
      <c r="Q261" s="121"/>
      <c r="R261" s="122"/>
      <c r="S261" s="123"/>
    </row>
    <row r="262" spans="1:19">
      <c r="A262" s="275">
        <v>832</v>
      </c>
      <c r="B262" s="13" t="s">
        <v>624</v>
      </c>
      <c r="C262" s="276">
        <v>3913</v>
      </c>
      <c r="D262" s="277">
        <v>20.5</v>
      </c>
      <c r="E262" s="277">
        <f>Tasaus[[#This Row],[Tuloveroprosentti 2022]]-12.64</f>
        <v>7.8599999999999994</v>
      </c>
      <c r="F262" s="14">
        <v>10564467.730061989</v>
      </c>
      <c r="G262" s="14">
        <f>Tasaus[[#This Row],[Kunnallisvero (maksuunpantu), €]]*100/Tasaus[[#This Row],[Tuloveroprosentti 2022]]</f>
        <v>51533988.927131653</v>
      </c>
      <c r="H262" s="278">
        <f>Tasaus[[#This Row],[Verotettava tulo (kunnallisvero), €]]*($E$11/100)</f>
        <v>3792901.5850368896</v>
      </c>
      <c r="I262" s="14">
        <v>1298523.579629031</v>
      </c>
      <c r="J262" s="15">
        <v>530271.01649999991</v>
      </c>
      <c r="K262" s="15">
        <f>SUM(Tasaus[[#This Row],[Laskennallinen kunnallisvero, €]:[Laskennallinen kiinteistövero, €]])</f>
        <v>5621696.1811659206</v>
      </c>
      <c r="L262" s="15">
        <f>Tasaus[[#This Row],[Laskennallinen verotulo yhteensä, €]]/Tasaus[[#This Row],[Asukasluku 31.12.2021]]</f>
        <v>1436.671653760777</v>
      </c>
      <c r="M262" s="37">
        <f>$L$11-Tasaus[[#This Row],[Laskennallinen verotulo yhteensä, €/asukas (=tasausraja)]]</f>
        <v>543.47834623922313</v>
      </c>
      <c r="N262" s="384">
        <f>IF(Tasaus[[#This Row],[Erotus = tasausrja - laskennallinen verotulo, €/asukas]]&gt;0,(Tasaus[[#This Row],[Erotus = tasausrja - laskennallinen verotulo, €/asukas]]*$B$7),(Tasaus[[#This Row],[Erotus = tasausrja - laskennallinen verotulo, €/asukas]]*$B$8))</f>
        <v>489.1305116153008</v>
      </c>
      <c r="O262" s="385">
        <f>Tasaus[[#This Row],[Tasaus,  €/asukas]]*Tasaus[[#This Row],[Asukasluku 31.12.2021]]</f>
        <v>1913967.6919506721</v>
      </c>
      <c r="Q262" s="121"/>
      <c r="R262" s="122"/>
    </row>
    <row r="263" spans="1:19">
      <c r="A263" s="275">
        <v>833</v>
      </c>
      <c r="B263" s="13" t="s">
        <v>625</v>
      </c>
      <c r="C263" s="276">
        <v>1677</v>
      </c>
      <c r="D263" s="277">
        <v>19.5</v>
      </c>
      <c r="E263" s="277">
        <f>Tasaus[[#This Row],[Tuloveroprosentti 2022]]-12.64</f>
        <v>6.8599999999999994</v>
      </c>
      <c r="F263" s="14">
        <v>5521026.8300323952</v>
      </c>
      <c r="G263" s="14">
        <f>Tasaus[[#This Row],[Kunnallisvero (maksuunpantu), €]]*100/Tasaus[[#This Row],[Tuloveroprosentti 2022]]</f>
        <v>28312958.102730233</v>
      </c>
      <c r="H263" s="278">
        <f>Tasaus[[#This Row],[Verotettava tulo (kunnallisvero), €]]*($E$11/100)</f>
        <v>2083833.716360945</v>
      </c>
      <c r="I263" s="14">
        <v>221935.24270185948</v>
      </c>
      <c r="J263" s="15">
        <v>576678.95045</v>
      </c>
      <c r="K263" s="15">
        <f>SUM(Tasaus[[#This Row],[Laskennallinen kunnallisvero, €]:[Laskennallinen kiinteistövero, €]])</f>
        <v>2882447.9095128044</v>
      </c>
      <c r="L263" s="15">
        <f>Tasaus[[#This Row],[Laskennallinen verotulo yhteensä, €]]/Tasaus[[#This Row],[Asukasluku 31.12.2021]]</f>
        <v>1718.8121106218273</v>
      </c>
      <c r="M263" s="37">
        <f>$L$11-Tasaus[[#This Row],[Laskennallinen verotulo yhteensä, €/asukas (=tasausraja)]]</f>
        <v>261.3378893781728</v>
      </c>
      <c r="N263" s="384">
        <f>IF(Tasaus[[#This Row],[Erotus = tasausrja - laskennallinen verotulo, €/asukas]]&gt;0,(Tasaus[[#This Row],[Erotus = tasausrja - laskennallinen verotulo, €/asukas]]*$B$7),(Tasaus[[#This Row],[Erotus = tasausrja - laskennallinen verotulo, €/asukas]]*$B$8))</f>
        <v>235.20410044035552</v>
      </c>
      <c r="O263" s="385">
        <f>Tasaus[[#This Row],[Tasaus,  €/asukas]]*Tasaus[[#This Row],[Asukasluku 31.12.2021]]</f>
        <v>394437.27643847623</v>
      </c>
      <c r="Q263" s="121"/>
      <c r="R263" s="122"/>
    </row>
    <row r="264" spans="1:19">
      <c r="A264" s="275">
        <v>834</v>
      </c>
      <c r="B264" s="13" t="s">
        <v>626</v>
      </c>
      <c r="C264" s="276">
        <v>5967</v>
      </c>
      <c r="D264" s="277">
        <v>21.250000000000004</v>
      </c>
      <c r="E264" s="277">
        <f>Tasaus[[#This Row],[Tuloveroprosentti 2022]]-12.64</f>
        <v>8.610000000000003</v>
      </c>
      <c r="F264" s="14">
        <v>22161163.570130032</v>
      </c>
      <c r="G264" s="14">
        <f>Tasaus[[#This Row],[Kunnallisvero (maksuunpantu), €]]*100/Tasaus[[#This Row],[Tuloveroprosentti 2022]]</f>
        <v>104287828.56531779</v>
      </c>
      <c r="H264" s="278">
        <f>Tasaus[[#This Row],[Verotettava tulo (kunnallisvero), €]]*($E$11/100)</f>
        <v>7675584.1824073894</v>
      </c>
      <c r="I264" s="14">
        <v>1245857.7967875309</v>
      </c>
      <c r="J264" s="15">
        <v>1003173.1997500001</v>
      </c>
      <c r="K264" s="15">
        <f>SUM(Tasaus[[#This Row],[Laskennallinen kunnallisvero, €]:[Laskennallinen kiinteistövero, €]])</f>
        <v>9924615.1789449211</v>
      </c>
      <c r="L264" s="15">
        <f>Tasaus[[#This Row],[Laskennallinen verotulo yhteensä, €]]/Tasaus[[#This Row],[Asukasluku 31.12.2021]]</f>
        <v>1663.250407063</v>
      </c>
      <c r="M264" s="37">
        <f>$L$11-Tasaus[[#This Row],[Laskennallinen verotulo yhteensä, €/asukas (=tasausraja)]]</f>
        <v>316.89959293700008</v>
      </c>
      <c r="N264" s="384">
        <f>IF(Tasaus[[#This Row],[Erotus = tasausrja - laskennallinen verotulo, €/asukas]]&gt;0,(Tasaus[[#This Row],[Erotus = tasausrja - laskennallinen verotulo, €/asukas]]*$B$7),(Tasaus[[#This Row],[Erotus = tasausrja - laskennallinen verotulo, €/asukas]]*$B$8))</f>
        <v>285.20963364330009</v>
      </c>
      <c r="O264" s="385">
        <f>Tasaus[[#This Row],[Tasaus,  €/asukas]]*Tasaus[[#This Row],[Asukasluku 31.12.2021]]</f>
        <v>1701845.8839495718</v>
      </c>
      <c r="Q264" s="121"/>
      <c r="R264" s="122"/>
    </row>
    <row r="265" spans="1:19">
      <c r="A265" s="275">
        <v>837</v>
      </c>
      <c r="B265" s="13" t="s">
        <v>627</v>
      </c>
      <c r="C265" s="276">
        <v>244223</v>
      </c>
      <c r="D265" s="277">
        <v>20.25</v>
      </c>
      <c r="E265" s="277">
        <f>Tasaus[[#This Row],[Tuloveroprosentti 2022]]-12.64</f>
        <v>7.6099999999999994</v>
      </c>
      <c r="F265" s="14">
        <v>982652999.0257659</v>
      </c>
      <c r="G265" s="14">
        <f>Tasaus[[#This Row],[Kunnallisvero (maksuunpantu), €]]*100/Tasaus[[#This Row],[Tuloveroprosentti 2022]]</f>
        <v>4852607402.5963745</v>
      </c>
      <c r="H265" s="278">
        <f>Tasaus[[#This Row],[Verotettava tulo (kunnallisvero), €]]*($E$11/100)</f>
        <v>357151904.83109313</v>
      </c>
      <c r="I265" s="14">
        <v>84081766.270966381</v>
      </c>
      <c r="J265" s="15">
        <v>41427257.656350009</v>
      </c>
      <c r="K265" s="15">
        <f>SUM(Tasaus[[#This Row],[Laskennallinen kunnallisvero, €]:[Laskennallinen kiinteistövero, €]])</f>
        <v>482660928.7584095</v>
      </c>
      <c r="L265" s="15">
        <f>Tasaus[[#This Row],[Laskennallinen verotulo yhteensä, €]]/Tasaus[[#This Row],[Asukasluku 31.12.2021]]</f>
        <v>1976.312340600228</v>
      </c>
      <c r="M265" s="37">
        <f>$L$11-Tasaus[[#This Row],[Laskennallinen verotulo yhteensä, €/asukas (=tasausraja)]]</f>
        <v>3.8376593997720647</v>
      </c>
      <c r="N265" s="384">
        <f>IF(Tasaus[[#This Row],[Erotus = tasausrja - laskennallinen verotulo, €/asukas]]&gt;0,(Tasaus[[#This Row],[Erotus = tasausrja - laskennallinen verotulo, €/asukas]]*$B$7),(Tasaus[[#This Row],[Erotus = tasausrja - laskennallinen verotulo, €/asukas]]*$B$8))</f>
        <v>3.4538934597948585</v>
      </c>
      <c r="O265" s="385">
        <f>Tasaus[[#This Row],[Tasaus,  €/asukas]]*Tasaus[[#This Row],[Asukasluku 31.12.2021]]</f>
        <v>843520.22243147972</v>
      </c>
      <c r="Q265" s="121"/>
      <c r="R265" s="122"/>
    </row>
    <row r="266" spans="1:19">
      <c r="A266" s="275">
        <v>844</v>
      </c>
      <c r="B266" s="13" t="s">
        <v>628</v>
      </c>
      <c r="C266" s="276">
        <v>1479</v>
      </c>
      <c r="D266" s="277">
        <v>21.5</v>
      </c>
      <c r="E266" s="277">
        <f>Tasaus[[#This Row],[Tuloveroprosentti 2022]]-12.64</f>
        <v>8.86</v>
      </c>
      <c r="F266" s="14">
        <v>4114429.5400241422</v>
      </c>
      <c r="G266" s="14">
        <f>Tasaus[[#This Row],[Kunnallisvero (maksuunpantu), €]]*100/Tasaus[[#This Row],[Tuloveroprosentti 2022]]</f>
        <v>19136881.581507638</v>
      </c>
      <c r="H266" s="278">
        <f>Tasaus[[#This Row],[Verotettava tulo (kunnallisvero), €]]*($E$11/100)</f>
        <v>1408474.4843989622</v>
      </c>
      <c r="I266" s="14">
        <v>415054.73647527496</v>
      </c>
      <c r="J266" s="15">
        <v>254890.29835000003</v>
      </c>
      <c r="K266" s="15">
        <f>SUM(Tasaus[[#This Row],[Laskennallinen kunnallisvero, €]:[Laskennallinen kiinteistövero, €]])</f>
        <v>2078419.5192242372</v>
      </c>
      <c r="L266" s="15">
        <f>Tasaus[[#This Row],[Laskennallinen verotulo yhteensä, €]]/Tasaus[[#This Row],[Asukasluku 31.12.2021]]</f>
        <v>1405.28703125371</v>
      </c>
      <c r="M266" s="37">
        <f>$L$11-Tasaus[[#This Row],[Laskennallinen verotulo yhteensä, €/asukas (=tasausraja)]]</f>
        <v>574.86296874629011</v>
      </c>
      <c r="N266" s="384">
        <f>IF(Tasaus[[#This Row],[Erotus = tasausrja - laskennallinen verotulo, €/asukas]]&gt;0,(Tasaus[[#This Row],[Erotus = tasausrja - laskennallinen verotulo, €/asukas]]*$B$7),(Tasaus[[#This Row],[Erotus = tasausrja - laskennallinen verotulo, €/asukas]]*$B$8))</f>
        <v>517.37667187166107</v>
      </c>
      <c r="O266" s="385">
        <f>Tasaus[[#This Row],[Tasaus,  €/asukas]]*Tasaus[[#This Row],[Asukasluku 31.12.2021]]</f>
        <v>765200.09769818676</v>
      </c>
      <c r="Q266" s="121"/>
      <c r="R266" s="122"/>
    </row>
    <row r="267" spans="1:19">
      <c r="A267" s="275">
        <v>845</v>
      </c>
      <c r="B267" s="13" t="s">
        <v>629</v>
      </c>
      <c r="C267" s="276">
        <v>2882</v>
      </c>
      <c r="D267" s="277">
        <v>20</v>
      </c>
      <c r="E267" s="277">
        <f>Tasaus[[#This Row],[Tuloveroprosentti 2022]]-12.64</f>
        <v>7.3599999999999994</v>
      </c>
      <c r="F267" s="14">
        <v>8646992.5600507371</v>
      </c>
      <c r="G267" s="14">
        <f>Tasaus[[#This Row],[Kunnallisvero (maksuunpantu), €]]*100/Tasaus[[#This Row],[Tuloveroprosentti 2022]]</f>
        <v>43234962.800253682</v>
      </c>
      <c r="H267" s="278">
        <f>Tasaus[[#This Row],[Verotettava tulo (kunnallisvero), €]]*($E$11/100)</f>
        <v>3182093.2620986709</v>
      </c>
      <c r="I267" s="14">
        <v>536696.95609057602</v>
      </c>
      <c r="J267" s="15">
        <v>461389.75925000012</v>
      </c>
      <c r="K267" s="15">
        <f>SUM(Tasaus[[#This Row],[Laskennallinen kunnallisvero, €]:[Laskennallinen kiinteistövero, €]])</f>
        <v>4180179.9774392471</v>
      </c>
      <c r="L267" s="15">
        <f>Tasaus[[#This Row],[Laskennallinen verotulo yhteensä, €]]/Tasaus[[#This Row],[Asukasluku 31.12.2021]]</f>
        <v>1450.4441281884965</v>
      </c>
      <c r="M267" s="37">
        <f>$L$11-Tasaus[[#This Row],[Laskennallinen verotulo yhteensä, €/asukas (=tasausraja)]]</f>
        <v>529.70587181150358</v>
      </c>
      <c r="N267" s="384">
        <f>IF(Tasaus[[#This Row],[Erotus = tasausrja - laskennallinen verotulo, €/asukas]]&gt;0,(Tasaus[[#This Row],[Erotus = tasausrja - laskennallinen verotulo, €/asukas]]*$B$7),(Tasaus[[#This Row],[Erotus = tasausrja - laskennallinen verotulo, €/asukas]]*$B$8))</f>
        <v>476.73528463035325</v>
      </c>
      <c r="O267" s="385">
        <f>Tasaus[[#This Row],[Tasaus,  €/asukas]]*Tasaus[[#This Row],[Asukasluku 31.12.2021]]</f>
        <v>1373951.0903046781</v>
      </c>
      <c r="Q267" s="121"/>
      <c r="R267" s="122"/>
    </row>
    <row r="268" spans="1:19">
      <c r="A268" s="275">
        <v>846</v>
      </c>
      <c r="B268" s="13" t="s">
        <v>630</v>
      </c>
      <c r="C268" s="276">
        <v>4952</v>
      </c>
      <c r="D268" s="277">
        <v>22.5</v>
      </c>
      <c r="E268" s="277">
        <f>Tasaus[[#This Row],[Tuloveroprosentti 2022]]-12.64</f>
        <v>9.86</v>
      </c>
      <c r="F268" s="14">
        <v>15191039.450089136</v>
      </c>
      <c r="G268" s="14">
        <f>Tasaus[[#This Row],[Kunnallisvero (maksuunpantu), €]]*100/Tasaus[[#This Row],[Tuloveroprosentti 2022]]</f>
        <v>67515730.889285043</v>
      </c>
      <c r="H268" s="278">
        <f>Tasaus[[#This Row],[Verotettava tulo (kunnallisvero), €]]*($E$11/100)</f>
        <v>4969157.7934513791</v>
      </c>
      <c r="I268" s="14">
        <v>857855.51002760651</v>
      </c>
      <c r="J268" s="15">
        <v>600431.33389999997</v>
      </c>
      <c r="K268" s="15">
        <f>SUM(Tasaus[[#This Row],[Laskennallinen kunnallisvero, €]:[Laskennallinen kiinteistövero, €]])</f>
        <v>6427444.637378986</v>
      </c>
      <c r="L268" s="15">
        <f>Tasaus[[#This Row],[Laskennallinen verotulo yhteensä, €]]/Tasaus[[#This Row],[Asukasluku 31.12.2021]]</f>
        <v>1297.9492401815401</v>
      </c>
      <c r="M268" s="37">
        <f>$L$11-Tasaus[[#This Row],[Laskennallinen verotulo yhteensä, €/asukas (=tasausraja)]]</f>
        <v>682.20075981846003</v>
      </c>
      <c r="N268" s="384">
        <f>IF(Tasaus[[#This Row],[Erotus = tasausrja - laskennallinen verotulo, €/asukas]]&gt;0,(Tasaus[[#This Row],[Erotus = tasausrja - laskennallinen verotulo, €/asukas]]*$B$7),(Tasaus[[#This Row],[Erotus = tasausrja - laskennallinen verotulo, €/asukas]]*$B$8))</f>
        <v>613.98068383661405</v>
      </c>
      <c r="O268" s="385">
        <f>Tasaus[[#This Row],[Tasaus,  €/asukas]]*Tasaus[[#This Row],[Asukasluku 31.12.2021]]</f>
        <v>3040432.346358913</v>
      </c>
      <c r="Q268" s="121"/>
      <c r="R268" s="122"/>
    </row>
    <row r="269" spans="1:19">
      <c r="A269" s="275">
        <v>848</v>
      </c>
      <c r="B269" s="13" t="s">
        <v>631</v>
      </c>
      <c r="C269" s="276">
        <v>4241</v>
      </c>
      <c r="D269" s="277">
        <v>21.75</v>
      </c>
      <c r="E269" s="277">
        <f>Tasaus[[#This Row],[Tuloveroprosentti 2022]]-12.64</f>
        <v>9.11</v>
      </c>
      <c r="F269" s="14">
        <v>11869615.180069646</v>
      </c>
      <c r="G269" s="14">
        <f>Tasaus[[#This Row],[Kunnallisvero (maksuunpantu), €]]*100/Tasaus[[#This Row],[Tuloveroprosentti 2022]]</f>
        <v>54572943.356642053</v>
      </c>
      <c r="H269" s="278">
        <f>Tasaus[[#This Row],[Verotettava tulo (kunnallisvero), €]]*($E$11/100)</f>
        <v>4016568.6310488549</v>
      </c>
      <c r="I269" s="14">
        <v>868364.11225935176</v>
      </c>
      <c r="J269" s="15">
        <v>530278.68260000006</v>
      </c>
      <c r="K269" s="15">
        <f>SUM(Tasaus[[#This Row],[Laskennallinen kunnallisvero, €]:[Laskennallinen kiinteistövero, €]])</f>
        <v>5415211.425908207</v>
      </c>
      <c r="L269" s="15">
        <f>Tasaus[[#This Row],[Laskennallinen verotulo yhteensä, €]]/Tasaus[[#This Row],[Asukasluku 31.12.2021]]</f>
        <v>1276.8713572054248</v>
      </c>
      <c r="M269" s="37">
        <f>$L$11-Tasaus[[#This Row],[Laskennallinen verotulo yhteensä, €/asukas (=tasausraja)]]</f>
        <v>703.27864279457526</v>
      </c>
      <c r="N269" s="384">
        <f>IF(Tasaus[[#This Row],[Erotus = tasausrja - laskennallinen verotulo, €/asukas]]&gt;0,(Tasaus[[#This Row],[Erotus = tasausrja - laskennallinen verotulo, €/asukas]]*$B$7),(Tasaus[[#This Row],[Erotus = tasausrja - laskennallinen verotulo, €/asukas]]*$B$8))</f>
        <v>632.9507785151178</v>
      </c>
      <c r="O269" s="385">
        <f>Tasaus[[#This Row],[Tasaus,  €/asukas]]*Tasaus[[#This Row],[Asukasluku 31.12.2021]]</f>
        <v>2684344.2516826144</v>
      </c>
      <c r="Q269" s="121"/>
      <c r="R269" s="122"/>
    </row>
    <row r="270" spans="1:19">
      <c r="A270" s="275">
        <v>849</v>
      </c>
      <c r="B270" s="13" t="s">
        <v>632</v>
      </c>
      <c r="C270" s="276">
        <v>2938</v>
      </c>
      <c r="D270" s="277">
        <v>21.75</v>
      </c>
      <c r="E270" s="277">
        <f>Tasaus[[#This Row],[Tuloveroprosentti 2022]]-12.64</f>
        <v>9.11</v>
      </c>
      <c r="F270" s="14">
        <v>8201471.0400481224</v>
      </c>
      <c r="G270" s="14">
        <f>Tasaus[[#This Row],[Kunnallisvero (maksuunpantu), €]]*100/Tasaus[[#This Row],[Tuloveroprosentti 2022]]</f>
        <v>37707912.827807456</v>
      </c>
      <c r="H270" s="278">
        <f>Tasaus[[#This Row],[Verotettava tulo (kunnallisvero), €]]*($E$11/100)</f>
        <v>2775302.3841266287</v>
      </c>
      <c r="I270" s="14">
        <v>745530.49879938143</v>
      </c>
      <c r="J270" s="15">
        <v>374911.15925000003</v>
      </c>
      <c r="K270" s="15">
        <f>SUM(Tasaus[[#This Row],[Laskennallinen kunnallisvero, €]:[Laskennallinen kiinteistövero, €]])</f>
        <v>3895744.0421760101</v>
      </c>
      <c r="L270" s="15">
        <f>Tasaus[[#This Row],[Laskennallinen verotulo yhteensä, €]]/Tasaus[[#This Row],[Asukasluku 31.12.2021]]</f>
        <v>1325.9850381810791</v>
      </c>
      <c r="M270" s="37">
        <f>$L$11-Tasaus[[#This Row],[Laskennallinen verotulo yhteensä, €/asukas (=tasausraja)]]</f>
        <v>654.16496181892103</v>
      </c>
      <c r="N270" s="384">
        <f>IF(Tasaus[[#This Row],[Erotus = tasausrja - laskennallinen verotulo, €/asukas]]&gt;0,(Tasaus[[#This Row],[Erotus = tasausrja - laskennallinen verotulo, €/asukas]]*$B$7),(Tasaus[[#This Row],[Erotus = tasausrja - laskennallinen verotulo, €/asukas]]*$B$8))</f>
        <v>588.74846563702897</v>
      </c>
      <c r="O270" s="385">
        <f>Tasaus[[#This Row],[Tasaus,  €/asukas]]*Tasaus[[#This Row],[Asukasluku 31.12.2021]]</f>
        <v>1729742.9920415911</v>
      </c>
      <c r="Q270" s="121"/>
      <c r="R270" s="122"/>
    </row>
    <row r="271" spans="1:19">
      <c r="A271" s="275">
        <v>850</v>
      </c>
      <c r="B271" s="13" t="s">
        <v>633</v>
      </c>
      <c r="C271" s="276">
        <v>2387</v>
      </c>
      <c r="D271" s="277">
        <v>21</v>
      </c>
      <c r="E271" s="277">
        <f>Tasaus[[#This Row],[Tuloveroprosentti 2022]]-12.64</f>
        <v>8.36</v>
      </c>
      <c r="F271" s="14">
        <v>7716782.0900452798</v>
      </c>
      <c r="G271" s="14">
        <f>Tasaus[[#This Row],[Kunnallisvero (maksuunpantu), €]]*100/Tasaus[[#This Row],[Tuloveroprosentti 2022]]</f>
        <v>36746581.381167993</v>
      </c>
      <c r="H271" s="278">
        <f>Tasaus[[#This Row],[Verotettava tulo (kunnallisvero), €]]*($E$11/100)</f>
        <v>2704548.3896539644</v>
      </c>
      <c r="I271" s="14">
        <v>603218.50405364647</v>
      </c>
      <c r="J271" s="15">
        <v>377211.03365</v>
      </c>
      <c r="K271" s="15">
        <f>SUM(Tasaus[[#This Row],[Laskennallinen kunnallisvero, €]:[Laskennallinen kiinteistövero, €]])</f>
        <v>3684977.9273576108</v>
      </c>
      <c r="L271" s="15">
        <f>Tasaus[[#This Row],[Laskennallinen verotulo yhteensä, €]]/Tasaus[[#This Row],[Asukasluku 31.12.2021]]</f>
        <v>1543.7695548209513</v>
      </c>
      <c r="M271" s="37">
        <f>$L$11-Tasaus[[#This Row],[Laskennallinen verotulo yhteensä, €/asukas (=tasausraja)]]</f>
        <v>436.38044517904882</v>
      </c>
      <c r="N271" s="384">
        <f>IF(Tasaus[[#This Row],[Erotus = tasausrja - laskennallinen verotulo, €/asukas]]&gt;0,(Tasaus[[#This Row],[Erotus = tasausrja - laskennallinen verotulo, €/asukas]]*$B$7),(Tasaus[[#This Row],[Erotus = tasausrja - laskennallinen verotulo, €/asukas]]*$B$8))</f>
        <v>392.74240066114396</v>
      </c>
      <c r="O271" s="385">
        <f>Tasaus[[#This Row],[Tasaus,  €/asukas]]*Tasaus[[#This Row],[Asukasluku 31.12.2021]]</f>
        <v>937476.1103781506</v>
      </c>
      <c r="Q271" s="121"/>
      <c r="R271" s="122"/>
    </row>
    <row r="272" spans="1:19">
      <c r="A272" s="275">
        <v>851</v>
      </c>
      <c r="B272" s="13" t="s">
        <v>634</v>
      </c>
      <c r="C272" s="276">
        <v>21333</v>
      </c>
      <c r="D272" s="277">
        <v>21</v>
      </c>
      <c r="E272" s="277">
        <f>Tasaus[[#This Row],[Tuloveroprosentti 2022]]-12.64</f>
        <v>8.36</v>
      </c>
      <c r="F272" s="14">
        <v>82455574.560483828</v>
      </c>
      <c r="G272" s="14">
        <f>Tasaus[[#This Row],[Kunnallisvero (maksuunpantu), €]]*100/Tasaus[[#This Row],[Tuloveroprosentti 2022]]</f>
        <v>392645593.14516109</v>
      </c>
      <c r="H272" s="278">
        <f>Tasaus[[#This Row],[Verotettava tulo (kunnallisvero), €]]*($E$11/100)</f>
        <v>28898715.655483857</v>
      </c>
      <c r="I272" s="14">
        <v>3019869.0208179355</v>
      </c>
      <c r="J272" s="15">
        <v>3311928.6548500005</v>
      </c>
      <c r="K272" s="15">
        <f>SUM(Tasaus[[#This Row],[Laskennallinen kunnallisvero, €]:[Laskennallinen kiinteistövero, €]])</f>
        <v>35230513.331151791</v>
      </c>
      <c r="L272" s="15">
        <f>Tasaus[[#This Row],[Laskennallinen verotulo yhteensä, €]]/Tasaus[[#This Row],[Asukasluku 31.12.2021]]</f>
        <v>1651.4561163995591</v>
      </c>
      <c r="M272" s="37">
        <f>$L$11-Tasaus[[#This Row],[Laskennallinen verotulo yhteensä, €/asukas (=tasausraja)]]</f>
        <v>328.69388360044104</v>
      </c>
      <c r="N272" s="384">
        <f>IF(Tasaus[[#This Row],[Erotus = tasausrja - laskennallinen verotulo, €/asukas]]&gt;0,(Tasaus[[#This Row],[Erotus = tasausrja - laskennallinen verotulo, €/asukas]]*$B$7),(Tasaus[[#This Row],[Erotus = tasausrja - laskennallinen verotulo, €/asukas]]*$B$8))</f>
        <v>295.82449524039697</v>
      </c>
      <c r="O272" s="385">
        <f>Tasaus[[#This Row],[Tasaus,  €/asukas]]*Tasaus[[#This Row],[Asukasluku 31.12.2021]]</f>
        <v>6310823.9569633882</v>
      </c>
      <c r="Q272" s="121"/>
      <c r="R272" s="122"/>
    </row>
    <row r="273" spans="1:18">
      <c r="A273" s="275">
        <v>853</v>
      </c>
      <c r="B273" s="13" t="s">
        <v>635</v>
      </c>
      <c r="C273" s="276">
        <v>195137</v>
      </c>
      <c r="D273" s="277">
        <v>19.5</v>
      </c>
      <c r="E273" s="277">
        <f>Tasaus[[#This Row],[Tuloveroprosentti 2022]]-12.64</f>
        <v>6.8599999999999994</v>
      </c>
      <c r="F273" s="14">
        <v>720416852.63422716</v>
      </c>
      <c r="G273" s="14">
        <f>Tasaus[[#This Row],[Kunnallisvero (maksuunpantu), €]]*100/Tasaus[[#This Row],[Tuloveroprosentti 2022]]</f>
        <v>3694445398.1242418</v>
      </c>
      <c r="H273" s="278">
        <f>Tasaus[[#This Row],[Verotettava tulo (kunnallisvero), €]]*($E$11/100)</f>
        <v>271911181.3019442</v>
      </c>
      <c r="I273" s="14">
        <v>111596091.59281307</v>
      </c>
      <c r="J273" s="15">
        <v>35273064.094700009</v>
      </c>
      <c r="K273" s="15">
        <f>SUM(Tasaus[[#This Row],[Laskennallinen kunnallisvero, €]:[Laskennallinen kiinteistövero, €]])</f>
        <v>418780336.98945725</v>
      </c>
      <c r="L273" s="15">
        <f>Tasaus[[#This Row],[Laskennallinen verotulo yhteensä, €]]/Tasaus[[#This Row],[Asukasluku 31.12.2021]]</f>
        <v>2146.0837103648064</v>
      </c>
      <c r="M273" s="37">
        <f>$L$11-Tasaus[[#This Row],[Laskennallinen verotulo yhteensä, €/asukas (=tasausraja)]]</f>
        <v>-165.9337103648063</v>
      </c>
      <c r="N273" s="384">
        <f>IF(Tasaus[[#This Row],[Erotus = tasausrja - laskennallinen verotulo, €/asukas]]&gt;0,(Tasaus[[#This Row],[Erotus = tasausrja - laskennallinen verotulo, €/asukas]]*$B$7),(Tasaus[[#This Row],[Erotus = tasausrja - laskennallinen verotulo, €/asukas]]*$B$8))</f>
        <v>-16.593371036480629</v>
      </c>
      <c r="O273" s="385">
        <f>Tasaus[[#This Row],[Tasaus,  €/asukas]]*Tasaus[[#This Row],[Asukasluku 31.12.2021]]</f>
        <v>-3237980.6439457205</v>
      </c>
      <c r="Q273" s="121"/>
      <c r="R273" s="122"/>
    </row>
    <row r="274" spans="1:18">
      <c r="A274" s="275">
        <v>854</v>
      </c>
      <c r="B274" s="13" t="s">
        <v>636</v>
      </c>
      <c r="C274" s="276">
        <v>3296</v>
      </c>
      <c r="D274" s="277">
        <v>21.25</v>
      </c>
      <c r="E274" s="277">
        <f>Tasaus[[#This Row],[Tuloveroprosentti 2022]]-12.64</f>
        <v>8.61</v>
      </c>
      <c r="F274" s="14">
        <v>10438499.080061249</v>
      </c>
      <c r="G274" s="14">
        <f>Tasaus[[#This Row],[Kunnallisvero (maksuunpantu), €]]*100/Tasaus[[#This Row],[Tuloveroprosentti 2022]]</f>
        <v>49122348.61205294</v>
      </c>
      <c r="H274" s="278">
        <f>Tasaus[[#This Row],[Verotettava tulo (kunnallisvero), €]]*($E$11/100)</f>
        <v>3615404.8578470964</v>
      </c>
      <c r="I274" s="14">
        <v>793852.59771055321</v>
      </c>
      <c r="J274" s="15">
        <v>502503.82685000001</v>
      </c>
      <c r="K274" s="15">
        <f>SUM(Tasaus[[#This Row],[Laskennallinen kunnallisvero, €]:[Laskennallinen kiinteistövero, €]])</f>
        <v>4911761.2824076498</v>
      </c>
      <c r="L274" s="15">
        <f>Tasaus[[#This Row],[Laskennallinen verotulo yhteensä, €]]/Tasaus[[#This Row],[Asukasluku 31.12.2021]]</f>
        <v>1490.2188356819327</v>
      </c>
      <c r="M274" s="37">
        <f>$L$11-Tasaus[[#This Row],[Laskennallinen verotulo yhteensä, €/asukas (=tasausraja)]]</f>
        <v>489.93116431806743</v>
      </c>
      <c r="N274" s="384">
        <f>IF(Tasaus[[#This Row],[Erotus = tasausrja - laskennallinen verotulo, €/asukas]]&gt;0,(Tasaus[[#This Row],[Erotus = tasausrja - laskennallinen verotulo, €/asukas]]*$B$7),(Tasaus[[#This Row],[Erotus = tasausrja - laskennallinen verotulo, €/asukas]]*$B$8))</f>
        <v>440.93804788626068</v>
      </c>
      <c r="O274" s="385">
        <f>Tasaus[[#This Row],[Tasaus,  €/asukas]]*Tasaus[[#This Row],[Asukasluku 31.12.2021]]</f>
        <v>1453331.8058331152</v>
      </c>
      <c r="Q274" s="121"/>
      <c r="R274" s="122"/>
    </row>
    <row r="275" spans="1:18">
      <c r="A275" s="275">
        <v>857</v>
      </c>
      <c r="B275" s="13" t="s">
        <v>637</v>
      </c>
      <c r="C275" s="276">
        <v>2420</v>
      </c>
      <c r="D275" s="277">
        <v>22</v>
      </c>
      <c r="E275" s="277">
        <f>Tasaus[[#This Row],[Tuloveroprosentti 2022]]-12.64</f>
        <v>9.36</v>
      </c>
      <c r="F275" s="14">
        <v>6722088.9100394426</v>
      </c>
      <c r="G275" s="14">
        <f>Tasaus[[#This Row],[Kunnallisvero (maksuunpantu), €]]*100/Tasaus[[#This Row],[Tuloveroprosentti 2022]]</f>
        <v>30554949.591088377</v>
      </c>
      <c r="H275" s="278">
        <f>Tasaus[[#This Row],[Verotettava tulo (kunnallisvero), €]]*($E$11/100)</f>
        <v>2248844.2899041045</v>
      </c>
      <c r="I275" s="14">
        <v>739427.87441392802</v>
      </c>
      <c r="J275" s="15">
        <v>443835.92205000005</v>
      </c>
      <c r="K275" s="15">
        <f>SUM(Tasaus[[#This Row],[Laskennallinen kunnallisvero, €]:[Laskennallinen kiinteistövero, €]])</f>
        <v>3432108.0863680327</v>
      </c>
      <c r="L275" s="15">
        <f>Tasaus[[#This Row],[Laskennallinen verotulo yhteensä, €]]/Tasaus[[#This Row],[Asukasluku 31.12.2021]]</f>
        <v>1418.2264819702614</v>
      </c>
      <c r="M275" s="37">
        <f>$L$11-Tasaus[[#This Row],[Laskennallinen verotulo yhteensä, €/asukas (=tasausraja)]]</f>
        <v>561.92351802973872</v>
      </c>
      <c r="N275" s="384">
        <f>IF(Tasaus[[#This Row],[Erotus = tasausrja - laskennallinen verotulo, €/asukas]]&gt;0,(Tasaus[[#This Row],[Erotus = tasausrja - laskennallinen verotulo, €/asukas]]*$B$7),(Tasaus[[#This Row],[Erotus = tasausrja - laskennallinen verotulo, €/asukas]]*$B$8))</f>
        <v>505.73116622676486</v>
      </c>
      <c r="O275" s="385">
        <f>Tasaus[[#This Row],[Tasaus,  €/asukas]]*Tasaus[[#This Row],[Asukasluku 31.12.2021]]</f>
        <v>1223869.4222687709</v>
      </c>
      <c r="Q275" s="121"/>
      <c r="R275" s="122"/>
    </row>
    <row r="276" spans="1:18">
      <c r="A276" s="275">
        <v>858</v>
      </c>
      <c r="B276" s="13" t="s">
        <v>638</v>
      </c>
      <c r="C276" s="276">
        <v>39718</v>
      </c>
      <c r="D276" s="277">
        <v>19.75</v>
      </c>
      <c r="E276" s="277">
        <f>Tasaus[[#This Row],[Tuloveroprosentti 2022]]-12.64</f>
        <v>7.1099999999999994</v>
      </c>
      <c r="F276" s="14">
        <v>189163012.52110994</v>
      </c>
      <c r="G276" s="14">
        <f>Tasaus[[#This Row],[Kunnallisvero (maksuunpantu), €]]*100/Tasaus[[#This Row],[Tuloveroprosentti 2022]]</f>
        <v>957787405.17017686</v>
      </c>
      <c r="H276" s="278">
        <f>Tasaus[[#This Row],[Verotettava tulo (kunnallisvero), €]]*($E$11/100)</f>
        <v>70493153.020525023</v>
      </c>
      <c r="I276" s="14">
        <v>8265641.5002659084</v>
      </c>
      <c r="J276" s="15">
        <v>6998301.1003500009</v>
      </c>
      <c r="K276" s="15">
        <f>SUM(Tasaus[[#This Row],[Laskennallinen kunnallisvero, €]:[Laskennallinen kiinteistövero, €]])</f>
        <v>85757095.621140942</v>
      </c>
      <c r="L276" s="15">
        <f>Tasaus[[#This Row],[Laskennallinen verotulo yhteensä, €]]/Tasaus[[#This Row],[Asukasluku 31.12.2021]]</f>
        <v>2159.1493937544928</v>
      </c>
      <c r="M276" s="37">
        <f>$L$11-Tasaus[[#This Row],[Laskennallinen verotulo yhteensä, €/asukas (=tasausraja)]]</f>
        <v>-178.99939375449276</v>
      </c>
      <c r="N276" s="384">
        <f>IF(Tasaus[[#This Row],[Erotus = tasausrja - laskennallinen verotulo, €/asukas]]&gt;0,(Tasaus[[#This Row],[Erotus = tasausrja - laskennallinen verotulo, €/asukas]]*$B$7),(Tasaus[[#This Row],[Erotus = tasausrja - laskennallinen verotulo, €/asukas]]*$B$8))</f>
        <v>-17.899939375449275</v>
      </c>
      <c r="O276" s="385">
        <f>Tasaus[[#This Row],[Tasaus,  €/asukas]]*Tasaus[[#This Row],[Asukasluku 31.12.2021]]</f>
        <v>-710949.79211409425</v>
      </c>
      <c r="Q276" s="121"/>
      <c r="R276" s="122"/>
    </row>
    <row r="277" spans="1:18">
      <c r="A277" s="275">
        <v>859</v>
      </c>
      <c r="B277" s="13" t="s">
        <v>639</v>
      </c>
      <c r="C277" s="276">
        <v>6593</v>
      </c>
      <c r="D277" s="277">
        <v>22.000000000000004</v>
      </c>
      <c r="E277" s="277">
        <f>Tasaus[[#This Row],[Tuloveroprosentti 2022]]-12.64</f>
        <v>9.360000000000003</v>
      </c>
      <c r="F277" s="14">
        <v>20621331.990120996</v>
      </c>
      <c r="G277" s="14">
        <f>Tasaus[[#This Row],[Kunnallisvero (maksuunpantu), €]]*100/Tasaus[[#This Row],[Tuloveroprosentti 2022]]</f>
        <v>93733327.227822691</v>
      </c>
      <c r="H277" s="278">
        <f>Tasaus[[#This Row],[Verotettava tulo (kunnallisvero), €]]*($E$11/100)</f>
        <v>6898772.8839677498</v>
      </c>
      <c r="I277" s="14">
        <v>527753.14796945127</v>
      </c>
      <c r="J277" s="15">
        <v>464852.12645000004</v>
      </c>
      <c r="K277" s="15">
        <f>SUM(Tasaus[[#This Row],[Laskennallinen kunnallisvero, €]:[Laskennallinen kiinteistövero, €]])</f>
        <v>7891378.1583872009</v>
      </c>
      <c r="L277" s="15">
        <f>Tasaus[[#This Row],[Laskennallinen verotulo yhteensä, €]]/Tasaus[[#This Row],[Asukasluku 31.12.2021]]</f>
        <v>1196.9328315466707</v>
      </c>
      <c r="M277" s="37">
        <f>$L$11-Tasaus[[#This Row],[Laskennallinen verotulo yhteensä, €/asukas (=tasausraja)]]</f>
        <v>783.21716845332935</v>
      </c>
      <c r="N277" s="384">
        <f>IF(Tasaus[[#This Row],[Erotus = tasausrja - laskennallinen verotulo, €/asukas]]&gt;0,(Tasaus[[#This Row],[Erotus = tasausrja - laskennallinen verotulo, €/asukas]]*$B$7),(Tasaus[[#This Row],[Erotus = tasausrja - laskennallinen verotulo, €/asukas]]*$B$8))</f>
        <v>704.89545160799639</v>
      </c>
      <c r="O277" s="385">
        <f>Tasaus[[#This Row],[Tasaus,  €/asukas]]*Tasaus[[#This Row],[Asukasluku 31.12.2021]]</f>
        <v>4647375.7124515204</v>
      </c>
      <c r="Q277" s="121"/>
      <c r="R277" s="122"/>
    </row>
    <row r="278" spans="1:18">
      <c r="A278" s="275">
        <v>886</v>
      </c>
      <c r="B278" s="13" t="s">
        <v>640</v>
      </c>
      <c r="C278" s="276">
        <v>12669</v>
      </c>
      <c r="D278" s="277">
        <v>21.5</v>
      </c>
      <c r="E278" s="277">
        <f>Tasaus[[#This Row],[Tuloveroprosentti 2022]]-12.64</f>
        <v>8.86</v>
      </c>
      <c r="F278" s="14">
        <v>49874439.47029265</v>
      </c>
      <c r="G278" s="14">
        <f>Tasaus[[#This Row],[Kunnallisvero (maksuunpantu), €]]*100/Tasaus[[#This Row],[Tuloveroprosentti 2022]]</f>
        <v>231974137.07112864</v>
      </c>
      <c r="H278" s="278">
        <f>Tasaus[[#This Row],[Verotettava tulo (kunnallisvero), €]]*($E$11/100)</f>
        <v>17073296.488435067</v>
      </c>
      <c r="I278" s="14">
        <v>2318077.9317708025</v>
      </c>
      <c r="J278" s="15">
        <v>1352631.4450000001</v>
      </c>
      <c r="K278" s="15">
        <f>SUM(Tasaus[[#This Row],[Laskennallinen kunnallisvero, €]:[Laskennallinen kiinteistövero, €]])</f>
        <v>20744005.865205869</v>
      </c>
      <c r="L278" s="15">
        <f>Tasaus[[#This Row],[Laskennallinen verotulo yhteensä, €]]/Tasaus[[#This Row],[Asukasluku 31.12.2021]]</f>
        <v>1637.3830503753943</v>
      </c>
      <c r="M278" s="37">
        <f>$L$11-Tasaus[[#This Row],[Laskennallinen verotulo yhteensä, €/asukas (=tasausraja)]]</f>
        <v>342.76694962460579</v>
      </c>
      <c r="N278" s="384">
        <f>IF(Tasaus[[#This Row],[Erotus = tasausrja - laskennallinen verotulo, €/asukas]]&gt;0,(Tasaus[[#This Row],[Erotus = tasausrja - laskennallinen verotulo, €/asukas]]*$B$7),(Tasaus[[#This Row],[Erotus = tasausrja - laskennallinen verotulo, €/asukas]]*$B$8))</f>
        <v>308.49025466214522</v>
      </c>
      <c r="O278" s="385">
        <f>Tasaus[[#This Row],[Tasaus,  €/asukas]]*Tasaus[[#This Row],[Asukasluku 31.12.2021]]</f>
        <v>3908263.036314718</v>
      </c>
      <c r="Q278" s="121"/>
      <c r="R278" s="122"/>
    </row>
    <row r="279" spans="1:18">
      <c r="A279" s="275">
        <v>887</v>
      </c>
      <c r="B279" s="13" t="s">
        <v>641</v>
      </c>
      <c r="C279" s="276">
        <v>4669</v>
      </c>
      <c r="D279" s="277">
        <v>22</v>
      </c>
      <c r="E279" s="277">
        <f>Tasaus[[#This Row],[Tuloveroprosentti 2022]]-12.64</f>
        <v>9.36</v>
      </c>
      <c r="F279" s="14">
        <v>14367640.900084306</v>
      </c>
      <c r="G279" s="14">
        <f>Tasaus[[#This Row],[Kunnallisvero (maksuunpantu), €]]*100/Tasaus[[#This Row],[Tuloveroprosentti 2022]]</f>
        <v>65307458.636746839</v>
      </c>
      <c r="H279" s="278">
        <f>Tasaus[[#This Row],[Verotettava tulo (kunnallisvero), €]]*($E$11/100)</f>
        <v>4806628.9556645676</v>
      </c>
      <c r="I279" s="14">
        <v>782633.69954489009</v>
      </c>
      <c r="J279" s="15">
        <v>741376.32400000002</v>
      </c>
      <c r="K279" s="15">
        <f>SUM(Tasaus[[#This Row],[Laskennallinen kunnallisvero, €]:[Laskennallinen kiinteistövero, €]])</f>
        <v>6330638.9792094575</v>
      </c>
      <c r="L279" s="15">
        <f>Tasaus[[#This Row],[Laskennallinen verotulo yhteensä, €]]/Tasaus[[#This Row],[Asukasluku 31.12.2021]]</f>
        <v>1355.8875517689992</v>
      </c>
      <c r="M279" s="37">
        <f>$L$11-Tasaus[[#This Row],[Laskennallinen verotulo yhteensä, €/asukas (=tasausraja)]]</f>
        <v>624.26244823100092</v>
      </c>
      <c r="N279" s="384">
        <f>IF(Tasaus[[#This Row],[Erotus = tasausrja - laskennallinen verotulo, €/asukas]]&gt;0,(Tasaus[[#This Row],[Erotus = tasausrja - laskennallinen verotulo, €/asukas]]*$B$7),(Tasaus[[#This Row],[Erotus = tasausrja - laskennallinen verotulo, €/asukas]]*$B$8))</f>
        <v>561.83620340790083</v>
      </c>
      <c r="O279" s="385">
        <f>Tasaus[[#This Row],[Tasaus,  €/asukas]]*Tasaus[[#This Row],[Asukasluku 31.12.2021]]</f>
        <v>2623213.233711489</v>
      </c>
      <c r="Q279" s="121"/>
      <c r="R279" s="122"/>
    </row>
    <row r="280" spans="1:18">
      <c r="A280" s="275">
        <v>889</v>
      </c>
      <c r="B280" s="13" t="s">
        <v>642</v>
      </c>
      <c r="C280" s="276">
        <v>2568</v>
      </c>
      <c r="D280" s="277">
        <v>20.5</v>
      </c>
      <c r="E280" s="277">
        <f>Tasaus[[#This Row],[Tuloveroprosentti 2022]]-12.64</f>
        <v>7.8599999999999994</v>
      </c>
      <c r="F280" s="14">
        <v>7079928.480041543</v>
      </c>
      <c r="G280" s="14">
        <f>Tasaus[[#This Row],[Kunnallisvero (maksuunpantu), €]]*100/Tasaus[[#This Row],[Tuloveroprosentti 2022]]</f>
        <v>34536236.488007531</v>
      </c>
      <c r="H280" s="278">
        <f>Tasaus[[#This Row],[Verotettava tulo (kunnallisvero), €]]*($E$11/100)</f>
        <v>2541867.0055173542</v>
      </c>
      <c r="I280" s="14">
        <v>751923.52543447295</v>
      </c>
      <c r="J280" s="15">
        <v>484062.21885</v>
      </c>
      <c r="K280" s="15">
        <f>SUM(Tasaus[[#This Row],[Laskennallinen kunnallisvero, €]:[Laskennallinen kiinteistövero, €]])</f>
        <v>3777852.7498018271</v>
      </c>
      <c r="L280" s="15">
        <f>Tasaus[[#This Row],[Laskennallinen verotulo yhteensä, €]]/Tasaus[[#This Row],[Asukasluku 31.12.2021]]</f>
        <v>1471.1264602032038</v>
      </c>
      <c r="M280" s="37">
        <f>$L$11-Tasaus[[#This Row],[Laskennallinen verotulo yhteensä, €/asukas (=tasausraja)]]</f>
        <v>509.02353979679629</v>
      </c>
      <c r="N280" s="384">
        <f>IF(Tasaus[[#This Row],[Erotus = tasausrja - laskennallinen verotulo, €/asukas]]&gt;0,(Tasaus[[#This Row],[Erotus = tasausrja - laskennallinen verotulo, €/asukas]]*$B$7),(Tasaus[[#This Row],[Erotus = tasausrja - laskennallinen verotulo, €/asukas]]*$B$8))</f>
        <v>458.12118581711667</v>
      </c>
      <c r="O280" s="385">
        <f>Tasaus[[#This Row],[Tasaus,  €/asukas]]*Tasaus[[#This Row],[Asukasluku 31.12.2021]]</f>
        <v>1176455.2051783556</v>
      </c>
      <c r="Q280" s="121"/>
      <c r="R280" s="122"/>
    </row>
    <row r="281" spans="1:18">
      <c r="A281" s="275">
        <v>890</v>
      </c>
      <c r="B281" s="13" t="s">
        <v>643</v>
      </c>
      <c r="C281" s="276">
        <v>1176</v>
      </c>
      <c r="D281" s="277">
        <v>21</v>
      </c>
      <c r="E281" s="277">
        <f>Tasaus[[#This Row],[Tuloveroprosentti 2022]]-12.64</f>
        <v>8.36</v>
      </c>
      <c r="F281" s="14">
        <v>4315306.0900253197</v>
      </c>
      <c r="G281" s="14">
        <f>Tasaus[[#This Row],[Kunnallisvero (maksuunpantu), €]]*100/Tasaus[[#This Row],[Tuloveroprosentti 2022]]</f>
        <v>20549076.619168188</v>
      </c>
      <c r="H281" s="278">
        <f>Tasaus[[#This Row],[Verotettava tulo (kunnallisvero), €]]*($E$11/100)</f>
        <v>1512412.0391707786</v>
      </c>
      <c r="I281" s="14">
        <v>108698.5245985979</v>
      </c>
      <c r="J281" s="15">
        <v>272614.67695000005</v>
      </c>
      <c r="K281" s="15">
        <f>SUM(Tasaus[[#This Row],[Laskennallinen kunnallisvero, €]:[Laskennallinen kiinteistövero, €]])</f>
        <v>1893725.2407193764</v>
      </c>
      <c r="L281" s="15">
        <f>Tasaus[[#This Row],[Laskennallinen verotulo yhteensä, €]]/Tasaus[[#This Row],[Asukasluku 31.12.2021]]</f>
        <v>1610.3105788430071</v>
      </c>
      <c r="M281" s="37">
        <f>$L$11-Tasaus[[#This Row],[Laskennallinen verotulo yhteensä, €/asukas (=tasausraja)]]</f>
        <v>369.83942115699301</v>
      </c>
      <c r="N281" s="384">
        <f>IF(Tasaus[[#This Row],[Erotus = tasausrja - laskennallinen verotulo, €/asukas]]&gt;0,(Tasaus[[#This Row],[Erotus = tasausrja - laskennallinen verotulo, €/asukas]]*$B$7),(Tasaus[[#This Row],[Erotus = tasausrja - laskennallinen verotulo, €/asukas]]*$B$8))</f>
        <v>332.85547904129373</v>
      </c>
      <c r="O281" s="385">
        <f>Tasaus[[#This Row],[Tasaus,  €/asukas]]*Tasaus[[#This Row],[Asukasluku 31.12.2021]]</f>
        <v>391438.04335256142</v>
      </c>
      <c r="Q281" s="121"/>
      <c r="R281" s="122"/>
    </row>
    <row r="282" spans="1:18">
      <c r="A282" s="275">
        <v>892</v>
      </c>
      <c r="B282" s="13" t="s">
        <v>644</v>
      </c>
      <c r="C282" s="276">
        <v>3634</v>
      </c>
      <c r="D282" s="277">
        <v>21.499999999999996</v>
      </c>
      <c r="E282" s="277">
        <f>Tasaus[[#This Row],[Tuloveroprosentti 2022]]-12.64</f>
        <v>8.8599999999999959</v>
      </c>
      <c r="F282" s="14">
        <v>11519029.240067588</v>
      </c>
      <c r="G282" s="14">
        <f>Tasaus[[#This Row],[Kunnallisvero (maksuunpantu), €]]*100/Tasaus[[#This Row],[Tuloveroprosentti 2022]]</f>
        <v>53576880.186360888</v>
      </c>
      <c r="H282" s="278">
        <f>Tasaus[[#This Row],[Verotettava tulo (kunnallisvero), €]]*($E$11/100)</f>
        <v>3943258.3817161615</v>
      </c>
      <c r="I282" s="14">
        <v>575764.32214555086</v>
      </c>
      <c r="J282" s="15">
        <v>399310.12235000002</v>
      </c>
      <c r="K282" s="15">
        <f>SUM(Tasaus[[#This Row],[Laskennallinen kunnallisvero, €]:[Laskennallinen kiinteistövero, €]])</f>
        <v>4918332.8262117123</v>
      </c>
      <c r="L282" s="15">
        <f>Tasaus[[#This Row],[Laskennallinen verotulo yhteensä, €]]/Tasaus[[#This Row],[Asukasluku 31.12.2021]]</f>
        <v>1353.4212510213847</v>
      </c>
      <c r="M282" s="37">
        <f>$L$11-Tasaus[[#This Row],[Laskennallinen verotulo yhteensä, €/asukas (=tasausraja)]]</f>
        <v>626.72874897861539</v>
      </c>
      <c r="N282" s="384">
        <f>IF(Tasaus[[#This Row],[Erotus = tasausrja - laskennallinen verotulo, €/asukas]]&gt;0,(Tasaus[[#This Row],[Erotus = tasausrja - laskennallinen verotulo, €/asukas]]*$B$7),(Tasaus[[#This Row],[Erotus = tasausrja - laskennallinen verotulo, €/asukas]]*$B$8))</f>
        <v>564.05587408075382</v>
      </c>
      <c r="O282" s="385">
        <f>Tasaus[[#This Row],[Tasaus,  €/asukas]]*Tasaus[[#This Row],[Asukasluku 31.12.2021]]</f>
        <v>2049779.0464094593</v>
      </c>
      <c r="Q282" s="121"/>
      <c r="R282" s="122"/>
    </row>
    <row r="283" spans="1:18">
      <c r="A283" s="275">
        <v>893</v>
      </c>
      <c r="B283" s="13" t="s">
        <v>645</v>
      </c>
      <c r="C283" s="276">
        <v>7497</v>
      </c>
      <c r="D283" s="277">
        <v>21.25</v>
      </c>
      <c r="E283" s="277">
        <f>Tasaus[[#This Row],[Tuloveroprosentti 2022]]-12.64</f>
        <v>8.61</v>
      </c>
      <c r="F283" s="14">
        <v>24506874.5001438</v>
      </c>
      <c r="G283" s="14">
        <f>Tasaus[[#This Row],[Kunnallisvero (maksuunpantu), €]]*100/Tasaus[[#This Row],[Tuloveroprosentti 2022]]</f>
        <v>115326468.23597082</v>
      </c>
      <c r="H283" s="278">
        <f>Tasaus[[#This Row],[Verotettava tulo (kunnallisvero), €]]*($E$11/100)</f>
        <v>8488028.0621674526</v>
      </c>
      <c r="I283" s="14">
        <v>2203965.8297755737</v>
      </c>
      <c r="J283" s="15">
        <v>1517420.5112000003</v>
      </c>
      <c r="K283" s="15">
        <f>SUM(Tasaus[[#This Row],[Laskennallinen kunnallisvero, €]:[Laskennallinen kiinteistövero, €]])</f>
        <v>12209414.403143026</v>
      </c>
      <c r="L283" s="15">
        <f>Tasaus[[#This Row],[Laskennallinen verotulo yhteensä, €]]/Tasaus[[#This Row],[Asukasluku 31.12.2021]]</f>
        <v>1628.5733497589738</v>
      </c>
      <c r="M283" s="37">
        <f>$L$11-Tasaus[[#This Row],[Laskennallinen verotulo yhteensä, €/asukas (=tasausraja)]]</f>
        <v>351.5766502410263</v>
      </c>
      <c r="N283" s="384">
        <f>IF(Tasaus[[#This Row],[Erotus = tasausrja - laskennallinen verotulo, €/asukas]]&gt;0,(Tasaus[[#This Row],[Erotus = tasausrja - laskennallinen verotulo, €/asukas]]*$B$7),(Tasaus[[#This Row],[Erotus = tasausrja - laskennallinen verotulo, €/asukas]]*$B$8))</f>
        <v>316.41898521692366</v>
      </c>
      <c r="O283" s="385">
        <f>Tasaus[[#This Row],[Tasaus,  €/asukas]]*Tasaus[[#This Row],[Asukasluku 31.12.2021]]</f>
        <v>2372193.1321712765</v>
      </c>
      <c r="Q283" s="121"/>
      <c r="R283" s="122"/>
    </row>
    <row r="284" spans="1:18">
      <c r="A284" s="275">
        <v>895</v>
      </c>
      <c r="B284" s="13" t="s">
        <v>646</v>
      </c>
      <c r="C284" s="276">
        <v>15463</v>
      </c>
      <c r="D284" s="277">
        <v>20.75</v>
      </c>
      <c r="E284" s="277">
        <f>Tasaus[[#This Row],[Tuloveroprosentti 2022]]-12.64</f>
        <v>8.11</v>
      </c>
      <c r="F284" s="14">
        <v>59812049.740350954</v>
      </c>
      <c r="G284" s="14">
        <f>Tasaus[[#This Row],[Kunnallisvero (maksuunpantu), €]]*100/Tasaus[[#This Row],[Tuloveroprosentti 2022]]</f>
        <v>288250842.12217325</v>
      </c>
      <c r="H284" s="278">
        <f>Tasaus[[#This Row],[Verotettava tulo (kunnallisvero), €]]*($E$11/100)</f>
        <v>21215261.98019195</v>
      </c>
      <c r="I284" s="14">
        <v>4342037.591120597</v>
      </c>
      <c r="J284" s="15">
        <v>2961196.7434500004</v>
      </c>
      <c r="K284" s="15">
        <f>SUM(Tasaus[[#This Row],[Laskennallinen kunnallisvero, €]:[Laskennallinen kiinteistövero, €]])</f>
        <v>28518496.314762548</v>
      </c>
      <c r="L284" s="15">
        <f>Tasaus[[#This Row],[Laskennallinen verotulo yhteensä, €]]/Tasaus[[#This Row],[Asukasluku 31.12.2021]]</f>
        <v>1844.3055238157244</v>
      </c>
      <c r="M284" s="37">
        <f>$L$11-Tasaus[[#This Row],[Laskennallinen verotulo yhteensä, €/asukas (=tasausraja)]]</f>
        <v>135.84447618427566</v>
      </c>
      <c r="N284" s="384">
        <f>IF(Tasaus[[#This Row],[Erotus = tasausrja - laskennallinen verotulo, €/asukas]]&gt;0,(Tasaus[[#This Row],[Erotus = tasausrja - laskennallinen verotulo, €/asukas]]*$B$7),(Tasaus[[#This Row],[Erotus = tasausrja - laskennallinen verotulo, €/asukas]]*$B$8))</f>
        <v>122.2600285658481</v>
      </c>
      <c r="O284" s="385">
        <f>Tasaus[[#This Row],[Tasaus,  €/asukas]]*Tasaus[[#This Row],[Asukasluku 31.12.2021]]</f>
        <v>1890506.8217137093</v>
      </c>
      <c r="Q284" s="121"/>
      <c r="R284" s="122"/>
    </row>
    <row r="285" spans="1:18">
      <c r="A285" s="275">
        <v>905</v>
      </c>
      <c r="B285" s="13" t="s">
        <v>647</v>
      </c>
      <c r="C285" s="276">
        <v>67615</v>
      </c>
      <c r="D285" s="277">
        <v>21</v>
      </c>
      <c r="E285" s="277">
        <f>Tasaus[[#This Row],[Tuloveroprosentti 2022]]-12.64</f>
        <v>8.36</v>
      </c>
      <c r="F285" s="14">
        <v>273357703.961604</v>
      </c>
      <c r="G285" s="14">
        <f>Tasaus[[#This Row],[Kunnallisvero (maksuunpantu), €]]*100/Tasaus[[#This Row],[Tuloveroprosentti 2022]]</f>
        <v>1301703352.1981144</v>
      </c>
      <c r="H285" s="278">
        <f>Tasaus[[#This Row],[Verotettava tulo (kunnallisvero), €]]*($E$11/100)</f>
        <v>95805366.721781224</v>
      </c>
      <c r="I285" s="14">
        <v>22137643.903342824</v>
      </c>
      <c r="J285" s="15">
        <v>11748609.753150003</v>
      </c>
      <c r="K285" s="15">
        <f>SUM(Tasaus[[#This Row],[Laskennallinen kunnallisvero, €]:[Laskennallinen kiinteistövero, €]])</f>
        <v>129691620.37827405</v>
      </c>
      <c r="L285" s="15">
        <f>Tasaus[[#This Row],[Laskennallinen verotulo yhteensä, €]]/Tasaus[[#This Row],[Asukasluku 31.12.2021]]</f>
        <v>1918.0894827815434</v>
      </c>
      <c r="M285" s="37">
        <f>$L$11-Tasaus[[#This Row],[Laskennallinen verotulo yhteensä, €/asukas (=tasausraja)]]</f>
        <v>62.060517218456653</v>
      </c>
      <c r="N285" s="384">
        <f>IF(Tasaus[[#This Row],[Erotus = tasausrja - laskennallinen verotulo, €/asukas]]&gt;0,(Tasaus[[#This Row],[Erotus = tasausrja - laskennallinen verotulo, €/asukas]]*$B$7),(Tasaus[[#This Row],[Erotus = tasausrja - laskennallinen verotulo, €/asukas]]*$B$8))</f>
        <v>55.854465496610992</v>
      </c>
      <c r="O285" s="385">
        <f>Tasaus[[#This Row],[Tasaus,  €/asukas]]*Tasaus[[#This Row],[Asukasluku 31.12.2021]]</f>
        <v>3776599.6845533522</v>
      </c>
      <c r="Q285" s="121"/>
      <c r="R285" s="122"/>
    </row>
    <row r="286" spans="1:18">
      <c r="A286" s="275">
        <v>908</v>
      </c>
      <c r="B286" s="13" t="s">
        <v>648</v>
      </c>
      <c r="C286" s="276">
        <v>20695</v>
      </c>
      <c r="D286" s="277">
        <v>20.25</v>
      </c>
      <c r="E286" s="277">
        <f>Tasaus[[#This Row],[Tuloveroprosentti 2022]]-12.64</f>
        <v>7.6099999999999994</v>
      </c>
      <c r="F286" s="14">
        <v>79923281.220468968</v>
      </c>
      <c r="G286" s="14">
        <f>Tasaus[[#This Row],[Kunnallisvero (maksuunpantu), €]]*100/Tasaus[[#This Row],[Tuloveroprosentti 2022]]</f>
        <v>394682870.22453815</v>
      </c>
      <c r="H286" s="278">
        <f>Tasaus[[#This Row],[Verotettava tulo (kunnallisvero), €]]*($E$11/100)</f>
        <v>29048659.248526007</v>
      </c>
      <c r="I286" s="14">
        <v>4520648.4141517738</v>
      </c>
      <c r="J286" s="15">
        <v>2502395.9723500004</v>
      </c>
      <c r="K286" s="15">
        <f>SUM(Tasaus[[#This Row],[Laskennallinen kunnallisvero, €]:[Laskennallinen kiinteistövero, €]])</f>
        <v>36071703.635027781</v>
      </c>
      <c r="L286" s="15">
        <f>Tasaus[[#This Row],[Laskennallinen verotulo yhteensä, €]]/Tasaus[[#This Row],[Asukasluku 31.12.2021]]</f>
        <v>1743.0153967155245</v>
      </c>
      <c r="M286" s="37">
        <f>$L$11-Tasaus[[#This Row],[Laskennallinen verotulo yhteensä, €/asukas (=tasausraja)]]</f>
        <v>237.13460328447559</v>
      </c>
      <c r="N286" s="384">
        <f>IF(Tasaus[[#This Row],[Erotus = tasausrja - laskennallinen verotulo, €/asukas]]&gt;0,(Tasaus[[#This Row],[Erotus = tasausrja - laskennallinen verotulo, €/asukas]]*$B$7),(Tasaus[[#This Row],[Erotus = tasausrja - laskennallinen verotulo, €/asukas]]*$B$8))</f>
        <v>213.42114295602804</v>
      </c>
      <c r="O286" s="385">
        <f>Tasaus[[#This Row],[Tasaus,  €/asukas]]*Tasaus[[#This Row],[Asukasluku 31.12.2021]]</f>
        <v>4416750.553475</v>
      </c>
      <c r="Q286" s="121"/>
      <c r="R286" s="122"/>
    </row>
    <row r="287" spans="1:18">
      <c r="A287" s="275">
        <v>915</v>
      </c>
      <c r="B287" s="13" t="s">
        <v>649</v>
      </c>
      <c r="C287" s="276">
        <v>19973</v>
      </c>
      <c r="D287" s="277">
        <v>21</v>
      </c>
      <c r="E287" s="277">
        <f>Tasaus[[#This Row],[Tuloveroprosentti 2022]]-12.64</f>
        <v>8.36</v>
      </c>
      <c r="F287" s="14">
        <v>73800695.080433026</v>
      </c>
      <c r="G287" s="14">
        <f>Tasaus[[#This Row],[Kunnallisvero (maksuunpantu), €]]*100/Tasaus[[#This Row],[Tuloveroprosentti 2022]]</f>
        <v>351431881.33539534</v>
      </c>
      <c r="H287" s="278">
        <f>Tasaus[[#This Row],[Verotettava tulo (kunnallisvero), €]]*($E$11/100)</f>
        <v>25865386.466285095</v>
      </c>
      <c r="I287" s="14">
        <v>3794513.6618516739</v>
      </c>
      <c r="J287" s="15">
        <v>2891911.6016000002</v>
      </c>
      <c r="K287" s="15">
        <f>SUM(Tasaus[[#This Row],[Laskennallinen kunnallisvero, €]:[Laskennallinen kiinteistövero, €]])</f>
        <v>32551811.729736768</v>
      </c>
      <c r="L287" s="15">
        <f>Tasaus[[#This Row],[Laskennallinen verotulo yhteensä, €]]/Tasaus[[#This Row],[Asukasluku 31.12.2021]]</f>
        <v>1629.790804072336</v>
      </c>
      <c r="M287" s="37">
        <f>$L$11-Tasaus[[#This Row],[Laskennallinen verotulo yhteensä, €/asukas (=tasausraja)]]</f>
        <v>350.35919592766413</v>
      </c>
      <c r="N287" s="384">
        <f>IF(Tasaus[[#This Row],[Erotus = tasausrja - laskennallinen verotulo, €/asukas]]&gt;0,(Tasaus[[#This Row],[Erotus = tasausrja - laskennallinen verotulo, €/asukas]]*$B$7),(Tasaus[[#This Row],[Erotus = tasausrja - laskennallinen verotulo, €/asukas]]*$B$8))</f>
        <v>315.32327633489774</v>
      </c>
      <c r="O287" s="385">
        <f>Tasaus[[#This Row],[Tasaus,  €/asukas]]*Tasaus[[#This Row],[Asukasluku 31.12.2021]]</f>
        <v>6297951.798236913</v>
      </c>
      <c r="Q287" s="121"/>
      <c r="R287" s="122"/>
    </row>
    <row r="288" spans="1:18">
      <c r="A288" s="275">
        <v>918</v>
      </c>
      <c r="B288" s="13" t="s">
        <v>650</v>
      </c>
      <c r="C288" s="276">
        <v>2271</v>
      </c>
      <c r="D288" s="277">
        <v>22.25</v>
      </c>
      <c r="E288" s="277">
        <f>Tasaus[[#This Row],[Tuloveroprosentti 2022]]-12.64</f>
        <v>9.61</v>
      </c>
      <c r="F288" s="14">
        <v>7773744.8300456135</v>
      </c>
      <c r="G288" s="14">
        <f>Tasaus[[#This Row],[Kunnallisvero (maksuunpantu), €]]*100/Tasaus[[#This Row],[Tuloveroprosentti 2022]]</f>
        <v>34938179.011440955</v>
      </c>
      <c r="H288" s="278">
        <f>Tasaus[[#This Row],[Verotettava tulo (kunnallisvero), €]]*($E$11/100)</f>
        <v>2571449.9752420541</v>
      </c>
      <c r="I288" s="14">
        <v>514974.7225257128</v>
      </c>
      <c r="J288" s="15">
        <v>381328.36455000006</v>
      </c>
      <c r="K288" s="15">
        <f>SUM(Tasaus[[#This Row],[Laskennallinen kunnallisvero, €]:[Laskennallinen kiinteistövero, €]])</f>
        <v>3467753.0623177672</v>
      </c>
      <c r="L288" s="15">
        <f>Tasaus[[#This Row],[Laskennallinen verotulo yhteensä, €]]/Tasaus[[#This Row],[Asukasluku 31.12.2021]]</f>
        <v>1526.9718460227948</v>
      </c>
      <c r="M288" s="37">
        <f>$L$11-Tasaus[[#This Row],[Laskennallinen verotulo yhteensä, €/asukas (=tasausraja)]]</f>
        <v>453.17815397720528</v>
      </c>
      <c r="N288" s="384">
        <f>IF(Tasaus[[#This Row],[Erotus = tasausrja - laskennallinen verotulo, €/asukas]]&gt;0,(Tasaus[[#This Row],[Erotus = tasausrja - laskennallinen verotulo, €/asukas]]*$B$7),(Tasaus[[#This Row],[Erotus = tasausrja - laskennallinen verotulo, €/asukas]]*$B$8))</f>
        <v>407.86033857948479</v>
      </c>
      <c r="O288" s="385">
        <f>Tasaus[[#This Row],[Tasaus,  €/asukas]]*Tasaus[[#This Row],[Asukasluku 31.12.2021]]</f>
        <v>926250.82891400997</v>
      </c>
      <c r="Q288" s="121"/>
      <c r="R288" s="122"/>
    </row>
    <row r="289" spans="1:18">
      <c r="A289" s="275">
        <v>921</v>
      </c>
      <c r="B289" s="13" t="s">
        <v>651</v>
      </c>
      <c r="C289" s="276">
        <v>1941</v>
      </c>
      <c r="D289" s="277">
        <v>21.75</v>
      </c>
      <c r="E289" s="277">
        <f>Tasaus[[#This Row],[Tuloveroprosentti 2022]]-12.64</f>
        <v>9.11</v>
      </c>
      <c r="F289" s="14">
        <v>5188466.7700304436</v>
      </c>
      <c r="G289" s="14">
        <f>Tasaus[[#This Row],[Kunnallisvero (maksuunpantu), €]]*100/Tasaus[[#This Row],[Tuloveroprosentti 2022]]</f>
        <v>23855019.63232388</v>
      </c>
      <c r="H289" s="278">
        <f>Tasaus[[#This Row],[Verotettava tulo (kunnallisvero), €]]*($E$11/100)</f>
        <v>1755729.4449390376</v>
      </c>
      <c r="I289" s="14">
        <v>523876.03275664669</v>
      </c>
      <c r="J289" s="15">
        <v>307466.94040000002</v>
      </c>
      <c r="K289" s="15">
        <f>SUM(Tasaus[[#This Row],[Laskennallinen kunnallisvero, €]:[Laskennallinen kiinteistövero, €]])</f>
        <v>2587072.4180956846</v>
      </c>
      <c r="L289" s="15">
        <f>Tasaus[[#This Row],[Laskennallinen verotulo yhteensä, €]]/Tasaus[[#This Row],[Asukasluku 31.12.2021]]</f>
        <v>1332.8554446654737</v>
      </c>
      <c r="M289" s="37">
        <f>$L$11-Tasaus[[#This Row],[Laskennallinen verotulo yhteensä, €/asukas (=tasausraja)]]</f>
        <v>647.29455533452642</v>
      </c>
      <c r="N289" s="384">
        <f>IF(Tasaus[[#This Row],[Erotus = tasausrja - laskennallinen verotulo, €/asukas]]&gt;0,(Tasaus[[#This Row],[Erotus = tasausrja - laskennallinen verotulo, €/asukas]]*$B$7),(Tasaus[[#This Row],[Erotus = tasausrja - laskennallinen verotulo, €/asukas]]*$B$8))</f>
        <v>582.56509980107376</v>
      </c>
      <c r="O289" s="385">
        <f>Tasaus[[#This Row],[Tasaus,  €/asukas]]*Tasaus[[#This Row],[Asukasluku 31.12.2021]]</f>
        <v>1130758.8587138841</v>
      </c>
      <c r="Q289" s="121"/>
      <c r="R289" s="122"/>
    </row>
    <row r="290" spans="1:18">
      <c r="A290" s="275">
        <v>922</v>
      </c>
      <c r="B290" s="13" t="s">
        <v>652</v>
      </c>
      <c r="C290" s="276">
        <v>4444</v>
      </c>
      <c r="D290" s="277">
        <v>22</v>
      </c>
      <c r="E290" s="277">
        <f>Tasaus[[#This Row],[Tuloveroprosentti 2022]]-12.64</f>
        <v>9.36</v>
      </c>
      <c r="F290" s="14">
        <v>18191912.570106745</v>
      </c>
      <c r="G290" s="14">
        <f>Tasaus[[#This Row],[Kunnallisvero (maksuunpantu), €]]*100/Tasaus[[#This Row],[Tuloveroprosentti 2022]]</f>
        <v>82690511.682303384</v>
      </c>
      <c r="H290" s="278">
        <f>Tasaus[[#This Row],[Verotettava tulo (kunnallisvero), €]]*($E$11/100)</f>
        <v>6086021.6598175289</v>
      </c>
      <c r="I290" s="14">
        <v>532314.04333853314</v>
      </c>
      <c r="J290" s="15">
        <v>617117.47139999992</v>
      </c>
      <c r="K290" s="15">
        <f>SUM(Tasaus[[#This Row],[Laskennallinen kunnallisvero, €]:[Laskennallinen kiinteistövero, €]])</f>
        <v>7235453.1745560626</v>
      </c>
      <c r="L290" s="15">
        <f>Tasaus[[#This Row],[Laskennallinen verotulo yhteensä, €]]/Tasaus[[#This Row],[Asukasluku 31.12.2021]]</f>
        <v>1628.1397782529393</v>
      </c>
      <c r="M290" s="37">
        <f>$L$11-Tasaus[[#This Row],[Laskennallinen verotulo yhteensä, €/asukas (=tasausraja)]]</f>
        <v>352.01022174706077</v>
      </c>
      <c r="N290" s="384">
        <f>IF(Tasaus[[#This Row],[Erotus = tasausrja - laskennallinen verotulo, €/asukas]]&gt;0,(Tasaus[[#This Row],[Erotus = tasausrja - laskennallinen verotulo, €/asukas]]*$B$7),(Tasaus[[#This Row],[Erotus = tasausrja - laskennallinen verotulo, €/asukas]]*$B$8))</f>
        <v>316.80919957235471</v>
      </c>
      <c r="O290" s="385">
        <f>Tasaus[[#This Row],[Tasaus,  €/asukas]]*Tasaus[[#This Row],[Asukasluku 31.12.2021]]</f>
        <v>1407900.0828995444</v>
      </c>
      <c r="Q290" s="121"/>
      <c r="R290" s="122"/>
    </row>
    <row r="291" spans="1:18">
      <c r="A291" s="275">
        <v>924</v>
      </c>
      <c r="B291" s="13" t="s">
        <v>653</v>
      </c>
      <c r="C291" s="276">
        <v>3004</v>
      </c>
      <c r="D291" s="277">
        <v>22.5</v>
      </c>
      <c r="E291" s="277">
        <f>Tasaus[[#This Row],[Tuloveroprosentti 2022]]-12.64</f>
        <v>9.86</v>
      </c>
      <c r="F291" s="14">
        <v>9497687.2800557297</v>
      </c>
      <c r="G291" s="14">
        <f>Tasaus[[#This Row],[Kunnallisvero (maksuunpantu), €]]*100/Tasaus[[#This Row],[Tuloveroprosentti 2022]]</f>
        <v>42211943.466914348</v>
      </c>
      <c r="H291" s="278">
        <f>Tasaus[[#This Row],[Verotettava tulo (kunnallisvero), €]]*($E$11/100)</f>
        <v>3106799.0391648961</v>
      </c>
      <c r="I291" s="14">
        <v>611546.27438191802</v>
      </c>
      <c r="J291" s="15">
        <v>396397.73925000004</v>
      </c>
      <c r="K291" s="15">
        <f>SUM(Tasaus[[#This Row],[Laskennallinen kunnallisvero, €]:[Laskennallinen kiinteistövero, €]])</f>
        <v>4114743.0527968141</v>
      </c>
      <c r="L291" s="15">
        <f>Tasaus[[#This Row],[Laskennallinen verotulo yhteensä, €]]/Tasaus[[#This Row],[Asukasluku 31.12.2021]]</f>
        <v>1369.7546780282337</v>
      </c>
      <c r="M291" s="37">
        <f>$L$11-Tasaus[[#This Row],[Laskennallinen verotulo yhteensä, €/asukas (=tasausraja)]]</f>
        <v>610.39532197176641</v>
      </c>
      <c r="N291" s="384">
        <f>IF(Tasaus[[#This Row],[Erotus = tasausrja - laskennallinen verotulo, €/asukas]]&gt;0,(Tasaus[[#This Row],[Erotus = tasausrja - laskennallinen verotulo, €/asukas]]*$B$7),(Tasaus[[#This Row],[Erotus = tasausrja - laskennallinen verotulo, €/asukas]]*$B$8))</f>
        <v>549.35578977458977</v>
      </c>
      <c r="O291" s="385">
        <f>Tasaus[[#This Row],[Tasaus,  €/asukas]]*Tasaus[[#This Row],[Asukasluku 31.12.2021]]</f>
        <v>1650264.7924828676</v>
      </c>
      <c r="Q291" s="121"/>
      <c r="R291" s="122"/>
    </row>
    <row r="292" spans="1:18">
      <c r="A292" s="275">
        <v>925</v>
      </c>
      <c r="B292" s="13" t="s">
        <v>654</v>
      </c>
      <c r="C292" s="276">
        <v>3490</v>
      </c>
      <c r="D292" s="277">
        <v>21</v>
      </c>
      <c r="E292" s="277">
        <f>Tasaus[[#This Row],[Tuloveroprosentti 2022]]-12.64</f>
        <v>8.36</v>
      </c>
      <c r="F292" s="14">
        <v>10378519.2100609</v>
      </c>
      <c r="G292" s="14">
        <f>Tasaus[[#This Row],[Kunnallisvero (maksuunpantu), €]]*100/Tasaus[[#This Row],[Tuloveroprosentti 2022]]</f>
        <v>49421520.047909051</v>
      </c>
      <c r="H292" s="278">
        <f>Tasaus[[#This Row],[Verotettava tulo (kunnallisvero), €]]*($E$11/100)</f>
        <v>3637423.875526106</v>
      </c>
      <c r="I292" s="14">
        <v>2686380.6302780709</v>
      </c>
      <c r="J292" s="15">
        <v>660659.16070000012</v>
      </c>
      <c r="K292" s="15">
        <f>SUM(Tasaus[[#This Row],[Laskennallinen kunnallisvero, €]:[Laskennallinen kiinteistövero, €]])</f>
        <v>6984463.6665041773</v>
      </c>
      <c r="L292" s="15">
        <f>Tasaus[[#This Row],[Laskennallinen verotulo yhteensä, €]]/Tasaus[[#This Row],[Asukasluku 31.12.2021]]</f>
        <v>2001.2789875370136</v>
      </c>
      <c r="M292" s="37">
        <f>$L$11-Tasaus[[#This Row],[Laskennallinen verotulo yhteensä, €/asukas (=tasausraja)]]</f>
        <v>-21.128987537013472</v>
      </c>
      <c r="N292" s="384">
        <f>IF(Tasaus[[#This Row],[Erotus = tasausrja - laskennallinen verotulo, €/asukas]]&gt;0,(Tasaus[[#This Row],[Erotus = tasausrja - laskennallinen verotulo, €/asukas]]*$B$7),(Tasaus[[#This Row],[Erotus = tasausrja - laskennallinen verotulo, €/asukas]]*$B$8))</f>
        <v>-2.1128987537013475</v>
      </c>
      <c r="O292" s="385">
        <f>Tasaus[[#This Row],[Tasaus,  €/asukas]]*Tasaus[[#This Row],[Asukasluku 31.12.2021]]</f>
        <v>-7374.0166504177032</v>
      </c>
      <c r="Q292" s="121"/>
      <c r="R292" s="122"/>
    </row>
    <row r="293" spans="1:18">
      <c r="A293" s="275">
        <v>927</v>
      </c>
      <c r="B293" s="13" t="s">
        <v>655</v>
      </c>
      <c r="C293" s="276">
        <v>29239</v>
      </c>
      <c r="D293" s="277">
        <v>20.5</v>
      </c>
      <c r="E293" s="277">
        <f>Tasaus[[#This Row],[Tuloveroprosentti 2022]]-12.64</f>
        <v>7.8599999999999994</v>
      </c>
      <c r="F293" s="14">
        <v>131245035.4007701</v>
      </c>
      <c r="G293" s="14">
        <f>Tasaus[[#This Row],[Kunnallisvero (maksuunpantu), €]]*100/Tasaus[[#This Row],[Tuloveroprosentti 2022]]</f>
        <v>640219684.8818053</v>
      </c>
      <c r="H293" s="278">
        <f>Tasaus[[#This Row],[Verotettava tulo (kunnallisvero), €]]*($E$11/100)</f>
        <v>47120168.807300866</v>
      </c>
      <c r="I293" s="14">
        <v>3619242.5554987933</v>
      </c>
      <c r="J293" s="15">
        <v>4335465.7308999998</v>
      </c>
      <c r="K293" s="15">
        <f>SUM(Tasaus[[#This Row],[Laskennallinen kunnallisvero, €]:[Laskennallinen kiinteistövero, €]])</f>
        <v>55074877.093699656</v>
      </c>
      <c r="L293" s="15">
        <f>Tasaus[[#This Row],[Laskennallinen verotulo yhteensä, €]]/Tasaus[[#This Row],[Asukasluku 31.12.2021]]</f>
        <v>1883.6101471903846</v>
      </c>
      <c r="M293" s="37">
        <f>$L$11-Tasaus[[#This Row],[Laskennallinen verotulo yhteensä, €/asukas (=tasausraja)]]</f>
        <v>96.539852809615468</v>
      </c>
      <c r="N293" s="384">
        <f>IF(Tasaus[[#This Row],[Erotus = tasausrja - laskennallinen verotulo, €/asukas]]&gt;0,(Tasaus[[#This Row],[Erotus = tasausrja - laskennallinen verotulo, €/asukas]]*$B$7),(Tasaus[[#This Row],[Erotus = tasausrja - laskennallinen verotulo, €/asukas]]*$B$8))</f>
        <v>86.885867528653918</v>
      </c>
      <c r="O293" s="385">
        <f>Tasaus[[#This Row],[Tasaus,  €/asukas]]*Tasaus[[#This Row],[Asukasluku 31.12.2021]]</f>
        <v>2540455.8806703119</v>
      </c>
      <c r="Q293" s="121"/>
      <c r="R293" s="122"/>
    </row>
    <row r="294" spans="1:18">
      <c r="A294" s="275">
        <v>931</v>
      </c>
      <c r="B294" s="13" t="s">
        <v>656</v>
      </c>
      <c r="C294" s="276">
        <v>6070</v>
      </c>
      <c r="D294" s="277">
        <v>21</v>
      </c>
      <c r="E294" s="277">
        <f>Tasaus[[#This Row],[Tuloveroprosentti 2022]]-12.64</f>
        <v>8.36</v>
      </c>
      <c r="F294" s="14">
        <v>17464966.89010248</v>
      </c>
      <c r="G294" s="14">
        <f>Tasaus[[#This Row],[Kunnallisvero (maksuunpantu), €]]*100/Tasaus[[#This Row],[Tuloveroprosentti 2022]]</f>
        <v>83166509.000487998</v>
      </c>
      <c r="H294" s="278">
        <f>Tasaus[[#This Row],[Verotettava tulo (kunnallisvero), €]]*($E$11/100)</f>
        <v>6121055.0624359166</v>
      </c>
      <c r="I294" s="14">
        <v>2033587.0660122812</v>
      </c>
      <c r="J294" s="15">
        <v>1056627.4364</v>
      </c>
      <c r="K294" s="15">
        <f>SUM(Tasaus[[#This Row],[Laskennallinen kunnallisvero, €]:[Laskennallinen kiinteistövero, €]])</f>
        <v>9211269.5648481976</v>
      </c>
      <c r="L294" s="15">
        <f>Tasaus[[#This Row],[Laskennallinen verotulo yhteensä, €]]/Tasaus[[#This Row],[Asukasluku 31.12.2021]]</f>
        <v>1517.5073418201314</v>
      </c>
      <c r="M294" s="37">
        <f>$L$11-Tasaus[[#This Row],[Laskennallinen verotulo yhteensä, €/asukas (=tasausraja)]]</f>
        <v>462.6426581798687</v>
      </c>
      <c r="N294" s="384">
        <f>IF(Tasaus[[#This Row],[Erotus = tasausrja - laskennallinen verotulo, €/asukas]]&gt;0,(Tasaus[[#This Row],[Erotus = tasausrja - laskennallinen verotulo, €/asukas]]*$B$7),(Tasaus[[#This Row],[Erotus = tasausrja - laskennallinen verotulo, €/asukas]]*$B$8))</f>
        <v>416.37839236188182</v>
      </c>
      <c r="O294" s="385">
        <f>Tasaus[[#This Row],[Tasaus,  €/asukas]]*Tasaus[[#This Row],[Asukasluku 31.12.2021]]</f>
        <v>2527416.8416366228</v>
      </c>
      <c r="Q294" s="121"/>
      <c r="R294" s="122"/>
    </row>
    <row r="295" spans="1:18">
      <c r="A295" s="275">
        <v>934</v>
      </c>
      <c r="B295" s="13" t="s">
        <v>657</v>
      </c>
      <c r="C295" s="276">
        <v>2756</v>
      </c>
      <c r="D295" s="277">
        <v>22.249999999999996</v>
      </c>
      <c r="E295" s="277">
        <f>Tasaus[[#This Row],[Tuloveroprosentti 2022]]-12.64</f>
        <v>9.6099999999999959</v>
      </c>
      <c r="F295" s="14">
        <v>9063430.890053181</v>
      </c>
      <c r="G295" s="14">
        <f>Tasaus[[#This Row],[Kunnallisvero (maksuunpantu), €]]*100/Tasaus[[#This Row],[Tuloveroprosentti 2022]]</f>
        <v>40734520.854171604</v>
      </c>
      <c r="H295" s="278">
        <f>Tasaus[[#This Row],[Verotettava tulo (kunnallisvero), €]]*($E$11/100)</f>
        <v>2998060.7348670298</v>
      </c>
      <c r="I295" s="14">
        <v>577155.85562693118</v>
      </c>
      <c r="J295" s="15">
        <v>377992.92620000005</v>
      </c>
      <c r="K295" s="15">
        <f>SUM(Tasaus[[#This Row],[Laskennallinen kunnallisvero, €]:[Laskennallinen kiinteistövero, €]])</f>
        <v>3953209.5166939613</v>
      </c>
      <c r="L295" s="15">
        <f>Tasaus[[#This Row],[Laskennallinen verotulo yhteensä, €]]/Tasaus[[#This Row],[Asukasluku 31.12.2021]]</f>
        <v>1434.4011308758932</v>
      </c>
      <c r="M295" s="37">
        <f>$L$11-Tasaus[[#This Row],[Laskennallinen verotulo yhteensä, €/asukas (=tasausraja)]]</f>
        <v>545.74886912410693</v>
      </c>
      <c r="N295" s="384">
        <f>IF(Tasaus[[#This Row],[Erotus = tasausrja - laskennallinen verotulo, €/asukas]]&gt;0,(Tasaus[[#This Row],[Erotus = tasausrja - laskennallinen verotulo, €/asukas]]*$B$7),(Tasaus[[#This Row],[Erotus = tasausrja - laskennallinen verotulo, €/asukas]]*$B$8))</f>
        <v>491.17398221169623</v>
      </c>
      <c r="O295" s="385">
        <f>Tasaus[[#This Row],[Tasaus,  €/asukas]]*Tasaus[[#This Row],[Asukasluku 31.12.2021]]</f>
        <v>1353675.4949754348</v>
      </c>
      <c r="Q295" s="121"/>
      <c r="R295" s="122"/>
    </row>
    <row r="296" spans="1:18">
      <c r="A296" s="275">
        <v>935</v>
      </c>
      <c r="B296" s="13" t="s">
        <v>658</v>
      </c>
      <c r="C296" s="276">
        <v>3040</v>
      </c>
      <c r="D296" s="277">
        <v>21.5</v>
      </c>
      <c r="E296" s="277">
        <f>Tasaus[[#This Row],[Tuloveroprosentti 2022]]-12.64</f>
        <v>8.86</v>
      </c>
      <c r="F296" s="14">
        <v>9407555.4800552018</v>
      </c>
      <c r="G296" s="14">
        <f>Tasaus[[#This Row],[Kunnallisvero (maksuunpantu), €]]*100/Tasaus[[#This Row],[Tuloveroprosentti 2022]]</f>
        <v>43756072.000256754</v>
      </c>
      <c r="H296" s="278">
        <f>Tasaus[[#This Row],[Verotettava tulo (kunnallisvero), €]]*($E$11/100)</f>
        <v>3220446.8992188969</v>
      </c>
      <c r="I296" s="14">
        <v>747735.48548659612</v>
      </c>
      <c r="J296" s="15">
        <v>733730.97170000011</v>
      </c>
      <c r="K296" s="15">
        <f>SUM(Tasaus[[#This Row],[Laskennallinen kunnallisvero, €]:[Laskennallinen kiinteistövero, €]])</f>
        <v>4701913.3564054929</v>
      </c>
      <c r="L296" s="15">
        <f>Tasaus[[#This Row],[Laskennallinen verotulo yhteensä, €]]/Tasaus[[#This Row],[Asukasluku 31.12.2021]]</f>
        <v>1546.6820251333859</v>
      </c>
      <c r="M296" s="37">
        <f>$L$11-Tasaus[[#This Row],[Laskennallinen verotulo yhteensä, €/asukas (=tasausraja)]]</f>
        <v>433.46797486661421</v>
      </c>
      <c r="N296" s="384">
        <f>IF(Tasaus[[#This Row],[Erotus = tasausrja - laskennallinen verotulo, €/asukas]]&gt;0,(Tasaus[[#This Row],[Erotus = tasausrja - laskennallinen verotulo, €/asukas]]*$B$7),(Tasaus[[#This Row],[Erotus = tasausrja - laskennallinen verotulo, €/asukas]]*$B$8))</f>
        <v>390.12117737995283</v>
      </c>
      <c r="O296" s="385">
        <f>Tasaus[[#This Row],[Tasaus,  €/asukas]]*Tasaus[[#This Row],[Asukasluku 31.12.2021]]</f>
        <v>1185968.3792350567</v>
      </c>
      <c r="Q296" s="121"/>
      <c r="R296" s="122"/>
    </row>
    <row r="297" spans="1:18">
      <c r="A297" s="275">
        <v>936</v>
      </c>
      <c r="B297" s="13" t="s">
        <v>659</v>
      </c>
      <c r="C297" s="276">
        <v>6465</v>
      </c>
      <c r="D297" s="277">
        <v>21.25</v>
      </c>
      <c r="E297" s="277">
        <f>Tasaus[[#This Row],[Tuloveroprosentti 2022]]-12.64</f>
        <v>8.61</v>
      </c>
      <c r="F297" s="14">
        <v>19495056.860114392</v>
      </c>
      <c r="G297" s="14">
        <f>Tasaus[[#This Row],[Kunnallisvero (maksuunpantu), €]]*100/Tasaus[[#This Row],[Tuloveroprosentti 2022]]</f>
        <v>91741444.04759714</v>
      </c>
      <c r="H297" s="278">
        <f>Tasaus[[#This Row],[Verotettava tulo (kunnallisvero), €]]*($E$11/100)</f>
        <v>6752170.2819031496</v>
      </c>
      <c r="I297" s="14">
        <v>2409914.4195541092</v>
      </c>
      <c r="J297" s="15">
        <v>1176426.7839000002</v>
      </c>
      <c r="K297" s="15">
        <f>SUM(Tasaus[[#This Row],[Laskennallinen kunnallisvero, €]:[Laskennallinen kiinteistövero, €]])</f>
        <v>10338511.485357258</v>
      </c>
      <c r="L297" s="15">
        <f>Tasaus[[#This Row],[Laskennallinen verotulo yhteensä, €]]/Tasaus[[#This Row],[Asukasluku 31.12.2021]]</f>
        <v>1599.1510418186015</v>
      </c>
      <c r="M297" s="37">
        <f>$L$11-Tasaus[[#This Row],[Laskennallinen verotulo yhteensä, €/asukas (=tasausraja)]]</f>
        <v>380.99895818139862</v>
      </c>
      <c r="N297" s="384">
        <f>IF(Tasaus[[#This Row],[Erotus = tasausrja - laskennallinen verotulo, €/asukas]]&gt;0,(Tasaus[[#This Row],[Erotus = tasausrja - laskennallinen verotulo, €/asukas]]*$B$7),(Tasaus[[#This Row],[Erotus = tasausrja - laskennallinen verotulo, €/asukas]]*$B$8))</f>
        <v>342.89906236325879</v>
      </c>
      <c r="O297" s="385">
        <f>Tasaus[[#This Row],[Tasaus,  €/asukas]]*Tasaus[[#This Row],[Asukasluku 31.12.2021]]</f>
        <v>2216842.438178468</v>
      </c>
      <c r="Q297" s="121"/>
      <c r="R297" s="122"/>
    </row>
    <row r="298" spans="1:18">
      <c r="A298" s="275">
        <v>946</v>
      </c>
      <c r="B298" s="13" t="s">
        <v>300</v>
      </c>
      <c r="C298" s="276">
        <v>6376</v>
      </c>
      <c r="D298" s="277">
        <v>21.500000000000004</v>
      </c>
      <c r="E298" s="277">
        <f>Tasaus[[#This Row],[Tuloveroprosentti 2022]]-12.64</f>
        <v>8.860000000000003</v>
      </c>
      <c r="F298" s="14">
        <v>21670732.670127161</v>
      </c>
      <c r="G298" s="14">
        <f>Tasaus[[#This Row],[Kunnallisvero (maksuunpantu), €]]*100/Tasaus[[#This Row],[Tuloveroprosentti 2022]]</f>
        <v>100794105.44245191</v>
      </c>
      <c r="H298" s="278">
        <f>Tasaus[[#This Row],[Verotettava tulo (kunnallisvero), €]]*($E$11/100)</f>
        <v>7418446.1605644608</v>
      </c>
      <c r="I298" s="14">
        <v>1567148.3847680178</v>
      </c>
      <c r="J298" s="15">
        <v>1139395.3849000002</v>
      </c>
      <c r="K298" s="15">
        <f>SUM(Tasaus[[#This Row],[Laskennallinen kunnallisvero, €]:[Laskennallinen kiinteistövero, €]])</f>
        <v>10124989.930232478</v>
      </c>
      <c r="L298" s="15">
        <f>Tasaus[[#This Row],[Laskennallinen verotulo yhteensä, €]]/Tasaus[[#This Row],[Asukasluku 31.12.2021]]</f>
        <v>1587.984618919774</v>
      </c>
      <c r="M298" s="37">
        <f>$L$11-Tasaus[[#This Row],[Laskennallinen verotulo yhteensä, €/asukas (=tasausraja)]]</f>
        <v>392.1653810802261</v>
      </c>
      <c r="N298" s="384">
        <f>IF(Tasaus[[#This Row],[Erotus = tasausrja - laskennallinen verotulo, €/asukas]]&gt;0,(Tasaus[[#This Row],[Erotus = tasausrja - laskennallinen verotulo, €/asukas]]*$B$7),(Tasaus[[#This Row],[Erotus = tasausrja - laskennallinen verotulo, €/asukas]]*$B$8))</f>
        <v>352.94884297220352</v>
      </c>
      <c r="O298" s="385">
        <f>Tasaus[[#This Row],[Tasaus,  €/asukas]]*Tasaus[[#This Row],[Asukasluku 31.12.2021]]</f>
        <v>2250401.8227907699</v>
      </c>
      <c r="Q298" s="121"/>
      <c r="R298" s="122"/>
    </row>
    <row r="299" spans="1:18">
      <c r="A299" s="275">
        <v>976</v>
      </c>
      <c r="B299" s="13" t="s">
        <v>660</v>
      </c>
      <c r="C299" s="276">
        <v>3830</v>
      </c>
      <c r="D299" s="277">
        <v>20</v>
      </c>
      <c r="E299" s="277">
        <f>Tasaus[[#This Row],[Tuloveroprosentti 2022]]-12.64</f>
        <v>7.3599999999999994</v>
      </c>
      <c r="F299" s="14">
        <v>11160361.970065488</v>
      </c>
      <c r="G299" s="14">
        <f>Tasaus[[#This Row],[Kunnallisvero (maksuunpantu), €]]*100/Tasaus[[#This Row],[Tuloveroprosentti 2022]]</f>
        <v>55801809.850327432</v>
      </c>
      <c r="H299" s="278">
        <f>Tasaus[[#This Row],[Verotettava tulo (kunnallisvero), €]]*($E$11/100)</f>
        <v>4107013.2049840991</v>
      </c>
      <c r="I299" s="14">
        <v>648282.06815368193</v>
      </c>
      <c r="J299" s="15">
        <v>568717.48905000009</v>
      </c>
      <c r="K299" s="15">
        <f>SUM(Tasaus[[#This Row],[Laskennallinen kunnallisvero, €]:[Laskennallinen kiinteistövero, €]])</f>
        <v>5324012.7621877808</v>
      </c>
      <c r="L299" s="15">
        <f>Tasaus[[#This Row],[Laskennallinen verotulo yhteensä, €]]/Tasaus[[#This Row],[Asukasluku 31.12.2021]]</f>
        <v>1390.0816611456346</v>
      </c>
      <c r="M299" s="37">
        <f>$L$11-Tasaus[[#This Row],[Laskennallinen verotulo yhteensä, €/asukas (=tasausraja)]]</f>
        <v>590.06833885436549</v>
      </c>
      <c r="N299" s="384">
        <f>IF(Tasaus[[#This Row],[Erotus = tasausrja - laskennallinen verotulo, €/asukas]]&gt;0,(Tasaus[[#This Row],[Erotus = tasausrja - laskennallinen verotulo, €/asukas]]*$B$7),(Tasaus[[#This Row],[Erotus = tasausrja - laskennallinen verotulo, €/asukas]]*$B$8))</f>
        <v>531.06150496892894</v>
      </c>
      <c r="O299" s="385">
        <f>Tasaus[[#This Row],[Tasaus,  €/asukas]]*Tasaus[[#This Row],[Asukasluku 31.12.2021]]</f>
        <v>2033965.5640309979</v>
      </c>
      <c r="Q299" s="121"/>
      <c r="R299" s="122"/>
    </row>
    <row r="300" spans="1:18">
      <c r="A300" s="275">
        <v>977</v>
      </c>
      <c r="B300" s="13" t="s">
        <v>661</v>
      </c>
      <c r="C300" s="276">
        <v>15357</v>
      </c>
      <c r="D300" s="277">
        <v>23</v>
      </c>
      <c r="E300" s="277">
        <f>Tasaus[[#This Row],[Tuloveroprosentti 2022]]-12.64</f>
        <v>10.36</v>
      </c>
      <c r="F300" s="14">
        <v>57448605.59033709</v>
      </c>
      <c r="G300" s="14">
        <f>Tasaus[[#This Row],[Kunnallisvero (maksuunpantu), €]]*100/Tasaus[[#This Row],[Tuloveroprosentti 2022]]</f>
        <v>249776546.04494384</v>
      </c>
      <c r="H300" s="278">
        <f>Tasaus[[#This Row],[Verotettava tulo (kunnallisvero), €]]*($E$11/100)</f>
        <v>18383553.788907867</v>
      </c>
      <c r="I300" s="14">
        <v>2922120.4226953732</v>
      </c>
      <c r="J300" s="15">
        <v>1983751.4030000002</v>
      </c>
      <c r="K300" s="15">
        <f>SUM(Tasaus[[#This Row],[Laskennallinen kunnallisvero, €]:[Laskennallinen kiinteistövero, €]])</f>
        <v>23289425.61460324</v>
      </c>
      <c r="L300" s="15">
        <f>Tasaus[[#This Row],[Laskennallinen verotulo yhteensä, €]]/Tasaus[[#This Row],[Asukasluku 31.12.2021]]</f>
        <v>1516.5348449959783</v>
      </c>
      <c r="M300" s="37">
        <f>$L$11-Tasaus[[#This Row],[Laskennallinen verotulo yhteensä, €/asukas (=tasausraja)]]</f>
        <v>463.61515500402174</v>
      </c>
      <c r="N300" s="384">
        <f>IF(Tasaus[[#This Row],[Erotus = tasausrja - laskennallinen verotulo, €/asukas]]&gt;0,(Tasaus[[#This Row],[Erotus = tasausrja - laskennallinen verotulo, €/asukas]]*$B$7),(Tasaus[[#This Row],[Erotus = tasausrja - laskennallinen verotulo, €/asukas]]*$B$8))</f>
        <v>417.25363950361958</v>
      </c>
      <c r="O300" s="385">
        <f>Tasaus[[#This Row],[Tasaus,  €/asukas]]*Tasaus[[#This Row],[Asukasluku 31.12.2021]]</f>
        <v>6407764.1418570857</v>
      </c>
      <c r="Q300" s="121"/>
      <c r="R300" s="122"/>
    </row>
    <row r="301" spans="1:18">
      <c r="A301" s="275">
        <v>980</v>
      </c>
      <c r="B301" s="13" t="s">
        <v>662</v>
      </c>
      <c r="C301" s="276">
        <v>33533</v>
      </c>
      <c r="D301" s="277">
        <v>20.5</v>
      </c>
      <c r="E301" s="277">
        <f>Tasaus[[#This Row],[Tuloveroprosentti 2022]]-12.64</f>
        <v>7.8599999999999994</v>
      </c>
      <c r="F301" s="14">
        <v>135086344.25079265</v>
      </c>
      <c r="G301" s="14">
        <f>Tasaus[[#This Row],[Kunnallisvero (maksuunpantu), €]]*100/Tasaus[[#This Row],[Tuloveroprosentti 2022]]</f>
        <v>658957776.83313489</v>
      </c>
      <c r="H301" s="278">
        <f>Tasaus[[#This Row],[Verotettava tulo (kunnallisvero), €]]*($E$11/100)</f>
        <v>48499292.374918729</v>
      </c>
      <c r="I301" s="14">
        <v>7124194.2999256579</v>
      </c>
      <c r="J301" s="15">
        <v>4559444.5955500007</v>
      </c>
      <c r="K301" s="15">
        <f>SUM(Tasaus[[#This Row],[Laskennallinen kunnallisvero, €]:[Laskennallinen kiinteistövero, €]])</f>
        <v>60182931.270394385</v>
      </c>
      <c r="L301" s="15">
        <f>Tasaus[[#This Row],[Laskennallinen verotulo yhteensä, €]]/Tasaus[[#This Row],[Asukasluku 31.12.2021]]</f>
        <v>1794.7374607221061</v>
      </c>
      <c r="M301" s="37">
        <f>$L$11-Tasaus[[#This Row],[Laskennallinen verotulo yhteensä, €/asukas (=tasausraja)]]</f>
        <v>185.41253927789398</v>
      </c>
      <c r="N301" s="384">
        <f>IF(Tasaus[[#This Row],[Erotus = tasausrja - laskennallinen verotulo, €/asukas]]&gt;0,(Tasaus[[#This Row],[Erotus = tasausrja - laskennallinen verotulo, €/asukas]]*$B$7),(Tasaus[[#This Row],[Erotus = tasausrja - laskennallinen verotulo, €/asukas]]*$B$8))</f>
        <v>166.87128535010459</v>
      </c>
      <c r="O301" s="385">
        <f>Tasaus[[#This Row],[Tasaus,  €/asukas]]*Tasaus[[#This Row],[Asukasluku 31.12.2021]]</f>
        <v>5595694.8116450571</v>
      </c>
      <c r="Q301" s="121"/>
      <c r="R301" s="122"/>
    </row>
    <row r="302" spans="1:18">
      <c r="A302" s="275">
        <v>981</v>
      </c>
      <c r="B302" s="13" t="s">
        <v>663</v>
      </c>
      <c r="C302" s="276">
        <v>2282</v>
      </c>
      <c r="D302" s="277">
        <v>22</v>
      </c>
      <c r="E302" s="277">
        <f>Tasaus[[#This Row],[Tuloveroprosentti 2022]]-12.64</f>
        <v>9.36</v>
      </c>
      <c r="F302" s="14">
        <v>8146912.0600478016</v>
      </c>
      <c r="G302" s="14">
        <f>Tasaus[[#This Row],[Kunnallisvero (maksuunpantu), €]]*100/Tasaus[[#This Row],[Tuloveroprosentti 2022]]</f>
        <v>37031418.454762734</v>
      </c>
      <c r="H302" s="278">
        <f>Tasaus[[#This Row],[Verotettava tulo (kunnallisvero), €]]*($E$11/100)</f>
        <v>2725512.3982705371</v>
      </c>
      <c r="I302" s="14">
        <v>244947.66862534013</v>
      </c>
      <c r="J302" s="15">
        <v>246056.34890000004</v>
      </c>
      <c r="K302" s="15">
        <f>SUM(Tasaus[[#This Row],[Laskennallinen kunnallisvero, €]:[Laskennallinen kiinteistövero, €]])</f>
        <v>3216516.4157958776</v>
      </c>
      <c r="L302" s="15">
        <f>Tasaus[[#This Row],[Laskennallinen verotulo yhteensä, €]]/Tasaus[[#This Row],[Asukasluku 31.12.2021]]</f>
        <v>1409.5163960542845</v>
      </c>
      <c r="M302" s="37">
        <f>$L$11-Tasaus[[#This Row],[Laskennallinen verotulo yhteensä, €/asukas (=tasausraja)]]</f>
        <v>570.63360394571555</v>
      </c>
      <c r="N302" s="384">
        <f>IF(Tasaus[[#This Row],[Erotus = tasausrja - laskennallinen verotulo, €/asukas]]&gt;0,(Tasaus[[#This Row],[Erotus = tasausrja - laskennallinen verotulo, €/asukas]]*$B$7),(Tasaus[[#This Row],[Erotus = tasausrja - laskennallinen verotulo, €/asukas]]*$B$8))</f>
        <v>513.57024355114402</v>
      </c>
      <c r="O302" s="385">
        <f>Tasaus[[#This Row],[Tasaus,  €/asukas]]*Tasaus[[#This Row],[Asukasluku 31.12.2021]]</f>
        <v>1171967.2957837107</v>
      </c>
      <c r="Q302" s="121"/>
      <c r="R302" s="122"/>
    </row>
    <row r="303" spans="1:18">
      <c r="A303" s="275">
        <v>989</v>
      </c>
      <c r="B303" s="13" t="s">
        <v>664</v>
      </c>
      <c r="C303" s="276">
        <v>5484</v>
      </c>
      <c r="D303" s="277">
        <v>22.5</v>
      </c>
      <c r="E303" s="277">
        <f>Tasaus[[#This Row],[Tuloveroprosentti 2022]]-12.64</f>
        <v>9.86</v>
      </c>
      <c r="F303" s="14">
        <v>18669794.23010955</v>
      </c>
      <c r="G303" s="14">
        <f>Tasaus[[#This Row],[Kunnallisvero (maksuunpantu), €]]*100/Tasaus[[#This Row],[Tuloveroprosentti 2022]]</f>
        <v>82976863.24493134</v>
      </c>
      <c r="H303" s="278">
        <f>Tasaus[[#This Row],[Verotettava tulo (kunnallisvero), €]]*($E$11/100)</f>
        <v>6107097.1348269461</v>
      </c>
      <c r="I303" s="14">
        <v>1452784.7461150349</v>
      </c>
      <c r="J303" s="15">
        <v>975273.74380000017</v>
      </c>
      <c r="K303" s="15">
        <f>SUM(Tasaus[[#This Row],[Laskennallinen kunnallisvero, €]:[Laskennallinen kiinteistövero, €]])</f>
        <v>8535155.6247419808</v>
      </c>
      <c r="L303" s="15">
        <f>Tasaus[[#This Row],[Laskennallinen verotulo yhteensä, €]]/Tasaus[[#This Row],[Asukasluku 31.12.2021]]</f>
        <v>1556.3741110032788</v>
      </c>
      <c r="M303" s="37">
        <f>$L$11-Tasaus[[#This Row],[Laskennallinen verotulo yhteensä, €/asukas (=tasausraja)]]</f>
        <v>423.77588899672128</v>
      </c>
      <c r="N303" s="384">
        <f>IF(Tasaus[[#This Row],[Erotus = tasausrja - laskennallinen verotulo, €/asukas]]&gt;0,(Tasaus[[#This Row],[Erotus = tasausrja - laskennallinen verotulo, €/asukas]]*$B$7),(Tasaus[[#This Row],[Erotus = tasausrja - laskennallinen verotulo, €/asukas]]*$B$8))</f>
        <v>381.39830009704917</v>
      </c>
      <c r="O303" s="385">
        <f>Tasaus[[#This Row],[Tasaus,  €/asukas]]*Tasaus[[#This Row],[Asukasluku 31.12.2021]]</f>
        <v>2091588.2777322177</v>
      </c>
      <c r="Q303" s="121"/>
      <c r="R303" s="122"/>
    </row>
    <row r="304" spans="1:18">
      <c r="A304" s="275">
        <v>992</v>
      </c>
      <c r="B304" s="13" t="s">
        <v>665</v>
      </c>
      <c r="C304" s="276">
        <v>18318</v>
      </c>
      <c r="D304" s="277">
        <v>21.5</v>
      </c>
      <c r="E304" s="277">
        <f>Tasaus[[#This Row],[Tuloveroprosentti 2022]]-12.64</f>
        <v>8.86</v>
      </c>
      <c r="F304" s="14">
        <v>65464534.220384121</v>
      </c>
      <c r="G304" s="14">
        <f>Tasaus[[#This Row],[Kunnallisvero (maksuunpantu), €]]*100/Tasaus[[#This Row],[Tuloveroprosentti 2022]]</f>
        <v>304486205.67620522</v>
      </c>
      <c r="H304" s="278">
        <f>Tasaus[[#This Row],[Verotettava tulo (kunnallisvero), €]]*($E$11/100)</f>
        <v>22410184.737768702</v>
      </c>
      <c r="I304" s="14">
        <v>5018740.3957618456</v>
      </c>
      <c r="J304" s="15">
        <v>2877703.4409000003</v>
      </c>
      <c r="K304" s="15">
        <f>SUM(Tasaus[[#This Row],[Laskennallinen kunnallisvero, €]:[Laskennallinen kiinteistövero, €]])</f>
        <v>30306628.574430551</v>
      </c>
      <c r="L304" s="15">
        <f>Tasaus[[#This Row],[Laskennallinen verotulo yhteensä, €]]/Tasaus[[#This Row],[Asukasluku 31.12.2021]]</f>
        <v>1654.4725720291817</v>
      </c>
      <c r="M304" s="37">
        <f>$L$11-Tasaus[[#This Row],[Laskennallinen verotulo yhteensä, €/asukas (=tasausraja)]]</f>
        <v>325.67742797081837</v>
      </c>
      <c r="N304" s="384">
        <f>IF(Tasaus[[#This Row],[Erotus = tasausrja - laskennallinen verotulo, €/asukas]]&gt;0,(Tasaus[[#This Row],[Erotus = tasausrja - laskennallinen verotulo, €/asukas]]*$B$7),(Tasaus[[#This Row],[Erotus = tasausrja - laskennallinen verotulo, €/asukas]]*$B$8))</f>
        <v>293.10968517373652</v>
      </c>
      <c r="O304" s="385">
        <f>Tasaus[[#This Row],[Tasaus,  €/asukas]]*Tasaus[[#This Row],[Asukasluku 31.12.2021]]</f>
        <v>5369183.2130125053</v>
      </c>
      <c r="Q304" s="121"/>
      <c r="R304" s="122"/>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9"/>
  <sheetViews>
    <sheetView zoomScale="80" zoomScaleNormal="80" workbookViewId="0">
      <pane xSplit="2" ySplit="5" topLeftCell="C6" activePane="bottomRight" state="frozen"/>
      <selection activeCell="G29" sqref="G29"/>
      <selection pane="topRight" activeCell="G29" sqref="G29"/>
      <selection pane="bottomLeft" activeCell="G29" sqref="G29"/>
      <selection pane="bottomRight"/>
    </sheetView>
  </sheetViews>
  <sheetFormatPr defaultRowHeight="15"/>
  <cols>
    <col min="1" max="1" width="8.375" style="307" customWidth="1"/>
    <col min="2" max="2" width="12.5" style="306" bestFit="1" customWidth="1"/>
    <col min="3" max="3" width="21.375" style="313" bestFit="1" customWidth="1"/>
    <col min="4" max="4" width="19.625" style="313" customWidth="1"/>
    <col min="5" max="5" width="21.375" customWidth="1"/>
    <col min="6" max="6" width="16.875" customWidth="1"/>
    <col min="7" max="7" width="24.375" customWidth="1"/>
    <col min="8" max="9" width="9.625" bestFit="1" customWidth="1"/>
  </cols>
  <sheetData>
    <row r="1" spans="1:7" ht="23.25">
      <c r="A1" s="325" t="s">
        <v>791</v>
      </c>
      <c r="C1" s="178"/>
      <c r="D1" s="173"/>
      <c r="E1" s="339"/>
      <c r="G1" s="339"/>
    </row>
    <row r="2" spans="1:7">
      <c r="A2" s="307" t="s">
        <v>372</v>
      </c>
      <c r="B2" s="308"/>
      <c r="C2" s="178"/>
      <c r="D2" s="173"/>
    </row>
    <row r="3" spans="1:7">
      <c r="A3" s="307" t="s">
        <v>715</v>
      </c>
      <c r="C3" s="178"/>
      <c r="D3" s="173"/>
    </row>
    <row r="4" spans="1:7" s="221" customFormat="1" ht="45">
      <c r="A4" s="229" t="s">
        <v>674</v>
      </c>
      <c r="B4" s="230" t="s">
        <v>3</v>
      </c>
      <c r="C4" s="309" t="s">
        <v>721</v>
      </c>
      <c r="D4" s="210" t="s">
        <v>756</v>
      </c>
      <c r="E4" s="229" t="s">
        <v>798</v>
      </c>
      <c r="F4" s="229" t="s">
        <v>796</v>
      </c>
      <c r="G4" s="229" t="s">
        <v>797</v>
      </c>
    </row>
    <row r="5" spans="1:7">
      <c r="A5" s="306"/>
      <c r="B5" s="306" t="s">
        <v>376</v>
      </c>
      <c r="C5" s="310">
        <f>SUM(C6:C298)</f>
        <v>2776499999.9999995</v>
      </c>
      <c r="D5" s="178">
        <f>SUM(D6:D298)</f>
        <v>1943999999.9999993</v>
      </c>
      <c r="E5" s="178">
        <f>SUM(E6:E298)</f>
        <v>851000000.00000155</v>
      </c>
      <c r="F5" s="178">
        <f>SUM(F6:F298)</f>
        <v>12999999.99999997</v>
      </c>
      <c r="G5" s="310">
        <f>Verokompensaatiot[[#This Row],[Jäljelle jäävät korvaukset vuosilta 2010-2023, €]]+Verokompensaatiot[[#This Row],[Veromenetysten korvaus 2024]]</f>
        <v>864000000.00000155</v>
      </c>
    </row>
    <row r="6" spans="1:7">
      <c r="A6" s="35">
        <v>5</v>
      </c>
      <c r="B6" s="13" t="s">
        <v>14</v>
      </c>
      <c r="C6" s="310">
        <v>6576722.8656134466</v>
      </c>
      <c r="D6" s="173">
        <v>4626384.7424013829</v>
      </c>
      <c r="E6" s="173">
        <v>1995400.0337450588</v>
      </c>
      <c r="F6" s="173">
        <v>31069.174006986665</v>
      </c>
      <c r="G6" s="310">
        <f>Verokompensaatiot[[#This Row],[Jäljelle jäävät korvaukset vuosilta 2010-2023, €]]+Verokompensaatiot[[#This Row],[Veromenetysten korvaus 2024]]</f>
        <v>2026469.2077520455</v>
      </c>
    </row>
    <row r="7" spans="1:7">
      <c r="A7" s="35">
        <v>9</v>
      </c>
      <c r="B7" s="13" t="s">
        <v>15</v>
      </c>
      <c r="C7" s="310">
        <v>1751360.8607681198</v>
      </c>
      <c r="D7" s="173">
        <v>1232772.4459935171</v>
      </c>
      <c r="E7" s="173">
        <v>527121.88997430378</v>
      </c>
      <c r="F7" s="173">
        <v>2843.8172941618482</v>
      </c>
      <c r="G7" s="310">
        <f>Verokompensaatiot[[#This Row],[Jäljelle jäävät korvaukset vuosilta 2010-2023, €]]+Verokompensaatiot[[#This Row],[Veromenetysten korvaus 2024]]</f>
        <v>529965.70726846566</v>
      </c>
    </row>
    <row r="8" spans="1:7">
      <c r="A8" s="35">
        <v>10</v>
      </c>
      <c r="B8" s="13" t="s">
        <v>16</v>
      </c>
      <c r="C8" s="310">
        <v>8040078.2659362117</v>
      </c>
      <c r="D8" s="173">
        <v>5655106.4542102339</v>
      </c>
      <c r="E8" s="173">
        <v>2441205.4908443792</v>
      </c>
      <c r="F8" s="173">
        <v>34720.359502077874</v>
      </c>
      <c r="G8" s="310">
        <f>Verokompensaatiot[[#This Row],[Jäljelle jäävät korvaukset vuosilta 2010-2023, €]]+Verokompensaatiot[[#This Row],[Veromenetysten korvaus 2024]]</f>
        <v>2475925.8503464572</v>
      </c>
    </row>
    <row r="9" spans="1:7">
      <c r="A9" s="35">
        <v>16</v>
      </c>
      <c r="B9" s="13" t="s">
        <v>17</v>
      </c>
      <c r="C9" s="310">
        <v>4744363.5298567638</v>
      </c>
      <c r="D9" s="173">
        <v>3328855.8554945048</v>
      </c>
      <c r="E9" s="173">
        <v>1409657.9092009971</v>
      </c>
      <c r="F9" s="173">
        <v>-5462.7794815180605</v>
      </c>
      <c r="G9" s="310">
        <f>Verokompensaatiot[[#This Row],[Jäljelle jäävät korvaukset vuosilta 2010-2023, €]]+Verokompensaatiot[[#This Row],[Veromenetysten korvaus 2024]]</f>
        <v>1404195.129719479</v>
      </c>
    </row>
    <row r="10" spans="1:7">
      <c r="A10" s="35">
        <v>18</v>
      </c>
      <c r="B10" s="13" t="s">
        <v>18</v>
      </c>
      <c r="C10" s="310">
        <v>2779334.0948246871</v>
      </c>
      <c r="D10" s="173">
        <v>1932985.3759469066</v>
      </c>
      <c r="E10" s="173">
        <v>844062.0157252152</v>
      </c>
      <c r="F10" s="173">
        <v>-13775.889510280087</v>
      </c>
      <c r="G10" s="310">
        <f>Verokompensaatiot[[#This Row],[Jäljelle jäävät korvaukset vuosilta 2010-2023, €]]+Verokompensaatiot[[#This Row],[Veromenetysten korvaus 2024]]</f>
        <v>830286.1262149351</v>
      </c>
    </row>
    <row r="11" spans="1:7">
      <c r="A11" s="35">
        <v>19</v>
      </c>
      <c r="B11" s="13" t="s">
        <v>19</v>
      </c>
      <c r="C11" s="310">
        <v>2246765.894040884</v>
      </c>
      <c r="D11" s="173">
        <v>1583055.7618236588</v>
      </c>
      <c r="E11" s="173">
        <v>661630.39903514739</v>
      </c>
      <c r="F11" s="173">
        <v>-1024.8559610410696</v>
      </c>
      <c r="G11" s="310">
        <f>Verokompensaatiot[[#This Row],[Jäljelle jäävät korvaukset vuosilta 2010-2023, €]]+Verokompensaatiot[[#This Row],[Veromenetysten korvaus 2024]]</f>
        <v>660605.54307410633</v>
      </c>
    </row>
    <row r="12" spans="1:7">
      <c r="A12" s="35">
        <v>20</v>
      </c>
      <c r="B12" s="13" t="s">
        <v>20</v>
      </c>
      <c r="C12" s="310">
        <v>9229309.6829814203</v>
      </c>
      <c r="D12" s="173">
        <v>6466680.8228904828</v>
      </c>
      <c r="E12" s="173">
        <v>2774244.065687079</v>
      </c>
      <c r="F12" s="173">
        <v>5280.7319839650227</v>
      </c>
      <c r="G12" s="310">
        <f>Verokompensaatiot[[#This Row],[Jäljelle jäävät korvaukset vuosilta 2010-2023, €]]+Verokompensaatiot[[#This Row],[Veromenetysten korvaus 2024]]</f>
        <v>2779524.7976710438</v>
      </c>
    </row>
    <row r="13" spans="1:7">
      <c r="A13" s="35">
        <v>46</v>
      </c>
      <c r="B13" s="13" t="s">
        <v>21</v>
      </c>
      <c r="C13" s="310">
        <v>1002361.9814681885</v>
      </c>
      <c r="D13" s="173">
        <v>703503.52336309117</v>
      </c>
      <c r="E13" s="173">
        <v>299258.7460745069</v>
      </c>
      <c r="F13" s="173">
        <v>2913.981131838184</v>
      </c>
      <c r="G13" s="310">
        <f>Verokompensaatiot[[#This Row],[Jäljelle jäävät korvaukset vuosilta 2010-2023, €]]+Verokompensaatiot[[#This Row],[Veromenetysten korvaus 2024]]</f>
        <v>302172.72720634507</v>
      </c>
    </row>
    <row r="14" spans="1:7">
      <c r="A14" s="35">
        <v>47</v>
      </c>
      <c r="B14" s="13" t="s">
        <v>22</v>
      </c>
      <c r="C14" s="310">
        <v>1289819.6336833797</v>
      </c>
      <c r="D14" s="173">
        <v>902686.04630637052</v>
      </c>
      <c r="E14" s="173">
        <v>388613.91736976686</v>
      </c>
      <c r="F14" s="173">
        <v>8636.9172747340381</v>
      </c>
      <c r="G14" s="310">
        <f>Verokompensaatiot[[#This Row],[Jäljelle jäävät korvaukset vuosilta 2010-2023, €]]+Verokompensaatiot[[#This Row],[Veromenetysten korvaus 2024]]</f>
        <v>397250.83464450092</v>
      </c>
    </row>
    <row r="15" spans="1:7">
      <c r="A15" s="35">
        <v>49</v>
      </c>
      <c r="B15" s="13" t="s">
        <v>23</v>
      </c>
      <c r="C15" s="310">
        <v>97811038.88787359</v>
      </c>
      <c r="D15" s="173">
        <v>68214935.910467878</v>
      </c>
      <c r="E15" s="173">
        <v>30593192.016809568</v>
      </c>
      <c r="F15" s="173">
        <v>633659.32199801167</v>
      </c>
      <c r="G15" s="310">
        <f>Verokompensaatiot[[#This Row],[Jäljelle jäävät korvaukset vuosilta 2010-2023, €]]+Verokompensaatiot[[#This Row],[Veromenetysten korvaus 2024]]</f>
        <v>31226851.338807579</v>
      </c>
    </row>
    <row r="16" spans="1:7">
      <c r="A16" s="35">
        <v>50</v>
      </c>
      <c r="B16" s="13" t="s">
        <v>24</v>
      </c>
      <c r="C16" s="310">
        <v>6829019.20395514</v>
      </c>
      <c r="D16" s="173">
        <v>4803422.4492984563</v>
      </c>
      <c r="E16" s="173">
        <v>2090451.7902924223</v>
      </c>
      <c r="F16" s="173">
        <v>-3386.8676878232036</v>
      </c>
      <c r="G16" s="310">
        <f>Verokompensaatiot[[#This Row],[Jäljelle jäävät korvaukset vuosilta 2010-2023, €]]+Verokompensaatiot[[#This Row],[Veromenetysten korvaus 2024]]</f>
        <v>2087064.922604599</v>
      </c>
    </row>
    <row r="17" spans="1:7">
      <c r="A17" s="35">
        <v>51</v>
      </c>
      <c r="B17" s="13" t="s">
        <v>25</v>
      </c>
      <c r="C17" s="310">
        <v>5827275.55193373</v>
      </c>
      <c r="D17" s="173">
        <v>4100984.162724359</v>
      </c>
      <c r="E17" s="173">
        <v>1803744.0505200345</v>
      </c>
      <c r="F17" s="173">
        <v>-2366.6968391966043</v>
      </c>
      <c r="G17" s="310">
        <f>Verokompensaatiot[[#This Row],[Jäljelle jäävät korvaukset vuosilta 2010-2023, €]]+Verokompensaatiot[[#This Row],[Veromenetysten korvaus 2024]]</f>
        <v>1801377.3536808379</v>
      </c>
    </row>
    <row r="18" spans="1:7">
      <c r="A18" s="35">
        <v>52</v>
      </c>
      <c r="B18" s="13" t="s">
        <v>26</v>
      </c>
      <c r="C18" s="310">
        <v>1820091.2077150643</v>
      </c>
      <c r="D18" s="173">
        <v>1278012.9181458664</v>
      </c>
      <c r="E18" s="173">
        <v>548990.38673231238</v>
      </c>
      <c r="F18" s="173">
        <v>4582.6973056034085</v>
      </c>
      <c r="G18" s="310">
        <f>Verokompensaatiot[[#This Row],[Jäljelle jäävät korvaukset vuosilta 2010-2023, €]]+Verokompensaatiot[[#This Row],[Veromenetysten korvaus 2024]]</f>
        <v>553573.0840379158</v>
      </c>
    </row>
    <row r="19" spans="1:7">
      <c r="A19" s="35">
        <v>61</v>
      </c>
      <c r="B19" s="13" t="s">
        <v>27</v>
      </c>
      <c r="C19" s="310">
        <v>9767975.7039504685</v>
      </c>
      <c r="D19" s="173">
        <v>6842445.0295858542</v>
      </c>
      <c r="E19" s="173">
        <v>3033193.7414299296</v>
      </c>
      <c r="F19" s="173">
        <v>34920.87599863061</v>
      </c>
      <c r="G19" s="310">
        <f>Verokompensaatiot[[#This Row],[Jäljelle jäävät korvaukset vuosilta 2010-2023, €]]+Verokompensaatiot[[#This Row],[Veromenetysten korvaus 2024]]</f>
        <v>3068114.6174285603</v>
      </c>
    </row>
    <row r="20" spans="1:7">
      <c r="A20" s="35">
        <v>69</v>
      </c>
      <c r="B20" s="13" t="s">
        <v>28</v>
      </c>
      <c r="C20" s="310">
        <v>4445582.4660910312</v>
      </c>
      <c r="D20" s="173">
        <v>3126122.2131854184</v>
      </c>
      <c r="E20" s="173">
        <v>1358836.9357966036</v>
      </c>
      <c r="F20" s="173">
        <v>22137.762145279183</v>
      </c>
      <c r="G20" s="310">
        <f>Verokompensaatiot[[#This Row],[Jäljelle jäävät korvaukset vuosilta 2010-2023, €]]+Verokompensaatiot[[#This Row],[Veromenetysten korvaus 2024]]</f>
        <v>1380974.6979418828</v>
      </c>
    </row>
    <row r="21" spans="1:7">
      <c r="A21" s="35">
        <v>71</v>
      </c>
      <c r="B21" s="13" t="s">
        <v>29</v>
      </c>
      <c r="C21" s="310">
        <v>4365965.1070268713</v>
      </c>
      <c r="D21" s="173">
        <v>3065195.0412485106</v>
      </c>
      <c r="E21" s="173">
        <v>1381039.5184965217</v>
      </c>
      <c r="F21" s="173">
        <v>24996.488359589697</v>
      </c>
      <c r="G21" s="310">
        <f>Verokompensaatiot[[#This Row],[Jäljelle jäävät korvaukset vuosilta 2010-2023, €]]+Verokompensaatiot[[#This Row],[Veromenetysten korvaus 2024]]</f>
        <v>1406036.0068561113</v>
      </c>
    </row>
    <row r="22" spans="1:7">
      <c r="A22" s="35">
        <v>72</v>
      </c>
      <c r="B22" s="13" t="s">
        <v>30</v>
      </c>
      <c r="C22" s="310">
        <v>559150.85422893451</v>
      </c>
      <c r="D22" s="173">
        <v>391255.93749637046</v>
      </c>
      <c r="E22" s="173">
        <v>170460.73771434132</v>
      </c>
      <c r="F22" s="173">
        <v>1351.3412673296789</v>
      </c>
      <c r="G22" s="310">
        <f>Verokompensaatiot[[#This Row],[Jäljelle jäävät korvaukset vuosilta 2010-2023, €]]+Verokompensaatiot[[#This Row],[Veromenetysten korvaus 2024]]</f>
        <v>171812.07898167099</v>
      </c>
    </row>
    <row r="23" spans="1:7">
      <c r="A23" s="35">
        <v>74</v>
      </c>
      <c r="B23" s="13" t="s">
        <v>31</v>
      </c>
      <c r="C23" s="310">
        <v>886195.06163500762</v>
      </c>
      <c r="D23" s="173">
        <v>620736.15011488798</v>
      </c>
      <c r="E23" s="173">
        <v>286522.37275305961</v>
      </c>
      <c r="F23" s="173">
        <v>2235.0241345896502</v>
      </c>
      <c r="G23" s="310">
        <f>Verokompensaatiot[[#This Row],[Jäljelle jäävät korvaukset vuosilta 2010-2023, €]]+Verokompensaatiot[[#This Row],[Veromenetysten korvaus 2024]]</f>
        <v>288757.39688764926</v>
      </c>
    </row>
    <row r="24" spans="1:7">
      <c r="A24" s="35">
        <v>75</v>
      </c>
      <c r="B24" s="13" t="s">
        <v>32</v>
      </c>
      <c r="C24" s="310">
        <v>10721538.22445761</v>
      </c>
      <c r="D24" s="173">
        <v>7521441.2112067761</v>
      </c>
      <c r="E24" s="173">
        <v>3237145.3558460632</v>
      </c>
      <c r="F24" s="173">
        <v>33476.475406670252</v>
      </c>
      <c r="G24" s="310">
        <f>Verokompensaatiot[[#This Row],[Jäljelle jäävät korvaukset vuosilta 2010-2023, €]]+Verokompensaatiot[[#This Row],[Veromenetysten korvaus 2024]]</f>
        <v>3270621.8312527337</v>
      </c>
    </row>
    <row r="25" spans="1:7">
      <c r="A25" s="35">
        <v>77</v>
      </c>
      <c r="B25" s="13" t="s">
        <v>33</v>
      </c>
      <c r="C25" s="310">
        <v>3513981.5372485863</v>
      </c>
      <c r="D25" s="173">
        <v>2467100.632565897</v>
      </c>
      <c r="E25" s="173">
        <v>1062975.310328146</v>
      </c>
      <c r="F25" s="173">
        <v>2666.1949293188582</v>
      </c>
      <c r="G25" s="310">
        <f>Verokompensaatiot[[#This Row],[Jäljelle jäävät korvaukset vuosilta 2010-2023, €]]+Verokompensaatiot[[#This Row],[Veromenetysten korvaus 2024]]</f>
        <v>1065641.5052574649</v>
      </c>
    </row>
    <row r="26" spans="1:7">
      <c r="A26" s="35">
        <v>78</v>
      </c>
      <c r="B26" s="13" t="s">
        <v>34</v>
      </c>
      <c r="C26" s="310">
        <v>4059830.720999233</v>
      </c>
      <c r="D26" s="173">
        <v>2830859.0037886901</v>
      </c>
      <c r="E26" s="173">
        <v>1250756.2643230706</v>
      </c>
      <c r="F26" s="173">
        <v>12038.485554119841</v>
      </c>
      <c r="G26" s="310">
        <f>Verokompensaatiot[[#This Row],[Jäljelle jäävät korvaukset vuosilta 2010-2023, €]]+Verokompensaatiot[[#This Row],[Veromenetysten korvaus 2024]]</f>
        <v>1262794.7498771905</v>
      </c>
    </row>
    <row r="27" spans="1:7">
      <c r="A27" s="35">
        <v>79</v>
      </c>
      <c r="B27" s="13" t="s">
        <v>35</v>
      </c>
      <c r="C27" s="310">
        <v>3610396.9958858434</v>
      </c>
      <c r="D27" s="173">
        <v>2534904.1482820003</v>
      </c>
      <c r="E27" s="173">
        <v>1086400.6993279201</v>
      </c>
      <c r="F27" s="173">
        <v>7010.7303866021803</v>
      </c>
      <c r="G27" s="310">
        <f>Verokompensaatiot[[#This Row],[Jäljelle jäävät korvaukset vuosilta 2010-2023, €]]+Verokompensaatiot[[#This Row],[Veromenetysten korvaus 2024]]</f>
        <v>1093411.4297145223</v>
      </c>
    </row>
    <row r="28" spans="1:7">
      <c r="A28" s="35">
        <v>81</v>
      </c>
      <c r="B28" s="13" t="s">
        <v>36</v>
      </c>
      <c r="C28" s="310">
        <v>2115057.6408188301</v>
      </c>
      <c r="D28" s="173">
        <v>1481540.8677605733</v>
      </c>
      <c r="E28" s="173">
        <v>628569.95055504865</v>
      </c>
      <c r="F28" s="173">
        <v>2824.5041171464013</v>
      </c>
      <c r="G28" s="310">
        <f>Verokompensaatiot[[#This Row],[Jäljelle jäävät korvaukset vuosilta 2010-2023, €]]+Verokompensaatiot[[#This Row],[Veromenetysten korvaus 2024]]</f>
        <v>631394.45467219502</v>
      </c>
    </row>
    <row r="29" spans="1:7">
      <c r="A29" s="35">
        <v>82</v>
      </c>
      <c r="B29" s="39" t="s">
        <v>37</v>
      </c>
      <c r="C29" s="310">
        <v>4714245.8157121176</v>
      </c>
      <c r="D29" s="173">
        <v>3306148.5785207553</v>
      </c>
      <c r="E29" s="173">
        <v>1420815.5510925855</v>
      </c>
      <c r="F29" s="173">
        <v>-1319.853946678782</v>
      </c>
      <c r="G29" s="310">
        <f>Verokompensaatiot[[#This Row],[Jäljelle jäävät korvaukset vuosilta 2010-2023, €]]+Verokompensaatiot[[#This Row],[Veromenetysten korvaus 2024]]</f>
        <v>1419495.6971459067</v>
      </c>
    </row>
    <row r="30" spans="1:7">
      <c r="A30" s="35">
        <v>86</v>
      </c>
      <c r="B30" s="13" t="s">
        <v>38</v>
      </c>
      <c r="C30" s="310">
        <v>4770532.8116320018</v>
      </c>
      <c r="D30" s="173">
        <v>3332121.3879746781</v>
      </c>
      <c r="E30" s="173">
        <v>1438485.8113037464</v>
      </c>
      <c r="F30" s="173">
        <v>-7953.7329674334896</v>
      </c>
      <c r="G30" s="310">
        <f>Verokompensaatiot[[#This Row],[Jäljelle jäävät korvaukset vuosilta 2010-2023, €]]+Verokompensaatiot[[#This Row],[Veromenetysten korvaus 2024]]</f>
        <v>1430532.0783363129</v>
      </c>
    </row>
    <row r="31" spans="1:7">
      <c r="A31" s="35">
        <v>90</v>
      </c>
      <c r="B31" s="13" t="s">
        <v>39</v>
      </c>
      <c r="C31" s="310">
        <v>2389554.0650887783</v>
      </c>
      <c r="D31" s="173">
        <v>1674545.6172341115</v>
      </c>
      <c r="E31" s="173">
        <v>713124.3294630067</v>
      </c>
      <c r="F31" s="173">
        <v>7077.1513160967952</v>
      </c>
      <c r="G31" s="310">
        <f>Verokompensaatiot[[#This Row],[Jäljelle jäävät korvaukset vuosilta 2010-2023, €]]+Verokompensaatiot[[#This Row],[Veromenetysten korvaus 2024]]</f>
        <v>720201.48077910347</v>
      </c>
    </row>
    <row r="32" spans="1:7">
      <c r="A32" s="35">
        <v>91</v>
      </c>
      <c r="B32" s="13" t="s">
        <v>40</v>
      </c>
      <c r="C32" s="310">
        <v>284705775.15331405</v>
      </c>
      <c r="D32" s="173">
        <v>199162949.78922844</v>
      </c>
      <c r="E32" s="173">
        <v>88279488.98038578</v>
      </c>
      <c r="F32" s="173">
        <v>1943182.7877217701</v>
      </c>
      <c r="G32" s="310">
        <f>Verokompensaatiot[[#This Row],[Jäljelle jäävät korvaukset vuosilta 2010-2023, €]]+Verokompensaatiot[[#This Row],[Veromenetysten korvaus 2024]]</f>
        <v>90222671.768107548</v>
      </c>
    </row>
    <row r="33" spans="1:7">
      <c r="A33" s="35">
        <v>92</v>
      </c>
      <c r="B33" s="13" t="s">
        <v>41</v>
      </c>
      <c r="C33" s="310">
        <v>96292646.239306241</v>
      </c>
      <c r="D33" s="173">
        <v>67229665.281306639</v>
      </c>
      <c r="E33" s="173">
        <v>30036233.761776581</v>
      </c>
      <c r="F33" s="173">
        <v>785607.99135838775</v>
      </c>
      <c r="G33" s="310">
        <f>Verokompensaatiot[[#This Row],[Jäljelle jäävät korvaukset vuosilta 2010-2023, €]]+Verokompensaatiot[[#This Row],[Veromenetysten korvaus 2024]]</f>
        <v>30821841.75313497</v>
      </c>
    </row>
    <row r="34" spans="1:7">
      <c r="A34" s="35">
        <v>97</v>
      </c>
      <c r="B34" s="13" t="s">
        <v>42</v>
      </c>
      <c r="C34" s="310">
        <v>1520094.5494879517</v>
      </c>
      <c r="D34" s="173">
        <v>1067197.6068812413</v>
      </c>
      <c r="E34" s="173">
        <v>454103.4057926219</v>
      </c>
      <c r="F34" s="173">
        <v>486.60264002185465</v>
      </c>
      <c r="G34" s="310">
        <f>Verokompensaatiot[[#This Row],[Jäljelle jäävät korvaukset vuosilta 2010-2023, €]]+Verokompensaatiot[[#This Row],[Veromenetysten korvaus 2024]]</f>
        <v>454590.00843264378</v>
      </c>
    </row>
    <row r="35" spans="1:7">
      <c r="A35" s="35">
        <v>98</v>
      </c>
      <c r="B35" s="13" t="s">
        <v>43</v>
      </c>
      <c r="C35" s="310">
        <v>11695176.007493628</v>
      </c>
      <c r="D35" s="173">
        <v>8184526.5826215884</v>
      </c>
      <c r="E35" s="173">
        <v>3487316.6869670535</v>
      </c>
      <c r="F35" s="173">
        <v>5200.7877229052856</v>
      </c>
      <c r="G35" s="310">
        <f>Verokompensaatiot[[#This Row],[Jäljelle jäävät korvaukset vuosilta 2010-2023, €]]+Verokompensaatiot[[#This Row],[Veromenetysten korvaus 2024]]</f>
        <v>3492517.4746899586</v>
      </c>
    </row>
    <row r="36" spans="1:7">
      <c r="A36" s="35">
        <v>102</v>
      </c>
      <c r="B36" s="13" t="s">
        <v>44</v>
      </c>
      <c r="C36" s="310">
        <v>6585016.5601364458</v>
      </c>
      <c r="D36" s="173">
        <v>4621475.7461759001</v>
      </c>
      <c r="E36" s="173">
        <v>2161681.9961973326</v>
      </c>
      <c r="F36" s="173">
        <v>4111.0353908685893</v>
      </c>
      <c r="G36" s="310">
        <f>Verokompensaatiot[[#This Row],[Jäljelle jäävät korvaukset vuosilta 2010-2023, €]]+Verokompensaatiot[[#This Row],[Veromenetysten korvaus 2024]]</f>
        <v>2165793.0315882014</v>
      </c>
    </row>
    <row r="37" spans="1:7">
      <c r="A37" s="35">
        <v>103</v>
      </c>
      <c r="B37" s="13" t="s">
        <v>45</v>
      </c>
      <c r="C37" s="310">
        <v>1598758.305066399</v>
      </c>
      <c r="D37" s="173">
        <v>1122393.6615210124</v>
      </c>
      <c r="E37" s="173">
        <v>497462.0541783215</v>
      </c>
      <c r="F37" s="173">
        <v>385.08524192421277</v>
      </c>
      <c r="G37" s="310">
        <f>Verokompensaatiot[[#This Row],[Jäljelle jäävät korvaukset vuosilta 2010-2023, €]]+Verokompensaatiot[[#This Row],[Veromenetysten korvaus 2024]]</f>
        <v>497847.13942024572</v>
      </c>
    </row>
    <row r="38" spans="1:7">
      <c r="A38" s="35">
        <v>105</v>
      </c>
      <c r="B38" s="13" t="s">
        <v>46</v>
      </c>
      <c r="C38" s="310">
        <v>1653850.1223279219</v>
      </c>
      <c r="D38" s="173">
        <v>1159098.2560255169</v>
      </c>
      <c r="E38" s="173">
        <v>501643.3981361636</v>
      </c>
      <c r="F38" s="173">
        <v>6059.2000294568861</v>
      </c>
      <c r="G38" s="310">
        <f>Verokompensaatiot[[#This Row],[Jäljelle jäävät korvaukset vuosilta 2010-2023, €]]+Verokompensaatiot[[#This Row],[Veromenetysten korvaus 2024]]</f>
        <v>507702.59816562047</v>
      </c>
    </row>
    <row r="39" spans="1:7">
      <c r="A39" s="35">
        <v>106</v>
      </c>
      <c r="B39" s="13" t="s">
        <v>47</v>
      </c>
      <c r="C39" s="310">
        <v>21548308.828764878</v>
      </c>
      <c r="D39" s="173">
        <v>14890771.503303535</v>
      </c>
      <c r="E39" s="173">
        <v>6711225.9388995431</v>
      </c>
      <c r="F39" s="173">
        <v>51953.878529711023</v>
      </c>
      <c r="G39" s="310">
        <f>Verokompensaatiot[[#This Row],[Jäljelle jäävät korvaukset vuosilta 2010-2023, €]]+Verokompensaatiot[[#This Row],[Veromenetysten korvaus 2024]]</f>
        <v>6763179.8174292538</v>
      </c>
    </row>
    <row r="40" spans="1:7">
      <c r="A40" s="35">
        <v>108</v>
      </c>
      <c r="B40" s="13" t="s">
        <v>48</v>
      </c>
      <c r="C40" s="310">
        <v>5921381.4229535628</v>
      </c>
      <c r="D40" s="173">
        <v>4151933.6887021731</v>
      </c>
      <c r="E40" s="173">
        <v>1764880.517693779</v>
      </c>
      <c r="F40" s="173">
        <v>6928.834636989428</v>
      </c>
      <c r="G40" s="310">
        <f>Verokompensaatiot[[#This Row],[Jäljelle jäävät korvaukset vuosilta 2010-2023, €]]+Verokompensaatiot[[#This Row],[Veromenetysten korvaus 2024]]</f>
        <v>1771809.3523307685</v>
      </c>
    </row>
    <row r="41" spans="1:7">
      <c r="A41" s="35">
        <v>109</v>
      </c>
      <c r="B41" s="39" t="s">
        <v>49</v>
      </c>
      <c r="C41" s="310">
        <v>34196138.76168143</v>
      </c>
      <c r="D41" s="173">
        <v>23851720.976826344</v>
      </c>
      <c r="E41" s="173">
        <v>10510009.629210036</v>
      </c>
      <c r="F41" s="173">
        <v>122201.37400888346</v>
      </c>
      <c r="G41" s="310">
        <f>Verokompensaatiot[[#This Row],[Jäljelle jäävät korvaukset vuosilta 2010-2023, €]]+Verokompensaatiot[[#This Row],[Veromenetysten korvaus 2024]]</f>
        <v>10632211.003218919</v>
      </c>
    </row>
    <row r="42" spans="1:7">
      <c r="A42" s="35">
        <v>111</v>
      </c>
      <c r="B42" s="39" t="s">
        <v>50</v>
      </c>
      <c r="C42" s="310">
        <v>10455513.156465508</v>
      </c>
      <c r="D42" s="173">
        <v>7323580.1521556797</v>
      </c>
      <c r="E42" s="173">
        <v>3115929.416874825</v>
      </c>
      <c r="F42" s="173">
        <v>41347.846389601174</v>
      </c>
      <c r="G42" s="310">
        <f>Verokompensaatiot[[#This Row],[Jäljelle jäävät korvaukset vuosilta 2010-2023, €]]+Verokompensaatiot[[#This Row],[Veromenetysten korvaus 2024]]</f>
        <v>3157277.263264426</v>
      </c>
    </row>
    <row r="43" spans="1:7">
      <c r="A43" s="35">
        <v>139</v>
      </c>
      <c r="B43" s="39" t="s">
        <v>51</v>
      </c>
      <c r="C43" s="310">
        <v>5043139.8009602064</v>
      </c>
      <c r="D43" s="173">
        <v>3540454.5640608631</v>
      </c>
      <c r="E43" s="173">
        <v>1480868.7365664411</v>
      </c>
      <c r="F43" s="173">
        <v>18612.487486350892</v>
      </c>
      <c r="G43" s="310">
        <f>Verokompensaatiot[[#This Row],[Jäljelle jäävät korvaukset vuosilta 2010-2023, €]]+Verokompensaatiot[[#This Row],[Veromenetysten korvaus 2024]]</f>
        <v>1499481.2240527919</v>
      </c>
    </row>
    <row r="44" spans="1:7">
      <c r="A44" s="35">
        <v>140</v>
      </c>
      <c r="B44" s="39" t="s">
        <v>52</v>
      </c>
      <c r="C44" s="310">
        <v>12130862.459012985</v>
      </c>
      <c r="D44" s="173">
        <v>8521544.5223669074</v>
      </c>
      <c r="E44" s="173">
        <v>3680626.5974915642</v>
      </c>
      <c r="F44" s="173">
        <v>52068.666681730567</v>
      </c>
      <c r="G44" s="310">
        <f>Verokompensaatiot[[#This Row],[Jäljelle jäävät korvaukset vuosilta 2010-2023, €]]+Verokompensaatiot[[#This Row],[Veromenetysten korvaus 2024]]</f>
        <v>3732695.2641732949</v>
      </c>
    </row>
    <row r="45" spans="1:7">
      <c r="A45" s="35">
        <v>142</v>
      </c>
      <c r="B45" s="39" t="s">
        <v>53</v>
      </c>
      <c r="C45" s="310">
        <v>3985257.841577163</v>
      </c>
      <c r="D45" s="173">
        <v>2801094.182924896</v>
      </c>
      <c r="E45" s="173">
        <v>1192204.6543184984</v>
      </c>
      <c r="F45" s="173">
        <v>1870.2118416434846</v>
      </c>
      <c r="G45" s="310">
        <f>Verokompensaatiot[[#This Row],[Jäljelle jäävät korvaukset vuosilta 2010-2023, €]]+Verokompensaatiot[[#This Row],[Veromenetysten korvaus 2024]]</f>
        <v>1194074.866160142</v>
      </c>
    </row>
    <row r="46" spans="1:7">
      <c r="A46" s="35">
        <v>143</v>
      </c>
      <c r="B46" s="13" t="s">
        <v>54</v>
      </c>
      <c r="C46" s="310">
        <v>4479069.5652219411</v>
      </c>
      <c r="D46" s="173">
        <v>3135395.0896452623</v>
      </c>
      <c r="E46" s="173">
        <v>1376624.8416008945</v>
      </c>
      <c r="F46" s="173">
        <v>8021.6722942046708</v>
      </c>
      <c r="G46" s="310">
        <f>Verokompensaatiot[[#This Row],[Jäljelle jäävät korvaukset vuosilta 2010-2023, €]]+Verokompensaatiot[[#This Row],[Veromenetysten korvaus 2024]]</f>
        <v>1384646.5138950991</v>
      </c>
    </row>
    <row r="47" spans="1:7">
      <c r="A47" s="35">
        <v>145</v>
      </c>
      <c r="B47" s="13" t="s">
        <v>55</v>
      </c>
      <c r="C47" s="310">
        <v>7080151.890244863</v>
      </c>
      <c r="D47" s="173">
        <v>5007730.4624211863</v>
      </c>
      <c r="E47" s="173">
        <v>2214616.8171209665</v>
      </c>
      <c r="F47" s="173">
        <v>5552.1202256382003</v>
      </c>
      <c r="G47" s="310">
        <f>Verokompensaatiot[[#This Row],[Jäljelle jäävät korvaukset vuosilta 2010-2023, €]]+Verokompensaatiot[[#This Row],[Veromenetysten korvaus 2024]]</f>
        <v>2220168.9373466047</v>
      </c>
    </row>
    <row r="48" spans="1:7">
      <c r="A48" s="35">
        <v>146</v>
      </c>
      <c r="B48" s="13" t="s">
        <v>56</v>
      </c>
      <c r="C48" s="310">
        <v>3417394.6402846212</v>
      </c>
      <c r="D48" s="173">
        <v>2396341.6570445485</v>
      </c>
      <c r="E48" s="173">
        <v>1027671.2188625727</v>
      </c>
      <c r="F48" s="173">
        <v>13314.783930650196</v>
      </c>
      <c r="G48" s="310">
        <f>Verokompensaatiot[[#This Row],[Jäljelle jäävät korvaukset vuosilta 2010-2023, €]]+Verokompensaatiot[[#This Row],[Veromenetysten korvaus 2024]]</f>
        <v>1040986.0027932229</v>
      </c>
    </row>
    <row r="49" spans="1:7">
      <c r="A49" s="35">
        <v>148</v>
      </c>
      <c r="B49" s="13" t="s">
        <v>57</v>
      </c>
      <c r="C49" s="310">
        <v>3848478.6000446281</v>
      </c>
      <c r="D49" s="173">
        <v>2697171.4374986105</v>
      </c>
      <c r="E49" s="173">
        <v>1158727.0007333471</v>
      </c>
      <c r="F49" s="173">
        <v>19058.663041831991</v>
      </c>
      <c r="G49" s="310">
        <f>Verokompensaatiot[[#This Row],[Jäljelle jäävät korvaukset vuosilta 2010-2023, €]]+Verokompensaatiot[[#This Row],[Veromenetysten korvaus 2024]]</f>
        <v>1177785.6637751791</v>
      </c>
    </row>
    <row r="50" spans="1:7">
      <c r="A50" s="35">
        <v>149</v>
      </c>
      <c r="B50" s="13" t="s">
        <v>58</v>
      </c>
      <c r="C50" s="310">
        <v>2878302.0147324139</v>
      </c>
      <c r="D50" s="173">
        <v>1994360.7660314091</v>
      </c>
      <c r="E50" s="173">
        <v>894655.11603372497</v>
      </c>
      <c r="F50" s="173">
        <v>-10292.649975570956</v>
      </c>
      <c r="G50" s="310">
        <f>Verokompensaatiot[[#This Row],[Jäljelle jäävät korvaukset vuosilta 2010-2023, €]]+Verokompensaatiot[[#This Row],[Veromenetysten korvaus 2024]]</f>
        <v>884362.46605815401</v>
      </c>
    </row>
    <row r="51" spans="1:7">
      <c r="A51" s="35">
        <v>151</v>
      </c>
      <c r="B51" s="13" t="s">
        <v>59</v>
      </c>
      <c r="C51" s="310">
        <v>1637264.6319156941</v>
      </c>
      <c r="D51" s="173">
        <v>1147348.1396790855</v>
      </c>
      <c r="E51" s="173">
        <v>502072.84695007186</v>
      </c>
      <c r="F51" s="173">
        <v>4587.1765655586541</v>
      </c>
      <c r="G51" s="310">
        <f>Verokompensaatiot[[#This Row],[Jäljelle jäävät korvaukset vuosilta 2010-2023, €]]+Verokompensaatiot[[#This Row],[Veromenetysten korvaus 2024]]</f>
        <v>506660.02351563051</v>
      </c>
    </row>
    <row r="52" spans="1:7">
      <c r="A52" s="35">
        <v>152</v>
      </c>
      <c r="B52" s="13" t="s">
        <v>60</v>
      </c>
      <c r="C52" s="310">
        <v>3087164.8931737309</v>
      </c>
      <c r="D52" s="173">
        <v>2166304.9037023331</v>
      </c>
      <c r="E52" s="173">
        <v>939656.42120935954</v>
      </c>
      <c r="F52" s="173">
        <v>1824.6713651147693</v>
      </c>
      <c r="G52" s="310">
        <f>Verokompensaatiot[[#This Row],[Jäljelle jäävät korvaukset vuosilta 2010-2023, €]]+Verokompensaatiot[[#This Row],[Veromenetysten korvaus 2024]]</f>
        <v>941481.09257447429</v>
      </c>
    </row>
    <row r="53" spans="1:7">
      <c r="A53" s="35">
        <v>153</v>
      </c>
      <c r="B53" s="13" t="s">
        <v>61</v>
      </c>
      <c r="C53" s="310">
        <v>12887292.564806219</v>
      </c>
      <c r="D53" s="173">
        <v>9048491.6084770299</v>
      </c>
      <c r="E53" s="173">
        <v>3918225.3298471756</v>
      </c>
      <c r="F53" s="173">
        <v>29261.182463304922</v>
      </c>
      <c r="G53" s="310">
        <f>Verokompensaatiot[[#This Row],[Jäljelle jäävät korvaukset vuosilta 2010-2023, €]]+Verokompensaatiot[[#This Row],[Veromenetysten korvaus 2024]]</f>
        <v>3947486.5123104807</v>
      </c>
    </row>
    <row r="54" spans="1:7">
      <c r="A54" s="35">
        <v>165</v>
      </c>
      <c r="B54" s="13" t="s">
        <v>62</v>
      </c>
      <c r="C54" s="310">
        <v>8352028.1662999392</v>
      </c>
      <c r="D54" s="173">
        <v>5852320.7077788422</v>
      </c>
      <c r="E54" s="173">
        <v>2578411.4744891906</v>
      </c>
      <c r="F54" s="173">
        <v>-9777.3892876989703</v>
      </c>
      <c r="G54" s="310">
        <f>Verokompensaatiot[[#This Row],[Jäljelle jäävät korvaukset vuosilta 2010-2023, €]]+Verokompensaatiot[[#This Row],[Veromenetysten korvaus 2024]]</f>
        <v>2568634.0852014916</v>
      </c>
    </row>
    <row r="55" spans="1:7">
      <c r="A55" s="35">
        <v>167</v>
      </c>
      <c r="B55" s="13" t="s">
        <v>63</v>
      </c>
      <c r="C55" s="310">
        <v>41188285.727183998</v>
      </c>
      <c r="D55" s="173">
        <v>28893955.472115763</v>
      </c>
      <c r="E55" s="173">
        <v>12599686.028364584</v>
      </c>
      <c r="F55" s="173">
        <v>324865.78325983381</v>
      </c>
      <c r="G55" s="310">
        <f>Verokompensaatiot[[#This Row],[Jäljelle jäävät korvaukset vuosilta 2010-2023, €]]+Verokompensaatiot[[#This Row],[Veromenetysten korvaus 2024]]</f>
        <v>12924551.811624417</v>
      </c>
    </row>
    <row r="56" spans="1:7">
      <c r="A56" s="35">
        <v>169</v>
      </c>
      <c r="B56" s="13" t="s">
        <v>64</v>
      </c>
      <c r="C56" s="310">
        <v>3013144.7423068089</v>
      </c>
      <c r="D56" s="173">
        <v>2120015.2957597533</v>
      </c>
      <c r="E56" s="173">
        <v>915355.61309493193</v>
      </c>
      <c r="F56" s="173">
        <v>-1951.3519277032785</v>
      </c>
      <c r="G56" s="310">
        <f>Verokompensaatiot[[#This Row],[Jäljelle jäävät korvaukset vuosilta 2010-2023, €]]+Verokompensaatiot[[#This Row],[Veromenetysten korvaus 2024]]</f>
        <v>913404.26116722869</v>
      </c>
    </row>
    <row r="57" spans="1:7">
      <c r="A57" s="35">
        <v>171</v>
      </c>
      <c r="B57" s="13" t="s">
        <v>65</v>
      </c>
      <c r="C57" s="310">
        <v>3113185.0451906305</v>
      </c>
      <c r="D57" s="173">
        <v>2188688.3547332631</v>
      </c>
      <c r="E57" s="173">
        <v>946112.66206561215</v>
      </c>
      <c r="F57" s="173">
        <v>3472.5622214495984</v>
      </c>
      <c r="G57" s="310">
        <f>Verokompensaatiot[[#This Row],[Jäljelle jäävät korvaukset vuosilta 2010-2023, €]]+Verokompensaatiot[[#This Row],[Veromenetysten korvaus 2024]]</f>
        <v>949585.22428706172</v>
      </c>
    </row>
    <row r="58" spans="1:7">
      <c r="A58" s="35">
        <v>172</v>
      </c>
      <c r="B58" s="13" t="s">
        <v>66</v>
      </c>
      <c r="C58" s="310">
        <v>3108792.8257372328</v>
      </c>
      <c r="D58" s="173">
        <v>2176701.8838900113</v>
      </c>
      <c r="E58" s="173">
        <v>943783.46906109573</v>
      </c>
      <c r="F58" s="173">
        <v>3782.6456491586382</v>
      </c>
      <c r="G58" s="310">
        <f>Verokompensaatiot[[#This Row],[Jäljelle jäävät korvaukset vuosilta 2010-2023, €]]+Verokompensaatiot[[#This Row],[Veromenetysten korvaus 2024]]</f>
        <v>947566.11471025436</v>
      </c>
    </row>
    <row r="59" spans="1:7">
      <c r="A59" s="35">
        <v>176</v>
      </c>
      <c r="B59" s="13" t="s">
        <v>67</v>
      </c>
      <c r="C59" s="310">
        <v>3279882.4928194843</v>
      </c>
      <c r="D59" s="173">
        <v>2302849.7006984088</v>
      </c>
      <c r="E59" s="173">
        <v>997650.35001855297</v>
      </c>
      <c r="F59" s="173">
        <v>16587.133839856557</v>
      </c>
      <c r="G59" s="310">
        <f>Verokompensaatiot[[#This Row],[Jäljelle jäävät korvaukset vuosilta 2010-2023, €]]+Verokompensaatiot[[#This Row],[Veromenetysten korvaus 2024]]</f>
        <v>1014237.4838584096</v>
      </c>
    </row>
    <row r="60" spans="1:7">
      <c r="A60" s="35">
        <v>177</v>
      </c>
      <c r="B60" s="13" t="s">
        <v>68</v>
      </c>
      <c r="C60" s="310">
        <v>1232691.5536141265</v>
      </c>
      <c r="D60" s="173">
        <v>861494.42192084924</v>
      </c>
      <c r="E60" s="173">
        <v>378838.24359697849</v>
      </c>
      <c r="F60" s="173">
        <v>-3884.547321813146</v>
      </c>
      <c r="G60" s="310">
        <f>Verokompensaatiot[[#This Row],[Jäljelle jäävät korvaukset vuosilta 2010-2023, €]]+Verokompensaatiot[[#This Row],[Veromenetysten korvaus 2024]]</f>
        <v>374953.69627516536</v>
      </c>
    </row>
    <row r="61" spans="1:7">
      <c r="A61" s="35">
        <v>178</v>
      </c>
      <c r="B61" s="13" t="s">
        <v>69</v>
      </c>
      <c r="C61" s="310">
        <v>4493785.4403162878</v>
      </c>
      <c r="D61" s="173">
        <v>3152526.340645209</v>
      </c>
      <c r="E61" s="173">
        <v>1352222.9635741962</v>
      </c>
      <c r="F61" s="173">
        <v>8770.2284027858441</v>
      </c>
      <c r="G61" s="310">
        <f>Verokompensaatiot[[#This Row],[Jäljelle jäävät korvaukset vuosilta 2010-2023, €]]+Verokompensaatiot[[#This Row],[Veromenetysten korvaus 2024]]</f>
        <v>1360993.1919769822</v>
      </c>
    </row>
    <row r="62" spans="1:7">
      <c r="A62" s="35">
        <v>179</v>
      </c>
      <c r="B62" s="13" t="s">
        <v>70</v>
      </c>
      <c r="C62" s="310">
        <v>68769177.317952871</v>
      </c>
      <c r="D62" s="173">
        <v>48198482.348903522</v>
      </c>
      <c r="E62" s="173">
        <v>21122633.565577343</v>
      </c>
      <c r="F62" s="173">
        <v>479702.37289194355</v>
      </c>
      <c r="G62" s="310">
        <f>Verokompensaatiot[[#This Row],[Jäljelle jäävät korvaukset vuosilta 2010-2023, €]]+Verokompensaatiot[[#This Row],[Veromenetysten korvaus 2024]]</f>
        <v>21602335.938469287</v>
      </c>
    </row>
    <row r="63" spans="1:7">
      <c r="A63" s="35">
        <v>181</v>
      </c>
      <c r="B63" s="13" t="s">
        <v>71</v>
      </c>
      <c r="C63" s="310">
        <v>1395869.1956446611</v>
      </c>
      <c r="D63" s="173">
        <v>983009.1120644022</v>
      </c>
      <c r="E63" s="173">
        <v>431797.35128548706</v>
      </c>
      <c r="F63" s="173">
        <v>-286.13048477554617</v>
      </c>
      <c r="G63" s="310">
        <f>Verokompensaatiot[[#This Row],[Jäljelle jäävät korvaukset vuosilta 2010-2023, €]]+Verokompensaatiot[[#This Row],[Veromenetysten korvaus 2024]]</f>
        <v>431511.22080071154</v>
      </c>
    </row>
    <row r="64" spans="1:7">
      <c r="A64" s="35">
        <v>182</v>
      </c>
      <c r="B64" s="13" t="s">
        <v>72</v>
      </c>
      <c r="C64" s="310">
        <v>11016377.136233281</v>
      </c>
      <c r="D64" s="173">
        <v>7713137.958566946</v>
      </c>
      <c r="E64" s="173">
        <v>3333770.6346947895</v>
      </c>
      <c r="F64" s="173">
        <v>21619.612721967271</v>
      </c>
      <c r="G64" s="310">
        <f>Verokompensaatiot[[#This Row],[Jäljelle jäävät korvaukset vuosilta 2010-2023, €]]+Verokompensaatiot[[#This Row],[Veromenetysten korvaus 2024]]</f>
        <v>3355390.2474167566</v>
      </c>
    </row>
    <row r="65" spans="1:7">
      <c r="A65" s="35">
        <v>186</v>
      </c>
      <c r="B65" s="13" t="s">
        <v>73</v>
      </c>
      <c r="C65" s="310">
        <v>17549557.742746752</v>
      </c>
      <c r="D65" s="173">
        <v>12107797.472169496</v>
      </c>
      <c r="E65" s="173">
        <v>5476934.4101341143</v>
      </c>
      <c r="F65" s="173">
        <v>59345.298036857734</v>
      </c>
      <c r="G65" s="310">
        <f>Verokompensaatiot[[#This Row],[Jäljelle jäävät korvaukset vuosilta 2010-2023, €]]+Verokompensaatiot[[#This Row],[Veromenetysten korvaus 2024]]</f>
        <v>5536279.7081709718</v>
      </c>
    </row>
    <row r="66" spans="1:7">
      <c r="A66" s="35">
        <v>202</v>
      </c>
      <c r="B66" s="13" t="s">
        <v>74</v>
      </c>
      <c r="C66" s="310">
        <v>12605467.328691928</v>
      </c>
      <c r="D66" s="173">
        <v>8833075.7665711977</v>
      </c>
      <c r="E66" s="173">
        <v>3823613.8257266618</v>
      </c>
      <c r="F66" s="173">
        <v>10219.506306630614</v>
      </c>
      <c r="G66" s="310">
        <f>Verokompensaatiot[[#This Row],[Jäljelle jäävät korvaukset vuosilta 2010-2023, €]]+Verokompensaatiot[[#This Row],[Veromenetysten korvaus 2024]]</f>
        <v>3833833.3320332924</v>
      </c>
    </row>
    <row r="67" spans="1:7">
      <c r="A67" s="35">
        <v>204</v>
      </c>
      <c r="B67" s="13" t="s">
        <v>75</v>
      </c>
      <c r="C67" s="310">
        <v>2105462.782866179</v>
      </c>
      <c r="D67" s="173">
        <v>1476012.7974773603</v>
      </c>
      <c r="E67" s="173">
        <v>625921.38121557003</v>
      </c>
      <c r="F67" s="173">
        <v>6589.8185472420801</v>
      </c>
      <c r="G67" s="310">
        <f>Verokompensaatiot[[#This Row],[Jäljelle jäävät korvaukset vuosilta 2010-2023, €]]+Verokompensaatiot[[#This Row],[Veromenetysten korvaus 2024]]</f>
        <v>632511.19976281212</v>
      </c>
    </row>
    <row r="68" spans="1:7">
      <c r="A68" s="35">
        <v>205</v>
      </c>
      <c r="B68" s="13" t="s">
        <v>76</v>
      </c>
      <c r="C68" s="310">
        <v>18956918.978258282</v>
      </c>
      <c r="D68" s="173">
        <v>13298836.014700273</v>
      </c>
      <c r="E68" s="173">
        <v>5725031.784805065</v>
      </c>
      <c r="F68" s="173">
        <v>101666.94273832385</v>
      </c>
      <c r="G68" s="310">
        <f>Verokompensaatiot[[#This Row],[Jäljelle jäävät korvaukset vuosilta 2010-2023, €]]+Verokompensaatiot[[#This Row],[Veromenetysten korvaus 2024]]</f>
        <v>5826698.7275433885</v>
      </c>
    </row>
    <row r="69" spans="1:7">
      <c r="A69" s="35">
        <v>208</v>
      </c>
      <c r="B69" s="13" t="s">
        <v>77</v>
      </c>
      <c r="C69" s="310">
        <v>7666381.7106660279</v>
      </c>
      <c r="D69" s="173">
        <v>5382317.4327593194</v>
      </c>
      <c r="E69" s="173">
        <v>2430519.1975263674</v>
      </c>
      <c r="F69" s="173">
        <v>25722.455860067301</v>
      </c>
      <c r="G69" s="310">
        <f>Verokompensaatiot[[#This Row],[Jäljelle jäävät korvaukset vuosilta 2010-2023, €]]+Verokompensaatiot[[#This Row],[Veromenetysten korvaus 2024]]</f>
        <v>2456241.6533864345</v>
      </c>
    </row>
    <row r="70" spans="1:7">
      <c r="A70" s="35">
        <v>211</v>
      </c>
      <c r="B70" s="13" t="s">
        <v>78</v>
      </c>
      <c r="C70" s="310">
        <v>14234704.239558602</v>
      </c>
      <c r="D70" s="173">
        <v>10004780.696493015</v>
      </c>
      <c r="E70" s="173">
        <v>4309006.4312020615</v>
      </c>
      <c r="F70" s="173">
        <v>20021.252064823657</v>
      </c>
      <c r="G70" s="310">
        <f>Verokompensaatiot[[#This Row],[Jäljelle jäävät korvaukset vuosilta 2010-2023, €]]+Verokompensaatiot[[#This Row],[Veromenetysten korvaus 2024]]</f>
        <v>4329027.6832668856</v>
      </c>
    </row>
    <row r="71" spans="1:7">
      <c r="A71" s="35">
        <v>213</v>
      </c>
      <c r="B71" s="13" t="s">
        <v>79</v>
      </c>
      <c r="C71" s="310">
        <v>3718476.5748914499</v>
      </c>
      <c r="D71" s="173">
        <v>2604261.1862646956</v>
      </c>
      <c r="E71" s="173">
        <v>1126664.5288037318</v>
      </c>
      <c r="F71" s="173">
        <v>3153.5455670334891</v>
      </c>
      <c r="G71" s="310">
        <f>Verokompensaatiot[[#This Row],[Jäljelle jäävät korvaukset vuosilta 2010-2023, €]]+Verokompensaatiot[[#This Row],[Veromenetysten korvaus 2024]]</f>
        <v>1129818.0743707654</v>
      </c>
    </row>
    <row r="72" spans="1:7">
      <c r="A72" s="35">
        <v>214</v>
      </c>
      <c r="B72" s="13" t="s">
        <v>80</v>
      </c>
      <c r="C72" s="310">
        <v>8619532.2042009607</v>
      </c>
      <c r="D72" s="173">
        <v>6048360.3450286202</v>
      </c>
      <c r="E72" s="173">
        <v>2642332.2678220179</v>
      </c>
      <c r="F72" s="173">
        <v>42768.158908651058</v>
      </c>
      <c r="G72" s="310">
        <f>Verokompensaatiot[[#This Row],[Jäljelle jäävät korvaukset vuosilta 2010-2023, €]]+Verokompensaatiot[[#This Row],[Veromenetysten korvaus 2024]]</f>
        <v>2685100.4267306691</v>
      </c>
    </row>
    <row r="73" spans="1:7">
      <c r="A73" s="35">
        <v>216</v>
      </c>
      <c r="B73" s="13" t="s">
        <v>81</v>
      </c>
      <c r="C73" s="310">
        <v>1007041.9048513905</v>
      </c>
      <c r="D73" s="173">
        <v>706795.29899192578</v>
      </c>
      <c r="E73" s="173">
        <v>301479.03133509611</v>
      </c>
      <c r="F73" s="173">
        <v>3147.5017991217796</v>
      </c>
      <c r="G73" s="310">
        <f>Verokompensaatiot[[#This Row],[Jäljelle jäävät korvaukset vuosilta 2010-2023, €]]+Verokompensaatiot[[#This Row],[Veromenetysten korvaus 2024]]</f>
        <v>304626.5331342179</v>
      </c>
    </row>
    <row r="74" spans="1:7">
      <c r="A74" s="35">
        <v>217</v>
      </c>
      <c r="B74" s="13" t="s">
        <v>82</v>
      </c>
      <c r="C74" s="310">
        <v>3447881.9174647089</v>
      </c>
      <c r="D74" s="173">
        <v>2422801.2660525283</v>
      </c>
      <c r="E74" s="173">
        <v>1064158.2011571038</v>
      </c>
      <c r="F74" s="173">
        <v>5981.6678177079366</v>
      </c>
      <c r="G74" s="310">
        <f>Verokompensaatiot[[#This Row],[Jäljelle jäävät korvaukset vuosilta 2010-2023, €]]+Verokompensaatiot[[#This Row],[Veromenetysten korvaus 2024]]</f>
        <v>1070139.8689748116</v>
      </c>
    </row>
    <row r="75" spans="1:7">
      <c r="A75" s="35">
        <v>218</v>
      </c>
      <c r="B75" s="13" t="s">
        <v>83</v>
      </c>
      <c r="C75" s="310">
        <v>1086030.5228215868</v>
      </c>
      <c r="D75" s="173">
        <v>762607.5505961118</v>
      </c>
      <c r="E75" s="173">
        <v>340927.93071164901</v>
      </c>
      <c r="F75" s="173">
        <v>586.92436432278407</v>
      </c>
      <c r="G75" s="310">
        <f>Verokompensaatiot[[#This Row],[Jäljelle jäävät korvaukset vuosilta 2010-2023, €]]+Verokompensaatiot[[#This Row],[Veromenetysten korvaus 2024]]</f>
        <v>341514.85507597181</v>
      </c>
    </row>
    <row r="76" spans="1:7">
      <c r="A76" s="35">
        <v>224</v>
      </c>
      <c r="B76" s="13" t="s">
        <v>84</v>
      </c>
      <c r="C76" s="310">
        <v>4874733.618205077</v>
      </c>
      <c r="D76" s="173">
        <v>3377970.1576369922</v>
      </c>
      <c r="E76" s="173">
        <v>1484090.8745698924</v>
      </c>
      <c r="F76" s="173">
        <v>4903.5901989197464</v>
      </c>
      <c r="G76" s="310">
        <f>Verokompensaatiot[[#This Row],[Jäljelle jäävät korvaukset vuosilta 2010-2023, €]]+Verokompensaatiot[[#This Row],[Veromenetysten korvaus 2024]]</f>
        <v>1488994.4647688121</v>
      </c>
    </row>
    <row r="77" spans="1:7">
      <c r="A77" s="35">
        <v>226</v>
      </c>
      <c r="B77" s="13" t="s">
        <v>85</v>
      </c>
      <c r="C77" s="310">
        <v>2704527.3776001297</v>
      </c>
      <c r="D77" s="173">
        <v>1897422.059626702</v>
      </c>
      <c r="E77" s="173">
        <v>806360.18822150188</v>
      </c>
      <c r="F77" s="173">
        <v>8400.3147390401318</v>
      </c>
      <c r="G77" s="310">
        <f>Verokompensaatiot[[#This Row],[Jäljelle jäävät korvaukset vuosilta 2010-2023, €]]+Verokompensaatiot[[#This Row],[Veromenetysten korvaus 2024]]</f>
        <v>814760.50296054198</v>
      </c>
    </row>
    <row r="78" spans="1:7">
      <c r="A78" s="35">
        <v>230</v>
      </c>
      <c r="B78" s="13" t="s">
        <v>86</v>
      </c>
      <c r="C78" s="310">
        <v>1905189.7123433547</v>
      </c>
      <c r="D78" s="173">
        <v>1338612.963274532</v>
      </c>
      <c r="E78" s="173">
        <v>591678.54719004012</v>
      </c>
      <c r="F78" s="173">
        <v>7486.2196524646606</v>
      </c>
      <c r="G78" s="310">
        <f>Verokompensaatiot[[#This Row],[Jäljelle jäävät korvaukset vuosilta 2010-2023, €]]+Verokompensaatiot[[#This Row],[Veromenetysten korvaus 2024]]</f>
        <v>599164.76684250473</v>
      </c>
    </row>
    <row r="79" spans="1:7">
      <c r="A79" s="35">
        <v>231</v>
      </c>
      <c r="B79" s="13" t="s">
        <v>87</v>
      </c>
      <c r="C79" s="310">
        <v>736281.66310913884</v>
      </c>
      <c r="D79" s="173">
        <v>514886.95123009116</v>
      </c>
      <c r="E79" s="173">
        <v>224270.99566541263</v>
      </c>
      <c r="F79" s="173">
        <v>4706.8100264993845</v>
      </c>
      <c r="G79" s="310">
        <f>Verokompensaatiot[[#This Row],[Jäljelle jäävät korvaukset vuosilta 2010-2023, €]]+Verokompensaatiot[[#This Row],[Veromenetysten korvaus 2024]]</f>
        <v>228977.80569191201</v>
      </c>
    </row>
    <row r="80" spans="1:7">
      <c r="A80" s="35">
        <v>232</v>
      </c>
      <c r="B80" s="13" t="s">
        <v>88</v>
      </c>
      <c r="C80" s="310">
        <v>9220971.9417025931</v>
      </c>
      <c r="D80" s="173">
        <v>6480401.4268010594</v>
      </c>
      <c r="E80" s="173">
        <v>2831877.4419475589</v>
      </c>
      <c r="F80" s="173">
        <v>27757.192985555139</v>
      </c>
      <c r="G80" s="310">
        <f>Verokompensaatiot[[#This Row],[Jäljelle jäävät korvaukset vuosilta 2010-2023, €]]+Verokompensaatiot[[#This Row],[Veromenetysten korvaus 2024]]</f>
        <v>2859634.6349331141</v>
      </c>
    </row>
    <row r="81" spans="1:7">
      <c r="A81" s="35">
        <v>233</v>
      </c>
      <c r="B81" s="13" t="s">
        <v>89</v>
      </c>
      <c r="C81" s="310">
        <v>10985527.882557729</v>
      </c>
      <c r="D81" s="173">
        <v>7721998.8028819412</v>
      </c>
      <c r="E81" s="173">
        <v>3403075.8114378415</v>
      </c>
      <c r="F81" s="173">
        <v>34379.792177293195</v>
      </c>
      <c r="G81" s="310">
        <f>Verokompensaatiot[[#This Row],[Jäljelle jäävät korvaukset vuosilta 2010-2023, €]]+Verokompensaatiot[[#This Row],[Veromenetysten korvaus 2024]]</f>
        <v>3437455.6036151345</v>
      </c>
    </row>
    <row r="82" spans="1:7">
      <c r="A82" s="35">
        <v>235</v>
      </c>
      <c r="B82" s="13" t="s">
        <v>90</v>
      </c>
      <c r="C82" s="310">
        <v>2095554.0760111404</v>
      </c>
      <c r="D82" s="173">
        <v>1456295.2059824499</v>
      </c>
      <c r="E82" s="173">
        <v>662205.84094886249</v>
      </c>
      <c r="F82" s="173">
        <v>-7658.2189615975258</v>
      </c>
      <c r="G82" s="310">
        <f>Verokompensaatiot[[#This Row],[Jäljelle jäävät korvaukset vuosilta 2010-2023, €]]+Verokompensaatiot[[#This Row],[Veromenetysten korvaus 2024]]</f>
        <v>654547.62198726495</v>
      </c>
    </row>
    <row r="83" spans="1:7">
      <c r="A83" s="35">
        <v>236</v>
      </c>
      <c r="B83" s="13" t="s">
        <v>91</v>
      </c>
      <c r="C83" s="310">
        <v>2830811.300060207</v>
      </c>
      <c r="D83" s="173">
        <v>1991616.607772962</v>
      </c>
      <c r="E83" s="173">
        <v>896489.68078274722</v>
      </c>
      <c r="F83" s="173">
        <v>3758.1266908147254</v>
      </c>
      <c r="G83" s="310">
        <f>Verokompensaatiot[[#This Row],[Jäljelle jäävät korvaukset vuosilta 2010-2023, €]]+Verokompensaatiot[[#This Row],[Veromenetysten korvaus 2024]]</f>
        <v>900247.80747356196</v>
      </c>
    </row>
    <row r="84" spans="1:7">
      <c r="A84" s="35">
        <v>239</v>
      </c>
      <c r="B84" s="13" t="s">
        <v>92</v>
      </c>
      <c r="C84" s="310">
        <v>1523978.2729186474</v>
      </c>
      <c r="D84" s="173">
        <v>1067917.3410201231</v>
      </c>
      <c r="E84" s="173">
        <v>464543.67246879428</v>
      </c>
      <c r="F84" s="173">
        <v>3355.7279137668515</v>
      </c>
      <c r="G84" s="310">
        <f>Verokompensaatiot[[#This Row],[Jäljelle jäävät korvaukset vuosilta 2010-2023, €]]+Verokompensaatiot[[#This Row],[Veromenetysten korvaus 2024]]</f>
        <v>467899.40038256114</v>
      </c>
    </row>
    <row r="85" spans="1:7">
      <c r="A85" s="35">
        <v>240</v>
      </c>
      <c r="B85" s="13" t="s">
        <v>93</v>
      </c>
      <c r="C85" s="310">
        <v>10604890.407821713</v>
      </c>
      <c r="D85" s="173">
        <v>7436970.7038691929</v>
      </c>
      <c r="E85" s="173">
        <v>3195185.7131914506</v>
      </c>
      <c r="F85" s="173">
        <v>82509.163259526613</v>
      </c>
      <c r="G85" s="310">
        <f>Verokompensaatiot[[#This Row],[Jäljelle jäävät korvaukset vuosilta 2010-2023, €]]+Verokompensaatiot[[#This Row],[Veromenetysten korvaus 2024]]</f>
        <v>3277694.8764509773</v>
      </c>
    </row>
    <row r="86" spans="1:7">
      <c r="A86" s="35">
        <v>241</v>
      </c>
      <c r="B86" s="13" t="s">
        <v>94</v>
      </c>
      <c r="C86" s="310">
        <v>3903918.8555603726</v>
      </c>
      <c r="D86" s="173">
        <v>2746470.2780772019</v>
      </c>
      <c r="E86" s="173">
        <v>1149668.2692131842</v>
      </c>
      <c r="F86" s="173">
        <v>13888.212347088933</v>
      </c>
      <c r="G86" s="310">
        <f>Verokompensaatiot[[#This Row],[Jäljelle jäävät korvaukset vuosilta 2010-2023, €]]+Verokompensaatiot[[#This Row],[Veromenetysten korvaus 2024]]</f>
        <v>1163556.4815602731</v>
      </c>
    </row>
    <row r="87" spans="1:7">
      <c r="A87" s="35">
        <v>244</v>
      </c>
      <c r="B87" s="13" t="s">
        <v>95</v>
      </c>
      <c r="C87" s="310">
        <v>7023832.7690363359</v>
      </c>
      <c r="D87" s="173">
        <v>4938530.2555748038</v>
      </c>
      <c r="E87" s="173">
        <v>2097985.6613888899</v>
      </c>
      <c r="F87" s="173">
        <v>38512.37949136502</v>
      </c>
      <c r="G87" s="310">
        <f>Verokompensaatiot[[#This Row],[Jäljelle jäävät korvaukset vuosilta 2010-2023, €]]+Verokompensaatiot[[#This Row],[Veromenetysten korvaus 2024]]</f>
        <v>2136498.0408802549</v>
      </c>
    </row>
    <row r="88" spans="1:7">
      <c r="A88" s="35">
        <v>245</v>
      </c>
      <c r="B88" s="13" t="s">
        <v>96</v>
      </c>
      <c r="C88" s="310">
        <v>15432838.671659153</v>
      </c>
      <c r="D88" s="173">
        <v>10703894.062373791</v>
      </c>
      <c r="E88" s="173">
        <v>4834905.5185733456</v>
      </c>
      <c r="F88" s="173">
        <v>86591.279264721874</v>
      </c>
      <c r="G88" s="310">
        <f>Verokompensaatiot[[#This Row],[Jäljelle jäävät korvaukset vuosilta 2010-2023, €]]+Verokompensaatiot[[#This Row],[Veromenetysten korvaus 2024]]</f>
        <v>4921496.7978380676</v>
      </c>
    </row>
    <row r="89" spans="1:7">
      <c r="A89" s="35">
        <v>249</v>
      </c>
      <c r="B89" s="13" t="s">
        <v>97</v>
      </c>
      <c r="C89" s="310">
        <v>5613786.3918006644</v>
      </c>
      <c r="D89" s="173">
        <v>3936265.4925514618</v>
      </c>
      <c r="E89" s="173">
        <v>1689805.5154613359</v>
      </c>
      <c r="F89" s="173">
        <v>10521.920326888478</v>
      </c>
      <c r="G89" s="310">
        <f>Verokompensaatiot[[#This Row],[Jäljelle jäävät korvaukset vuosilta 2010-2023, €]]+Verokompensaatiot[[#This Row],[Veromenetysten korvaus 2024]]</f>
        <v>1700327.4357882245</v>
      </c>
    </row>
    <row r="90" spans="1:7">
      <c r="A90" s="35">
        <v>250</v>
      </c>
      <c r="B90" s="13" t="s">
        <v>98</v>
      </c>
      <c r="C90" s="310">
        <v>1469323.9254787536</v>
      </c>
      <c r="D90" s="173">
        <v>1030754.1919332871</v>
      </c>
      <c r="E90" s="173">
        <v>443555.78617089614</v>
      </c>
      <c r="F90" s="173">
        <v>6854.2740697554918</v>
      </c>
      <c r="G90" s="310">
        <f>Verokompensaatiot[[#This Row],[Jäljelle jäävät korvaukset vuosilta 2010-2023, €]]+Verokompensaatiot[[#This Row],[Veromenetysten korvaus 2024]]</f>
        <v>450410.06024065166</v>
      </c>
    </row>
    <row r="91" spans="1:7">
      <c r="A91" s="35">
        <v>256</v>
      </c>
      <c r="B91" s="13" t="s">
        <v>99</v>
      </c>
      <c r="C91" s="310">
        <v>1094689.296206468</v>
      </c>
      <c r="D91" s="173">
        <v>765627.77194147324</v>
      </c>
      <c r="E91" s="173">
        <v>342078.91533434647</v>
      </c>
      <c r="F91" s="173">
        <v>4764.736391958847</v>
      </c>
      <c r="G91" s="310">
        <f>Verokompensaatiot[[#This Row],[Jäljelle jäävät korvaukset vuosilta 2010-2023, €]]+Verokompensaatiot[[#This Row],[Veromenetysten korvaus 2024]]</f>
        <v>346843.65172630531</v>
      </c>
    </row>
    <row r="92" spans="1:7">
      <c r="A92" s="35">
        <v>257</v>
      </c>
      <c r="B92" s="13" t="s">
        <v>100</v>
      </c>
      <c r="C92" s="310">
        <v>14608276.029407758</v>
      </c>
      <c r="D92" s="173">
        <v>10122173.822713146</v>
      </c>
      <c r="E92" s="173">
        <v>4555795.7102231998</v>
      </c>
      <c r="F92" s="173">
        <v>36179.330877721171</v>
      </c>
      <c r="G92" s="310">
        <f>Verokompensaatiot[[#This Row],[Jäljelle jäävät korvaukset vuosilta 2010-2023, €]]+Verokompensaatiot[[#This Row],[Veromenetysten korvaus 2024]]</f>
        <v>4591975.0411009211</v>
      </c>
    </row>
    <row r="93" spans="1:7">
      <c r="A93" s="35">
        <v>260</v>
      </c>
      <c r="B93" s="13" t="s">
        <v>101</v>
      </c>
      <c r="C93" s="310">
        <v>6994909.1348532606</v>
      </c>
      <c r="D93" s="173">
        <v>4912137.6916886158</v>
      </c>
      <c r="E93" s="173">
        <v>2114261.2532293946</v>
      </c>
      <c r="F93" s="173">
        <v>25311.275418041037</v>
      </c>
      <c r="G93" s="310">
        <f>Verokompensaatiot[[#This Row],[Jäljelle jäävät korvaukset vuosilta 2010-2023, €]]+Verokompensaatiot[[#This Row],[Veromenetysten korvaus 2024]]</f>
        <v>2139572.5286474354</v>
      </c>
    </row>
    <row r="94" spans="1:7">
      <c r="A94" s="35">
        <v>261</v>
      </c>
      <c r="B94" s="13" t="s">
        <v>102</v>
      </c>
      <c r="C94" s="310">
        <v>4136091.1865265919</v>
      </c>
      <c r="D94" s="173">
        <v>2894392.515342087</v>
      </c>
      <c r="E94" s="173">
        <v>1227445.6298316219</v>
      </c>
      <c r="F94" s="173">
        <v>17020.319192585725</v>
      </c>
      <c r="G94" s="310">
        <f>Verokompensaatiot[[#This Row],[Jäljelle jäävät korvaukset vuosilta 2010-2023, €]]+Verokompensaatiot[[#This Row],[Veromenetysten korvaus 2024]]</f>
        <v>1244465.9490242077</v>
      </c>
    </row>
    <row r="95" spans="1:7">
      <c r="A95" s="35">
        <v>263</v>
      </c>
      <c r="B95" s="13" t="s">
        <v>103</v>
      </c>
      <c r="C95" s="310">
        <v>5719946.0988819422</v>
      </c>
      <c r="D95" s="173">
        <v>4020712.2833316829</v>
      </c>
      <c r="E95" s="173">
        <v>1812826.8815624351</v>
      </c>
      <c r="F95" s="173">
        <v>13044.460737171026</v>
      </c>
      <c r="G95" s="310">
        <f>Verokompensaatiot[[#This Row],[Jäljelle jäävät korvaukset vuosilta 2010-2023, €]]+Verokompensaatiot[[#This Row],[Veromenetysten korvaus 2024]]</f>
        <v>1825871.3422996062</v>
      </c>
    </row>
    <row r="96" spans="1:7">
      <c r="A96" s="35">
        <v>265</v>
      </c>
      <c r="B96" s="13" t="s">
        <v>104</v>
      </c>
      <c r="C96" s="310">
        <v>823760.45700248203</v>
      </c>
      <c r="D96" s="173">
        <v>577122.78810614836</v>
      </c>
      <c r="E96" s="173">
        <v>246432.62327001279</v>
      </c>
      <c r="F96" s="173">
        <v>1451.6489009448051</v>
      </c>
      <c r="G96" s="310">
        <f>Verokompensaatiot[[#This Row],[Jäljelle jäävät korvaukset vuosilta 2010-2023, €]]+Verokompensaatiot[[#This Row],[Veromenetysten korvaus 2024]]</f>
        <v>247884.27217095759</v>
      </c>
    </row>
    <row r="97" spans="1:7">
      <c r="A97" s="35">
        <v>271</v>
      </c>
      <c r="B97" s="13" t="s">
        <v>105</v>
      </c>
      <c r="C97" s="310">
        <v>4638810.3105436508</v>
      </c>
      <c r="D97" s="173">
        <v>3258812.1299423487</v>
      </c>
      <c r="E97" s="173">
        <v>1428589.0970270741</v>
      </c>
      <c r="F97" s="173">
        <v>9858.4114926927796</v>
      </c>
      <c r="G97" s="310">
        <f>Verokompensaatiot[[#This Row],[Jäljelle jäävät korvaukset vuosilta 2010-2023, €]]+Verokompensaatiot[[#This Row],[Veromenetysten korvaus 2024]]</f>
        <v>1438447.5085197669</v>
      </c>
    </row>
    <row r="98" spans="1:7">
      <c r="A98" s="35">
        <v>272</v>
      </c>
      <c r="B98" s="13" t="s">
        <v>106</v>
      </c>
      <c r="C98" s="310">
        <v>24570986.835073683</v>
      </c>
      <c r="D98" s="173">
        <v>17250885.582745451</v>
      </c>
      <c r="E98" s="173">
        <v>7554623.8483991884</v>
      </c>
      <c r="F98" s="173">
        <v>146410.60460647204</v>
      </c>
      <c r="G98" s="310">
        <f>Verokompensaatiot[[#This Row],[Jäljelle jäävät korvaukset vuosilta 2010-2023, €]]+Verokompensaatiot[[#This Row],[Veromenetysten korvaus 2024]]</f>
        <v>7701034.4530056603</v>
      </c>
    </row>
    <row r="99" spans="1:7">
      <c r="A99" s="35">
        <v>273</v>
      </c>
      <c r="B99" s="13" t="s">
        <v>107</v>
      </c>
      <c r="C99" s="310">
        <v>2555785.6413360024</v>
      </c>
      <c r="D99" s="173">
        <v>1793484.9466393599</v>
      </c>
      <c r="E99" s="173">
        <v>755593.04019599035</v>
      </c>
      <c r="F99" s="173">
        <v>7063.7593362396146</v>
      </c>
      <c r="G99" s="310">
        <f>Verokompensaatiot[[#This Row],[Jäljelle jäävät korvaukset vuosilta 2010-2023, €]]+Verokompensaatiot[[#This Row],[Veromenetysten korvaus 2024]]</f>
        <v>762656.79953223001</v>
      </c>
    </row>
    <row r="100" spans="1:7">
      <c r="A100" s="35">
        <v>275</v>
      </c>
      <c r="B100" s="13" t="s">
        <v>108</v>
      </c>
      <c r="C100" s="310">
        <v>1833332.8012748254</v>
      </c>
      <c r="D100" s="173">
        <v>1286149.4182756741</v>
      </c>
      <c r="E100" s="173">
        <v>533578.40248448518</v>
      </c>
      <c r="F100" s="173">
        <v>-1768.1077232013395</v>
      </c>
      <c r="G100" s="310">
        <f>Verokompensaatiot[[#This Row],[Jäljelle jäävät korvaukset vuosilta 2010-2023, €]]+Verokompensaatiot[[#This Row],[Veromenetysten korvaus 2024]]</f>
        <v>531810.29476128379</v>
      </c>
    </row>
    <row r="101" spans="1:7">
      <c r="A101" s="35">
        <v>276</v>
      </c>
      <c r="B101" s="13" t="s">
        <v>109</v>
      </c>
      <c r="C101" s="310">
        <v>6888305.7365979804</v>
      </c>
      <c r="D101" s="173">
        <v>4860765.3785254275</v>
      </c>
      <c r="E101" s="173">
        <v>2027800.9120636731</v>
      </c>
      <c r="F101" s="173">
        <v>12716.10366032361</v>
      </c>
      <c r="G101" s="310">
        <f>Verokompensaatiot[[#This Row],[Jäljelle jäävät korvaukset vuosilta 2010-2023, €]]+Verokompensaatiot[[#This Row],[Veromenetysten korvaus 2024]]</f>
        <v>2040517.0157239968</v>
      </c>
    </row>
    <row r="102" spans="1:7">
      <c r="A102" s="35">
        <v>280</v>
      </c>
      <c r="B102" s="13" t="s">
        <v>110</v>
      </c>
      <c r="C102" s="310">
        <v>1719491.6411110202</v>
      </c>
      <c r="D102" s="173">
        <v>1207814.9294170195</v>
      </c>
      <c r="E102" s="173">
        <v>505168.02661108016</v>
      </c>
      <c r="F102" s="173">
        <v>7037.713103565542</v>
      </c>
      <c r="G102" s="310">
        <f>Verokompensaatiot[[#This Row],[Jäljelle jäävät korvaukset vuosilta 2010-2023, €]]+Verokompensaatiot[[#This Row],[Veromenetysten korvaus 2024]]</f>
        <v>512205.73971464572</v>
      </c>
    </row>
    <row r="103" spans="1:7">
      <c r="A103" s="35">
        <v>284</v>
      </c>
      <c r="B103" s="13" t="s">
        <v>111</v>
      </c>
      <c r="C103" s="310">
        <v>1596632.4512835755</v>
      </c>
      <c r="D103" s="173">
        <v>1119578.0886064088</v>
      </c>
      <c r="E103" s="173">
        <v>510917.09850622597</v>
      </c>
      <c r="F103" s="173">
        <v>-2000.128687209221</v>
      </c>
      <c r="G103" s="310">
        <f>Verokompensaatiot[[#This Row],[Jäljelle jäävät korvaukset vuosilta 2010-2023, €]]+Verokompensaatiot[[#This Row],[Veromenetysten korvaus 2024]]</f>
        <v>508916.96981901675</v>
      </c>
    </row>
    <row r="104" spans="1:7">
      <c r="A104" s="35">
        <v>285</v>
      </c>
      <c r="B104" s="13" t="s">
        <v>112</v>
      </c>
      <c r="C104" s="310">
        <v>25510381.624942832</v>
      </c>
      <c r="D104" s="173">
        <v>17853259.300701864</v>
      </c>
      <c r="E104" s="173">
        <v>7795134.9180065207</v>
      </c>
      <c r="F104" s="173">
        <v>164954.94529003146</v>
      </c>
      <c r="G104" s="310">
        <f>Verokompensaatiot[[#This Row],[Jäljelle jäävät korvaukset vuosilta 2010-2023, €]]+Verokompensaatiot[[#This Row],[Veromenetysten korvaus 2024]]</f>
        <v>7960089.8632965526</v>
      </c>
    </row>
    <row r="105" spans="1:7">
      <c r="A105" s="35">
        <v>286</v>
      </c>
      <c r="B105" s="13" t="s">
        <v>113</v>
      </c>
      <c r="C105" s="310">
        <v>43255894.792523317</v>
      </c>
      <c r="D105" s="173">
        <v>30337837.680249885</v>
      </c>
      <c r="E105" s="173">
        <v>13075249.793361761</v>
      </c>
      <c r="F105" s="173">
        <v>141302.93997759317</v>
      </c>
      <c r="G105" s="310">
        <f>Verokompensaatiot[[#This Row],[Jäljelle jäävät korvaukset vuosilta 2010-2023, €]]+Verokompensaatiot[[#This Row],[Veromenetysten korvaus 2024]]</f>
        <v>13216552.733339354</v>
      </c>
    </row>
    <row r="106" spans="1:7">
      <c r="A106" s="35">
        <v>287</v>
      </c>
      <c r="B106" s="13" t="s">
        <v>114</v>
      </c>
      <c r="C106" s="310">
        <v>4651059.7671251819</v>
      </c>
      <c r="D106" s="173">
        <v>3264801.2617950826</v>
      </c>
      <c r="E106" s="173">
        <v>1442594.627989911</v>
      </c>
      <c r="F106" s="173">
        <v>10238.164544631825</v>
      </c>
      <c r="G106" s="310">
        <f>Verokompensaatiot[[#This Row],[Jäljelle jäävät korvaukset vuosilta 2010-2023, €]]+Verokompensaatiot[[#This Row],[Veromenetysten korvaus 2024]]</f>
        <v>1452832.7925345427</v>
      </c>
    </row>
    <row r="107" spans="1:7">
      <c r="A107" s="35">
        <v>288</v>
      </c>
      <c r="B107" s="13" t="s">
        <v>115</v>
      </c>
      <c r="C107" s="310">
        <v>4316239.3036858812</v>
      </c>
      <c r="D107" s="173">
        <v>3041470.7538664793</v>
      </c>
      <c r="E107" s="173">
        <v>1335863.8451157999</v>
      </c>
      <c r="F107" s="173">
        <v>12576.778190042505</v>
      </c>
      <c r="G107" s="310">
        <f>Verokompensaatiot[[#This Row],[Jäljelle jäävät korvaukset vuosilta 2010-2023, €]]+Verokompensaatiot[[#This Row],[Veromenetysten korvaus 2024]]</f>
        <v>1348440.6233058425</v>
      </c>
    </row>
    <row r="108" spans="1:7">
      <c r="A108" s="35">
        <v>290</v>
      </c>
      <c r="B108" s="13" t="s">
        <v>116</v>
      </c>
      <c r="C108" s="310">
        <v>5515030.3049179669</v>
      </c>
      <c r="D108" s="173">
        <v>3866969.2694246648</v>
      </c>
      <c r="E108" s="173">
        <v>1696306.0079607312</v>
      </c>
      <c r="F108" s="173">
        <v>29066.536946364504</v>
      </c>
      <c r="G108" s="310">
        <f>Verokompensaatiot[[#This Row],[Jäljelle jäävät korvaukset vuosilta 2010-2023, €]]+Verokompensaatiot[[#This Row],[Veromenetysten korvaus 2024]]</f>
        <v>1725372.5449070956</v>
      </c>
    </row>
    <row r="109" spans="1:7">
      <c r="A109" s="35">
        <v>291</v>
      </c>
      <c r="B109" s="39" t="s">
        <v>117</v>
      </c>
      <c r="C109" s="310">
        <v>1487577.0886346849</v>
      </c>
      <c r="D109" s="173">
        <v>1040734.5238520975</v>
      </c>
      <c r="E109" s="173">
        <v>449064.00983901822</v>
      </c>
      <c r="F109" s="173">
        <v>-5496.5488388134281</v>
      </c>
      <c r="G109" s="310">
        <f>Verokompensaatiot[[#This Row],[Jäljelle jäävät korvaukset vuosilta 2010-2023, €]]+Verokompensaatiot[[#This Row],[Veromenetysten korvaus 2024]]</f>
        <v>443567.46100020478</v>
      </c>
    </row>
    <row r="110" spans="1:7">
      <c r="A110" s="35">
        <v>297</v>
      </c>
      <c r="B110" s="13" t="s">
        <v>118</v>
      </c>
      <c r="C110" s="310">
        <v>62734207.864318751</v>
      </c>
      <c r="D110" s="173">
        <v>43936962.472754255</v>
      </c>
      <c r="E110" s="173">
        <v>19198097.359689422</v>
      </c>
      <c r="F110" s="173">
        <v>380905.43576508947</v>
      </c>
      <c r="G110" s="310">
        <f>Verokompensaatiot[[#This Row],[Jäljelle jäävät korvaukset vuosilta 2010-2023, €]]+Verokompensaatiot[[#This Row],[Veromenetysten korvaus 2024]]</f>
        <v>19579002.79545451</v>
      </c>
    </row>
    <row r="111" spans="1:7">
      <c r="A111" s="311">
        <v>300</v>
      </c>
      <c r="B111" s="13" t="s">
        <v>119</v>
      </c>
      <c r="C111" s="310">
        <v>2508819.0835903282</v>
      </c>
      <c r="D111" s="173">
        <v>1763863.3559905489</v>
      </c>
      <c r="E111" s="173">
        <v>777950.7405079694</v>
      </c>
      <c r="F111" s="173">
        <v>5022.4799804011882</v>
      </c>
      <c r="G111" s="310">
        <f>Verokompensaatiot[[#This Row],[Jäljelle jäävät korvaukset vuosilta 2010-2023, €]]+Verokompensaatiot[[#This Row],[Veromenetysten korvaus 2024]]</f>
        <v>782973.22048837063</v>
      </c>
    </row>
    <row r="112" spans="1:7">
      <c r="A112" s="35">
        <v>301</v>
      </c>
      <c r="B112" s="13" t="s">
        <v>120</v>
      </c>
      <c r="C112" s="310">
        <v>14205172.397084527</v>
      </c>
      <c r="D112" s="173">
        <v>9995150.9942805823</v>
      </c>
      <c r="E112" s="173">
        <v>4466289.7991133537</v>
      </c>
      <c r="F112" s="173">
        <v>22873.392913267737</v>
      </c>
      <c r="G112" s="310">
        <f>Verokompensaatiot[[#This Row],[Jäljelle jäävät korvaukset vuosilta 2010-2023, €]]+Verokompensaatiot[[#This Row],[Veromenetysten korvaus 2024]]</f>
        <v>4489163.1920266217</v>
      </c>
    </row>
    <row r="113" spans="1:7">
      <c r="A113" s="35">
        <v>304</v>
      </c>
      <c r="B113" s="13" t="s">
        <v>121</v>
      </c>
      <c r="C113" s="310">
        <v>600498.17429560807</v>
      </c>
      <c r="D113" s="173">
        <v>418161.69536178681</v>
      </c>
      <c r="E113" s="173">
        <v>180430.88589154329</v>
      </c>
      <c r="F113" s="173">
        <v>-1977.1750256138496</v>
      </c>
      <c r="G113" s="310">
        <f>Verokompensaatiot[[#This Row],[Jäljelle jäävät korvaukset vuosilta 2010-2023, €]]+Verokompensaatiot[[#This Row],[Veromenetysten korvaus 2024]]</f>
        <v>178453.71086592943</v>
      </c>
    </row>
    <row r="114" spans="1:7">
      <c r="A114" s="35">
        <v>305</v>
      </c>
      <c r="B114" s="13" t="s">
        <v>122</v>
      </c>
      <c r="C114" s="310">
        <v>9153879.941296827</v>
      </c>
      <c r="D114" s="173">
        <v>6431489.1666674148</v>
      </c>
      <c r="E114" s="173">
        <v>2761083.9066240285</v>
      </c>
      <c r="F114" s="173">
        <v>46590.027293069288</v>
      </c>
      <c r="G114" s="310">
        <f>Verokompensaatiot[[#This Row],[Jäljelle jäävät korvaukset vuosilta 2010-2023, €]]+Verokompensaatiot[[#This Row],[Veromenetysten korvaus 2024]]</f>
        <v>2807673.9339170977</v>
      </c>
    </row>
    <row r="115" spans="1:7">
      <c r="A115" s="35">
        <v>309</v>
      </c>
      <c r="B115" s="13" t="s">
        <v>123</v>
      </c>
      <c r="C115" s="310">
        <v>4141444.7362207561</v>
      </c>
      <c r="D115" s="173">
        <v>2906080.7093570484</v>
      </c>
      <c r="E115" s="173">
        <v>1250746.467831986</v>
      </c>
      <c r="F115" s="173">
        <v>26232.453108198559</v>
      </c>
      <c r="G115" s="310">
        <f>Verokompensaatiot[[#This Row],[Jäljelle jäävät korvaukset vuosilta 2010-2023, €]]+Verokompensaatiot[[#This Row],[Veromenetysten korvaus 2024]]</f>
        <v>1276978.9209401845</v>
      </c>
    </row>
    <row r="116" spans="1:7">
      <c r="A116" s="35">
        <v>312</v>
      </c>
      <c r="B116" s="13" t="s">
        <v>124</v>
      </c>
      <c r="C116" s="310">
        <v>946597.11614330707</v>
      </c>
      <c r="D116" s="173">
        <v>666330.55511827779</v>
      </c>
      <c r="E116" s="173">
        <v>292553.94335623621</v>
      </c>
      <c r="F116" s="173">
        <v>7058.7475400128324</v>
      </c>
      <c r="G116" s="310">
        <f>Verokompensaatiot[[#This Row],[Jäljelle jäävät korvaukset vuosilta 2010-2023, €]]+Verokompensaatiot[[#This Row],[Veromenetysten korvaus 2024]]</f>
        <v>299612.69089624903</v>
      </c>
    </row>
    <row r="117" spans="1:7">
      <c r="A117" s="35">
        <v>316</v>
      </c>
      <c r="B117" s="13" t="s">
        <v>125</v>
      </c>
      <c r="C117" s="310">
        <v>2759689.3656398058</v>
      </c>
      <c r="D117" s="173">
        <v>1928584.2822703891</v>
      </c>
      <c r="E117" s="173">
        <v>826735.03650535177</v>
      </c>
      <c r="F117" s="173">
        <v>-2412.5651964939211</v>
      </c>
      <c r="G117" s="310">
        <f>Verokompensaatiot[[#This Row],[Jäljelle jäävät korvaukset vuosilta 2010-2023, €]]+Verokompensaatiot[[#This Row],[Veromenetysten korvaus 2024]]</f>
        <v>824322.4713088579</v>
      </c>
    </row>
    <row r="118" spans="1:7">
      <c r="A118" s="35">
        <v>317</v>
      </c>
      <c r="B118" s="13" t="s">
        <v>126</v>
      </c>
      <c r="C118" s="310">
        <v>1898102.114805402</v>
      </c>
      <c r="D118" s="173">
        <v>1331519.9016913434</v>
      </c>
      <c r="E118" s="173">
        <v>594698.73847422237</v>
      </c>
      <c r="F118" s="173">
        <v>7235.7080429832449</v>
      </c>
      <c r="G118" s="310">
        <f>Verokompensaatiot[[#This Row],[Jäljelle jäävät korvaukset vuosilta 2010-2023, €]]+Verokompensaatiot[[#This Row],[Veromenetysten korvaus 2024]]</f>
        <v>601934.44651720556</v>
      </c>
    </row>
    <row r="119" spans="1:7">
      <c r="A119" s="35">
        <v>320</v>
      </c>
      <c r="B119" s="13" t="s">
        <v>127</v>
      </c>
      <c r="C119" s="310">
        <v>4399517.798858773</v>
      </c>
      <c r="D119" s="173">
        <v>3089383.9596253075</v>
      </c>
      <c r="E119" s="173">
        <v>1333239.8237081533</v>
      </c>
      <c r="F119" s="173">
        <v>26723.34377719443</v>
      </c>
      <c r="G119" s="310">
        <f>Verokompensaatiot[[#This Row],[Jäljelle jäävät korvaukset vuosilta 2010-2023, €]]+Verokompensaatiot[[#This Row],[Veromenetysten korvaus 2024]]</f>
        <v>1359963.1674853477</v>
      </c>
    </row>
    <row r="120" spans="1:7">
      <c r="A120" s="35">
        <v>322</v>
      </c>
      <c r="B120" s="13" t="s">
        <v>128</v>
      </c>
      <c r="C120" s="310">
        <v>4128976.3992933631</v>
      </c>
      <c r="D120" s="173">
        <v>2893056.0849200785</v>
      </c>
      <c r="E120" s="173">
        <v>1276403.4791246401</v>
      </c>
      <c r="F120" s="173">
        <v>8253.3879912611901</v>
      </c>
      <c r="G120" s="310">
        <f>Verokompensaatiot[[#This Row],[Jäljelle jäävät korvaukset vuosilta 2010-2023, €]]+Verokompensaatiot[[#This Row],[Veromenetysten korvaus 2024]]</f>
        <v>1284656.8671159013</v>
      </c>
    </row>
    <row r="121" spans="1:7">
      <c r="A121" s="35">
        <v>398</v>
      </c>
      <c r="B121" s="13" t="s">
        <v>129</v>
      </c>
      <c r="C121" s="310">
        <v>59701582.801346004</v>
      </c>
      <c r="D121" s="173">
        <v>41660199.87111453</v>
      </c>
      <c r="E121" s="173">
        <v>18168313.588099688</v>
      </c>
      <c r="F121" s="173">
        <v>453004.04819066089</v>
      </c>
      <c r="G121" s="310">
        <f>Verokompensaatiot[[#This Row],[Jäljelle jäävät korvaukset vuosilta 2010-2023, €]]+Verokompensaatiot[[#This Row],[Veromenetysten korvaus 2024]]</f>
        <v>18621317.636290349</v>
      </c>
    </row>
    <row r="122" spans="1:7">
      <c r="A122" s="35">
        <v>399</v>
      </c>
      <c r="B122" s="13" t="s">
        <v>130</v>
      </c>
      <c r="C122" s="310">
        <v>4445745.7371212244</v>
      </c>
      <c r="D122" s="173">
        <v>3132600.5596085875</v>
      </c>
      <c r="E122" s="173">
        <v>1304513.8354180637</v>
      </c>
      <c r="F122" s="173">
        <v>6070.238272847535</v>
      </c>
      <c r="G122" s="310">
        <f>Verokompensaatiot[[#This Row],[Jäljelle jäävät korvaukset vuosilta 2010-2023, €]]+Verokompensaatiot[[#This Row],[Veromenetysten korvaus 2024]]</f>
        <v>1310584.0736909113</v>
      </c>
    </row>
    <row r="123" spans="1:7">
      <c r="A123" s="35">
        <v>400</v>
      </c>
      <c r="B123" s="13" t="s">
        <v>131</v>
      </c>
      <c r="C123" s="310">
        <v>5454275.5511138914</v>
      </c>
      <c r="D123" s="173">
        <v>3832553.3520827922</v>
      </c>
      <c r="E123" s="173">
        <v>1719447.5177456574</v>
      </c>
      <c r="F123" s="173">
        <v>12054.132051373979</v>
      </c>
      <c r="G123" s="310">
        <f>Verokompensaatiot[[#This Row],[Jäljelle jäävät korvaukset vuosilta 2010-2023, €]]+Verokompensaatiot[[#This Row],[Veromenetysten korvaus 2024]]</f>
        <v>1731501.6497970314</v>
      </c>
    </row>
    <row r="124" spans="1:7">
      <c r="A124" s="35">
        <v>402</v>
      </c>
      <c r="B124" s="13" t="s">
        <v>132</v>
      </c>
      <c r="C124" s="310">
        <v>6197012.2365367077</v>
      </c>
      <c r="D124" s="173">
        <v>4355887.3139547594</v>
      </c>
      <c r="E124" s="173">
        <v>1916903.2441040576</v>
      </c>
      <c r="F124" s="173">
        <v>11131.809985791773</v>
      </c>
      <c r="G124" s="310">
        <f>Verokompensaatiot[[#This Row],[Jäljelle jäävät korvaukset vuosilta 2010-2023, €]]+Verokompensaatiot[[#This Row],[Veromenetysten korvaus 2024]]</f>
        <v>1928035.0540898493</v>
      </c>
    </row>
    <row r="125" spans="1:7">
      <c r="A125" s="35">
        <v>403</v>
      </c>
      <c r="B125" s="13" t="s">
        <v>133</v>
      </c>
      <c r="C125" s="310">
        <v>2204121.1411872599</v>
      </c>
      <c r="D125" s="173">
        <v>1546603.8213366801</v>
      </c>
      <c r="E125" s="173">
        <v>666115.83031535847</v>
      </c>
      <c r="F125" s="173">
        <v>11273.04796535993</v>
      </c>
      <c r="G125" s="310">
        <f>Verokompensaatiot[[#This Row],[Jäljelle jäävät korvaukset vuosilta 2010-2023, €]]+Verokompensaatiot[[#This Row],[Veromenetysten korvaus 2024]]</f>
        <v>677388.87828071835</v>
      </c>
    </row>
    <row r="126" spans="1:7">
      <c r="A126" s="35">
        <v>405</v>
      </c>
      <c r="B126" s="13" t="s">
        <v>134</v>
      </c>
      <c r="C126" s="310">
        <v>37763398.052871093</v>
      </c>
      <c r="D126" s="173">
        <v>26478835.266562123</v>
      </c>
      <c r="E126" s="173">
        <v>11543595.091604728</v>
      </c>
      <c r="F126" s="173">
        <v>223696.40633784837</v>
      </c>
      <c r="G126" s="310">
        <f>Verokompensaatiot[[#This Row],[Jäljelle jäävät korvaukset vuosilta 2010-2023, €]]+Verokompensaatiot[[#This Row],[Veromenetysten korvaus 2024]]</f>
        <v>11767291.497942576</v>
      </c>
    </row>
    <row r="127" spans="1:7">
      <c r="A127" s="35">
        <v>407</v>
      </c>
      <c r="B127" s="13" t="s">
        <v>135</v>
      </c>
      <c r="C127" s="310">
        <v>1912731.607525209</v>
      </c>
      <c r="D127" s="173">
        <v>1339165.4883140514</v>
      </c>
      <c r="E127" s="173">
        <v>646591.11122623389</v>
      </c>
      <c r="F127" s="173">
        <v>-188.60734343666681</v>
      </c>
      <c r="G127" s="310">
        <f>Verokompensaatiot[[#This Row],[Jäljelle jäävät korvaukset vuosilta 2010-2023, €]]+Verokompensaatiot[[#This Row],[Veromenetysten korvaus 2024]]</f>
        <v>646402.5038827972</v>
      </c>
    </row>
    <row r="128" spans="1:7">
      <c r="A128" s="35">
        <v>408</v>
      </c>
      <c r="B128" s="13" t="s">
        <v>136</v>
      </c>
      <c r="C128" s="310">
        <v>8491101.9244900998</v>
      </c>
      <c r="D128" s="173">
        <v>5978049.5677631125</v>
      </c>
      <c r="E128" s="173">
        <v>2563558.6301105171</v>
      </c>
      <c r="F128" s="173">
        <v>22980.211129419426</v>
      </c>
      <c r="G128" s="310">
        <f>Verokompensaatiot[[#This Row],[Jäljelle jäävät korvaukset vuosilta 2010-2023, €]]+Verokompensaatiot[[#This Row],[Veromenetysten korvaus 2024]]</f>
        <v>2586538.8412399366</v>
      </c>
    </row>
    <row r="129" spans="1:7">
      <c r="A129" s="35">
        <v>410</v>
      </c>
      <c r="B129" s="13" t="s">
        <v>137</v>
      </c>
      <c r="C129" s="310">
        <v>9067059.4564590249</v>
      </c>
      <c r="D129" s="173">
        <v>6386920.8506630352</v>
      </c>
      <c r="E129" s="173">
        <v>2687907.5440148944</v>
      </c>
      <c r="F129" s="173">
        <v>14738.406358147531</v>
      </c>
      <c r="G129" s="310">
        <f>Verokompensaatiot[[#This Row],[Jäljelle jäävät korvaukset vuosilta 2010-2023, €]]+Verokompensaatiot[[#This Row],[Veromenetysten korvaus 2024]]</f>
        <v>2702645.9503730419</v>
      </c>
    </row>
    <row r="130" spans="1:7">
      <c r="A130" s="35">
        <v>416</v>
      </c>
      <c r="B130" s="13" t="s">
        <v>138</v>
      </c>
      <c r="C130" s="310">
        <v>1742923.8821898634</v>
      </c>
      <c r="D130" s="173">
        <v>1227520.637604512</v>
      </c>
      <c r="E130" s="173">
        <v>519339.96942344541</v>
      </c>
      <c r="F130" s="173">
        <v>1226.8164062930753</v>
      </c>
      <c r="G130" s="310">
        <f>Verokompensaatiot[[#This Row],[Jäljelle jäävät korvaukset vuosilta 2010-2023, €]]+Verokompensaatiot[[#This Row],[Veromenetysten korvaus 2024]]</f>
        <v>520566.78582973848</v>
      </c>
    </row>
    <row r="131" spans="1:7">
      <c r="A131" s="35">
        <v>418</v>
      </c>
      <c r="B131" s="13" t="s">
        <v>139</v>
      </c>
      <c r="C131" s="310">
        <v>9452404.1237969939</v>
      </c>
      <c r="D131" s="173">
        <v>6628227.2991883596</v>
      </c>
      <c r="E131" s="173">
        <v>2849189.1177563285</v>
      </c>
      <c r="F131" s="173">
        <v>11566.340494498716</v>
      </c>
      <c r="G131" s="310">
        <f>Verokompensaatiot[[#This Row],[Jäljelle jäävät korvaukset vuosilta 2010-2023, €]]+Verokompensaatiot[[#This Row],[Veromenetysten korvaus 2024]]</f>
        <v>2860755.4582508272</v>
      </c>
    </row>
    <row r="132" spans="1:7">
      <c r="A132" s="35">
        <v>420</v>
      </c>
      <c r="B132" s="39" t="s">
        <v>140</v>
      </c>
      <c r="C132" s="310">
        <v>5744052.3910518959</v>
      </c>
      <c r="D132" s="173">
        <v>4028934.3776411451</v>
      </c>
      <c r="E132" s="173">
        <v>1701813.5055073863</v>
      </c>
      <c r="F132" s="173">
        <v>2605.0099025597983</v>
      </c>
      <c r="G132" s="310">
        <f>Verokompensaatiot[[#This Row],[Jäljelle jäävät korvaukset vuosilta 2010-2023, €]]+Verokompensaatiot[[#This Row],[Veromenetysten korvaus 2024]]</f>
        <v>1704418.515409946</v>
      </c>
    </row>
    <row r="133" spans="1:7">
      <c r="A133" s="35">
        <v>421</v>
      </c>
      <c r="B133" s="13" t="s">
        <v>141</v>
      </c>
      <c r="C133" s="310">
        <v>561462.55720939999</v>
      </c>
      <c r="D133" s="173">
        <v>394693.18713263457</v>
      </c>
      <c r="E133" s="173">
        <v>172021.70515941572</v>
      </c>
      <c r="F133" s="173">
        <v>-1343.4737018968285</v>
      </c>
      <c r="G133" s="310">
        <f>Verokompensaatiot[[#This Row],[Jäljelle jäävät korvaukset vuosilta 2010-2023, €]]+Verokompensaatiot[[#This Row],[Veromenetysten korvaus 2024]]</f>
        <v>170678.23145751891</v>
      </c>
    </row>
    <row r="134" spans="1:7">
      <c r="A134" s="35">
        <v>422</v>
      </c>
      <c r="B134" s="13" t="s">
        <v>142</v>
      </c>
      <c r="C134" s="310">
        <v>6837698.7990755327</v>
      </c>
      <c r="D134" s="173">
        <v>4794467.6466328194</v>
      </c>
      <c r="E134" s="173">
        <v>2080063.5872202395</v>
      </c>
      <c r="F134" s="173">
        <v>28010.464114516759</v>
      </c>
      <c r="G134" s="310">
        <f>Verokompensaatiot[[#This Row],[Jäljelle jäävät korvaukset vuosilta 2010-2023, €]]+Verokompensaatiot[[#This Row],[Veromenetysten korvaus 2024]]</f>
        <v>2108074.0513347564</v>
      </c>
    </row>
    <row r="135" spans="1:7">
      <c r="A135" s="35">
        <v>423</v>
      </c>
      <c r="B135" s="13" t="s">
        <v>143</v>
      </c>
      <c r="C135" s="310">
        <v>8339276.8355880678</v>
      </c>
      <c r="D135" s="173">
        <v>5866076.259571082</v>
      </c>
      <c r="E135" s="173">
        <v>2556494.2962510781</v>
      </c>
      <c r="F135" s="173">
        <v>-7287.993727330183</v>
      </c>
      <c r="G135" s="310">
        <f>Verokompensaatiot[[#This Row],[Jäljelle jäävät korvaukset vuosilta 2010-2023, €]]+Verokompensaatiot[[#This Row],[Veromenetysten korvaus 2024]]</f>
        <v>2549206.302523748</v>
      </c>
    </row>
    <row r="136" spans="1:7">
      <c r="A136" s="311">
        <v>425</v>
      </c>
      <c r="B136" s="13" t="s">
        <v>144</v>
      </c>
      <c r="C136" s="310">
        <v>4006447.5228641997</v>
      </c>
      <c r="D136" s="173">
        <v>2818192.1506629642</v>
      </c>
      <c r="E136" s="173">
        <v>1174532.8275285391</v>
      </c>
      <c r="F136" s="173">
        <v>7256.2588318717953</v>
      </c>
      <c r="G136" s="310">
        <f>Verokompensaatiot[[#This Row],[Jäljelle jäävät korvaukset vuosilta 2010-2023, €]]+Verokompensaatiot[[#This Row],[Veromenetysten korvaus 2024]]</f>
        <v>1181789.086360411</v>
      </c>
    </row>
    <row r="137" spans="1:7">
      <c r="A137" s="35">
        <v>426</v>
      </c>
      <c r="B137" s="13" t="s">
        <v>145</v>
      </c>
      <c r="C137" s="310">
        <v>7015635.8959500305</v>
      </c>
      <c r="D137" s="173">
        <v>4949635.5730366418</v>
      </c>
      <c r="E137" s="173">
        <v>2102356.0885772733</v>
      </c>
      <c r="F137" s="173">
        <v>22987.439864688407</v>
      </c>
      <c r="G137" s="310">
        <f>Verokompensaatiot[[#This Row],[Jäljelle jäävät korvaukset vuosilta 2010-2023, €]]+Verokompensaatiot[[#This Row],[Veromenetysten korvaus 2024]]</f>
        <v>2125343.5284419619</v>
      </c>
    </row>
    <row r="138" spans="1:7">
      <c r="A138" s="35">
        <v>430</v>
      </c>
      <c r="B138" s="13" t="s">
        <v>146</v>
      </c>
      <c r="C138" s="310">
        <v>10254030.673724752</v>
      </c>
      <c r="D138" s="173">
        <v>7196540.5416531758</v>
      </c>
      <c r="E138" s="173">
        <v>3269412.1650267849</v>
      </c>
      <c r="F138" s="173">
        <v>26913.675532824062</v>
      </c>
      <c r="G138" s="310">
        <f>Verokompensaatiot[[#This Row],[Jäljelle jäävät korvaukset vuosilta 2010-2023, €]]+Verokompensaatiot[[#This Row],[Veromenetysten korvaus 2024]]</f>
        <v>3296325.8405596088</v>
      </c>
    </row>
    <row r="139" spans="1:7">
      <c r="A139" s="35">
        <v>433</v>
      </c>
      <c r="B139" s="13" t="s">
        <v>147</v>
      </c>
      <c r="C139" s="310">
        <v>4903826.1185748177</v>
      </c>
      <c r="D139" s="173">
        <v>3424816.650655312</v>
      </c>
      <c r="E139" s="173">
        <v>1451098.149643132</v>
      </c>
      <c r="F139" s="173">
        <v>-3947.6758855139847</v>
      </c>
      <c r="G139" s="310">
        <f>Verokompensaatiot[[#This Row],[Jäljelle jäävät korvaukset vuosilta 2010-2023, €]]+Verokompensaatiot[[#This Row],[Veromenetysten korvaus 2024]]</f>
        <v>1447150.4737576181</v>
      </c>
    </row>
    <row r="140" spans="1:7">
      <c r="A140" s="35">
        <v>434</v>
      </c>
      <c r="B140" s="13" t="s">
        <v>148</v>
      </c>
      <c r="C140" s="310">
        <v>8670489.1480180528</v>
      </c>
      <c r="D140" s="173">
        <v>6044917.9215632202</v>
      </c>
      <c r="E140" s="173">
        <v>2636959.5445576711</v>
      </c>
      <c r="F140" s="173">
        <v>250.50776054713143</v>
      </c>
      <c r="G140" s="310">
        <f>Verokompensaatiot[[#This Row],[Jäljelle jäävät korvaukset vuosilta 2010-2023, €]]+Verokompensaatiot[[#This Row],[Veromenetysten korvaus 2024]]</f>
        <v>2637210.0523182182</v>
      </c>
    </row>
    <row r="141" spans="1:7">
      <c r="A141" s="35">
        <v>435</v>
      </c>
      <c r="B141" s="13" t="s">
        <v>149</v>
      </c>
      <c r="C141" s="310">
        <v>502247.68590741896</v>
      </c>
      <c r="D141" s="173">
        <v>351301.45851657999</v>
      </c>
      <c r="E141" s="173">
        <v>151925.542487278</v>
      </c>
      <c r="F141" s="173">
        <v>536.80569669238287</v>
      </c>
      <c r="G141" s="310">
        <f>Verokompensaatiot[[#This Row],[Jäljelle jäävät korvaukset vuosilta 2010-2023, €]]+Verokompensaatiot[[#This Row],[Veromenetysten korvaus 2024]]</f>
        <v>152462.34818397037</v>
      </c>
    </row>
    <row r="142" spans="1:7">
      <c r="A142" s="35">
        <v>436</v>
      </c>
      <c r="B142" s="13" t="s">
        <v>150</v>
      </c>
      <c r="C142" s="310">
        <v>1079700.8257773151</v>
      </c>
      <c r="D142" s="173">
        <v>758717.52199987706</v>
      </c>
      <c r="E142" s="173">
        <v>323531.59803770052</v>
      </c>
      <c r="F142" s="173">
        <v>3709.4364514509389</v>
      </c>
      <c r="G142" s="310">
        <f>Verokompensaatiot[[#This Row],[Jäljelle jäävät korvaukset vuosilta 2010-2023, €]]+Verokompensaatiot[[#This Row],[Veromenetysten korvaus 2024]]</f>
        <v>327241.03448915144</v>
      </c>
    </row>
    <row r="143" spans="1:7">
      <c r="A143" s="35">
        <v>440</v>
      </c>
      <c r="B143" s="13" t="s">
        <v>151</v>
      </c>
      <c r="C143" s="310">
        <v>2511753.7030184357</v>
      </c>
      <c r="D143" s="173">
        <v>1777570.4334890232</v>
      </c>
      <c r="E143" s="173">
        <v>755028.9181588958</v>
      </c>
      <c r="F143" s="173">
        <v>19530.462453644308</v>
      </c>
      <c r="G143" s="310">
        <f>Verokompensaatiot[[#This Row],[Jäljelle jäävät korvaukset vuosilta 2010-2023, €]]+Verokompensaatiot[[#This Row],[Veromenetysten korvaus 2024]]</f>
        <v>774559.38061254006</v>
      </c>
    </row>
    <row r="144" spans="1:7">
      <c r="A144" s="35">
        <v>441</v>
      </c>
      <c r="B144" s="13" t="s">
        <v>152</v>
      </c>
      <c r="C144" s="310">
        <v>3014797.3201091406</v>
      </c>
      <c r="D144" s="173">
        <v>2112351.3155792942</v>
      </c>
      <c r="E144" s="173">
        <v>894431.67918291781</v>
      </c>
      <c r="F144" s="173">
        <v>154.25029460937682</v>
      </c>
      <c r="G144" s="310">
        <f>Verokompensaatiot[[#This Row],[Jäljelle jäävät korvaukset vuosilta 2010-2023, €]]+Verokompensaatiot[[#This Row],[Veromenetysten korvaus 2024]]</f>
        <v>894585.92947752716</v>
      </c>
    </row>
    <row r="145" spans="1:7">
      <c r="A145" s="35">
        <v>444</v>
      </c>
      <c r="B145" s="13" t="s">
        <v>153</v>
      </c>
      <c r="C145" s="310">
        <v>23742831.611869782</v>
      </c>
      <c r="D145" s="173">
        <v>16463740.829601426</v>
      </c>
      <c r="E145" s="173">
        <v>7224175.9161620364</v>
      </c>
      <c r="F145" s="173">
        <v>11038.626956633212</v>
      </c>
      <c r="G145" s="310">
        <f>Verokompensaatiot[[#This Row],[Jäljelle jäävät korvaukset vuosilta 2010-2023, €]]+Verokompensaatiot[[#This Row],[Veromenetysten korvaus 2024]]</f>
        <v>7235214.5431186697</v>
      </c>
    </row>
    <row r="146" spans="1:7">
      <c r="A146" s="35">
        <v>445</v>
      </c>
      <c r="B146" s="13" t="s">
        <v>154</v>
      </c>
      <c r="C146" s="310">
        <v>7246412.8479723809</v>
      </c>
      <c r="D146" s="173">
        <v>5077864.3325552708</v>
      </c>
      <c r="E146" s="173">
        <v>2386424.5004629074</v>
      </c>
      <c r="F146" s="173">
        <v>945.21814001816836</v>
      </c>
      <c r="G146" s="310">
        <f>Verokompensaatiot[[#This Row],[Jäljelle jäävät korvaukset vuosilta 2010-2023, €]]+Verokompensaatiot[[#This Row],[Veromenetysten korvaus 2024]]</f>
        <v>2387369.7186029255</v>
      </c>
    </row>
    <row r="147" spans="1:7">
      <c r="A147" s="35">
        <v>475</v>
      </c>
      <c r="B147" s="13" t="s">
        <v>155</v>
      </c>
      <c r="C147" s="310">
        <v>3727846.1730509689</v>
      </c>
      <c r="D147" s="173">
        <v>2626128.0137632261</v>
      </c>
      <c r="E147" s="173">
        <v>1105585.6937992242</v>
      </c>
      <c r="F147" s="173">
        <v>5106.9619976432987</v>
      </c>
      <c r="G147" s="310">
        <f>Verokompensaatiot[[#This Row],[Jäljelle jäävät korvaukset vuosilta 2010-2023, €]]+Verokompensaatiot[[#This Row],[Veromenetysten korvaus 2024]]</f>
        <v>1110692.6557968676</v>
      </c>
    </row>
    <row r="148" spans="1:7">
      <c r="A148" s="35">
        <v>480</v>
      </c>
      <c r="B148" s="13" t="s">
        <v>156</v>
      </c>
      <c r="C148" s="310">
        <v>1372055.3762742963</v>
      </c>
      <c r="D148" s="173">
        <v>961950.5982192863</v>
      </c>
      <c r="E148" s="173">
        <v>434726.18160574732</v>
      </c>
      <c r="F148" s="173">
        <v>-14.717373961917307</v>
      </c>
      <c r="G148" s="310">
        <f>Verokompensaatiot[[#This Row],[Jäljelle jäävät korvaukset vuosilta 2010-2023, €]]+Verokompensaatiot[[#This Row],[Veromenetysten korvaus 2024]]</f>
        <v>434711.46423178539</v>
      </c>
    </row>
    <row r="149" spans="1:7">
      <c r="A149" s="35">
        <v>481</v>
      </c>
      <c r="B149" s="13" t="s">
        <v>157</v>
      </c>
      <c r="C149" s="310">
        <v>4286986.6042655669</v>
      </c>
      <c r="D149" s="173">
        <v>3023814.7155314446</v>
      </c>
      <c r="E149" s="173">
        <v>1262495.7103223628</v>
      </c>
      <c r="F149" s="173">
        <v>-16485.964182129468</v>
      </c>
      <c r="G149" s="310">
        <f>Verokompensaatiot[[#This Row],[Jäljelle jäävät korvaukset vuosilta 2010-2023, €]]+Verokompensaatiot[[#This Row],[Veromenetysten korvaus 2024]]</f>
        <v>1246009.7461402335</v>
      </c>
    </row>
    <row r="150" spans="1:7">
      <c r="A150" s="35">
        <v>483</v>
      </c>
      <c r="B150" s="13" t="s">
        <v>158</v>
      </c>
      <c r="C150" s="310">
        <v>770255.93460210762</v>
      </c>
      <c r="D150" s="173">
        <v>541265.88998967886</v>
      </c>
      <c r="E150" s="173">
        <v>241773.01546562789</v>
      </c>
      <c r="F150" s="173">
        <v>309.53634152703023</v>
      </c>
      <c r="G150" s="310">
        <f>Verokompensaatiot[[#This Row],[Jäljelle jäävät korvaukset vuosilta 2010-2023, €]]+Verokompensaatiot[[#This Row],[Veromenetysten korvaus 2024]]</f>
        <v>242082.55180715493</v>
      </c>
    </row>
    <row r="151" spans="1:7">
      <c r="A151" s="35">
        <v>484</v>
      </c>
      <c r="B151" s="13" t="s">
        <v>159</v>
      </c>
      <c r="C151" s="310">
        <v>1970897.996489499</v>
      </c>
      <c r="D151" s="173">
        <v>1382460.9487224563</v>
      </c>
      <c r="E151" s="173">
        <v>607771.47088380624</v>
      </c>
      <c r="F151" s="173">
        <v>2950.0815587685997</v>
      </c>
      <c r="G151" s="310">
        <f>Verokompensaatiot[[#This Row],[Jäljelle jäävät korvaukset vuosilta 2010-2023, €]]+Verokompensaatiot[[#This Row],[Veromenetysten korvaus 2024]]</f>
        <v>610721.55244257487</v>
      </c>
    </row>
    <row r="152" spans="1:7">
      <c r="A152" s="35">
        <v>489</v>
      </c>
      <c r="B152" s="13" t="s">
        <v>160</v>
      </c>
      <c r="C152" s="310">
        <v>1408224.6723305294</v>
      </c>
      <c r="D152" s="173">
        <v>988049.62540276209</v>
      </c>
      <c r="E152" s="173">
        <v>426527.30960735935</v>
      </c>
      <c r="F152" s="173">
        <v>4345.3216878081448</v>
      </c>
      <c r="G152" s="310">
        <f>Verokompensaatiot[[#This Row],[Jäljelle jäävät korvaukset vuosilta 2010-2023, €]]+Verokompensaatiot[[#This Row],[Veromenetysten korvaus 2024]]</f>
        <v>430872.63129516749</v>
      </c>
    </row>
    <row r="153" spans="1:7">
      <c r="A153" s="35">
        <v>491</v>
      </c>
      <c r="B153" s="13" t="s">
        <v>161</v>
      </c>
      <c r="C153" s="310">
        <v>29466947.700485308</v>
      </c>
      <c r="D153" s="173">
        <v>20668974.546234131</v>
      </c>
      <c r="E153" s="173">
        <v>8906554.4027713686</v>
      </c>
      <c r="F153" s="173">
        <v>146407.48995452409</v>
      </c>
      <c r="G153" s="310">
        <f>Verokompensaatiot[[#This Row],[Jäljelle jäävät korvaukset vuosilta 2010-2023, €]]+Verokompensaatiot[[#This Row],[Veromenetysten korvaus 2024]]</f>
        <v>9052961.8927258924</v>
      </c>
    </row>
    <row r="154" spans="1:7">
      <c r="A154" s="35">
        <v>494</v>
      </c>
      <c r="B154" s="13" t="s">
        <v>162</v>
      </c>
      <c r="C154" s="310">
        <v>4493575.7990081869</v>
      </c>
      <c r="D154" s="173">
        <v>3160340.7806140301</v>
      </c>
      <c r="E154" s="173">
        <v>1357802.8644019193</v>
      </c>
      <c r="F154" s="173">
        <v>16237.566703392724</v>
      </c>
      <c r="G154" s="310">
        <f>Verokompensaatiot[[#This Row],[Jäljelle jäävät korvaukset vuosilta 2010-2023, €]]+Verokompensaatiot[[#This Row],[Veromenetysten korvaus 2024]]</f>
        <v>1374040.431105312</v>
      </c>
    </row>
    <row r="155" spans="1:7">
      <c r="A155" s="35">
        <v>495</v>
      </c>
      <c r="B155" s="13" t="s">
        <v>163</v>
      </c>
      <c r="C155" s="310">
        <v>1118514.1216297441</v>
      </c>
      <c r="D155" s="173">
        <v>783505.79708256887</v>
      </c>
      <c r="E155" s="173">
        <v>332971.06142243801</v>
      </c>
      <c r="F155" s="173">
        <v>3270.2657358741171</v>
      </c>
      <c r="G155" s="310">
        <f>Verokompensaatiot[[#This Row],[Jäljelle jäävät korvaukset vuosilta 2010-2023, €]]+Verokompensaatiot[[#This Row],[Veromenetysten korvaus 2024]]</f>
        <v>336241.32715831214</v>
      </c>
    </row>
    <row r="156" spans="1:7">
      <c r="A156" s="35">
        <v>498</v>
      </c>
      <c r="B156" s="13" t="s">
        <v>164</v>
      </c>
      <c r="C156" s="310">
        <v>1504978.6801538721</v>
      </c>
      <c r="D156" s="173">
        <v>1056579.1715052461</v>
      </c>
      <c r="E156" s="173">
        <v>444350.04603458964</v>
      </c>
      <c r="F156" s="173">
        <v>4825.1990735788786</v>
      </c>
      <c r="G156" s="310">
        <f>Verokompensaatiot[[#This Row],[Jäljelle jäävät korvaukset vuosilta 2010-2023, €]]+Verokompensaatiot[[#This Row],[Veromenetysten korvaus 2024]]</f>
        <v>449175.24510816851</v>
      </c>
    </row>
    <row r="157" spans="1:7">
      <c r="A157" s="35">
        <v>499</v>
      </c>
      <c r="B157" s="13" t="s">
        <v>165</v>
      </c>
      <c r="C157" s="310">
        <v>9573677.8228718303</v>
      </c>
      <c r="D157" s="173">
        <v>6761971.9049839228</v>
      </c>
      <c r="E157" s="173">
        <v>2855979.3655998912</v>
      </c>
      <c r="F157" s="173">
        <v>21043.380338796578</v>
      </c>
      <c r="G157" s="310">
        <f>Verokompensaatiot[[#This Row],[Jäljelle jäävät korvaukset vuosilta 2010-2023, €]]+Verokompensaatiot[[#This Row],[Veromenetysten korvaus 2024]]</f>
        <v>2877022.7459386876</v>
      </c>
    </row>
    <row r="158" spans="1:7">
      <c r="A158" s="35">
        <v>500</v>
      </c>
      <c r="B158" s="13" t="s">
        <v>166</v>
      </c>
      <c r="C158" s="310">
        <v>3548802.1564536197</v>
      </c>
      <c r="D158" s="173">
        <v>2496429.2090937844</v>
      </c>
      <c r="E158" s="173">
        <v>1064618.4075359539</v>
      </c>
      <c r="F158" s="173">
        <v>-3930.7322110245354</v>
      </c>
      <c r="G158" s="310">
        <f>Verokompensaatiot[[#This Row],[Jäljelle jäävät korvaukset vuosilta 2010-2023, €]]+Verokompensaatiot[[#This Row],[Veromenetysten korvaus 2024]]</f>
        <v>1060687.6753249294</v>
      </c>
    </row>
    <row r="159" spans="1:7">
      <c r="A159" s="35">
        <v>503</v>
      </c>
      <c r="B159" s="13" t="s">
        <v>167</v>
      </c>
      <c r="C159" s="310">
        <v>4796121.9078176655</v>
      </c>
      <c r="D159" s="173">
        <v>3370764.5066971071</v>
      </c>
      <c r="E159" s="173">
        <v>1432956.3497235579</v>
      </c>
      <c r="F159" s="173">
        <v>-4759.1332641328354</v>
      </c>
      <c r="G159" s="310">
        <f>Verokompensaatiot[[#This Row],[Jäljelle jäävät korvaukset vuosilta 2010-2023, €]]+Verokompensaatiot[[#This Row],[Veromenetysten korvaus 2024]]</f>
        <v>1428197.2164594252</v>
      </c>
    </row>
    <row r="160" spans="1:7">
      <c r="A160" s="35">
        <v>504</v>
      </c>
      <c r="B160" s="13" t="s">
        <v>168</v>
      </c>
      <c r="C160" s="310">
        <v>1322437.1665955535</v>
      </c>
      <c r="D160" s="173">
        <v>921630.29452731146</v>
      </c>
      <c r="E160" s="173">
        <v>394743.52792224649</v>
      </c>
      <c r="F160" s="173">
        <v>-3803.1025570973407</v>
      </c>
      <c r="G160" s="310">
        <f>Verokompensaatiot[[#This Row],[Jäljelle jäävät korvaukset vuosilta 2010-2023, €]]+Verokompensaatiot[[#This Row],[Veromenetysten korvaus 2024]]</f>
        <v>390940.42536514916</v>
      </c>
    </row>
    <row r="161" spans="1:7">
      <c r="A161" s="35">
        <v>505</v>
      </c>
      <c r="B161" s="13" t="s">
        <v>169</v>
      </c>
      <c r="C161" s="310">
        <v>10554937.664482078</v>
      </c>
      <c r="D161" s="173">
        <v>7322323.005063111</v>
      </c>
      <c r="E161" s="173">
        <v>3199902.0564645678</v>
      </c>
      <c r="F161" s="173">
        <v>-24457.708608124518</v>
      </c>
      <c r="G161" s="310">
        <f>Verokompensaatiot[[#This Row],[Jäljelle jäävät korvaukset vuosilta 2010-2023, €]]+Verokompensaatiot[[#This Row],[Veromenetysten korvaus 2024]]</f>
        <v>3175444.3478564434</v>
      </c>
    </row>
    <row r="162" spans="1:7">
      <c r="A162" s="35">
        <v>507</v>
      </c>
      <c r="B162" s="13" t="s">
        <v>170</v>
      </c>
      <c r="C162" s="310">
        <v>3762043.601303855</v>
      </c>
      <c r="D162" s="173">
        <v>2637728.5399277783</v>
      </c>
      <c r="E162" s="173">
        <v>1114235.8704170487</v>
      </c>
      <c r="F162" s="173">
        <v>9085.9621292693446</v>
      </c>
      <c r="G162" s="310">
        <f>Verokompensaatiot[[#This Row],[Jäljelle jäävät korvaukset vuosilta 2010-2023, €]]+Verokompensaatiot[[#This Row],[Veromenetysten korvaus 2024]]</f>
        <v>1123321.8325463179</v>
      </c>
    </row>
    <row r="163" spans="1:7">
      <c r="A163" s="35">
        <v>508</v>
      </c>
      <c r="B163" s="13" t="s">
        <v>171</v>
      </c>
      <c r="C163" s="310">
        <v>5602156.7531381464</v>
      </c>
      <c r="D163" s="173">
        <v>3929206.2903610962</v>
      </c>
      <c r="E163" s="173">
        <v>1678386.8842173759</v>
      </c>
      <c r="F163" s="173">
        <v>26454.952710151927</v>
      </c>
      <c r="G163" s="310">
        <f>Verokompensaatiot[[#This Row],[Jäljelle jäävät korvaukset vuosilta 2010-2023, €]]+Verokompensaatiot[[#This Row],[Veromenetysten korvaus 2024]]</f>
        <v>1704841.8369275278</v>
      </c>
    </row>
    <row r="164" spans="1:7">
      <c r="A164" s="35">
        <v>529</v>
      </c>
      <c r="B164" s="13" t="s">
        <v>172</v>
      </c>
      <c r="C164" s="310">
        <v>7687811.0848915074</v>
      </c>
      <c r="D164" s="173">
        <v>5400325.9665551968</v>
      </c>
      <c r="E164" s="173">
        <v>2330134.0337805543</v>
      </c>
      <c r="F164" s="173">
        <v>13944.214089945064</v>
      </c>
      <c r="G164" s="310">
        <f>Verokompensaatiot[[#This Row],[Jäljelle jäävät korvaukset vuosilta 2010-2023, €]]+Verokompensaatiot[[#This Row],[Veromenetysten korvaus 2024]]</f>
        <v>2344078.2478704993</v>
      </c>
    </row>
    <row r="165" spans="1:7">
      <c r="A165" s="35">
        <v>531</v>
      </c>
      <c r="B165" s="13" t="s">
        <v>173</v>
      </c>
      <c r="C165" s="310">
        <v>2976466.5272113886</v>
      </c>
      <c r="D165" s="173">
        <v>2097224.3916900815</v>
      </c>
      <c r="E165" s="173">
        <v>894507.61685186625</v>
      </c>
      <c r="F165" s="173">
        <v>6108.6998342385641</v>
      </c>
      <c r="G165" s="310">
        <f>Verokompensaatiot[[#This Row],[Jäljelle jäävät korvaukset vuosilta 2010-2023, €]]+Verokompensaatiot[[#This Row],[Veromenetysten korvaus 2024]]</f>
        <v>900616.31668610487</v>
      </c>
    </row>
    <row r="166" spans="1:7">
      <c r="A166" s="35">
        <v>535</v>
      </c>
      <c r="B166" s="13" t="s">
        <v>174</v>
      </c>
      <c r="C166" s="310">
        <v>6510054.0035441034</v>
      </c>
      <c r="D166" s="173">
        <v>4582142.3126062788</v>
      </c>
      <c r="E166" s="173">
        <v>1996875.6162195159</v>
      </c>
      <c r="F166" s="173">
        <v>25821.616068654541</v>
      </c>
      <c r="G166" s="310">
        <f>Verokompensaatiot[[#This Row],[Jäljelle jäävät korvaukset vuosilta 2010-2023, €]]+Verokompensaatiot[[#This Row],[Veromenetysten korvaus 2024]]</f>
        <v>2022697.2322881704</v>
      </c>
    </row>
    <row r="167" spans="1:7">
      <c r="A167" s="35">
        <v>536</v>
      </c>
      <c r="B167" s="13" t="s">
        <v>175</v>
      </c>
      <c r="C167" s="310">
        <v>14374327.590412365</v>
      </c>
      <c r="D167" s="173">
        <v>10096322.089841342</v>
      </c>
      <c r="E167" s="173">
        <v>4319910.8290714007</v>
      </c>
      <c r="F167" s="173">
        <v>54810.151589896341</v>
      </c>
      <c r="G167" s="310">
        <f>Verokompensaatiot[[#This Row],[Jäljelle jäävät korvaukset vuosilta 2010-2023, €]]+Verokompensaatiot[[#This Row],[Veromenetysten korvaus 2024]]</f>
        <v>4374720.9806612972</v>
      </c>
    </row>
    <row r="168" spans="1:7">
      <c r="A168" s="35">
        <v>538</v>
      </c>
      <c r="B168" s="13" t="s">
        <v>176</v>
      </c>
      <c r="C168" s="310">
        <v>2654890.4275304084</v>
      </c>
      <c r="D168" s="173">
        <v>1873552.8442671038</v>
      </c>
      <c r="E168" s="173">
        <v>803528.66794922063</v>
      </c>
      <c r="F168" s="173">
        <v>-3768.3780955509715</v>
      </c>
      <c r="G168" s="310">
        <f>Verokompensaatiot[[#This Row],[Jäljelle jäävät korvaukset vuosilta 2010-2023, €]]+Verokompensaatiot[[#This Row],[Veromenetysten korvaus 2024]]</f>
        <v>799760.2898536697</v>
      </c>
    </row>
    <row r="169" spans="1:7">
      <c r="A169" s="35">
        <v>541</v>
      </c>
      <c r="B169" s="13" t="s">
        <v>177</v>
      </c>
      <c r="C169" s="310">
        <v>6565277.7054371508</v>
      </c>
      <c r="D169" s="173">
        <v>4607833.7073794808</v>
      </c>
      <c r="E169" s="173">
        <v>2019208.9214752344</v>
      </c>
      <c r="F169" s="173">
        <v>34165.396912112679</v>
      </c>
      <c r="G169" s="310">
        <f>Verokompensaatiot[[#This Row],[Jäljelle jäävät korvaukset vuosilta 2010-2023, €]]+Verokompensaatiot[[#This Row],[Veromenetysten korvaus 2024]]</f>
        <v>2053374.318387347</v>
      </c>
    </row>
    <row r="170" spans="1:7">
      <c r="A170" s="35">
        <v>543</v>
      </c>
      <c r="B170" s="13" t="s">
        <v>178</v>
      </c>
      <c r="C170" s="310">
        <v>17268091.11546712</v>
      </c>
      <c r="D170" s="173">
        <v>11957266.758879555</v>
      </c>
      <c r="E170" s="173">
        <v>5312251.0396160055</v>
      </c>
      <c r="F170" s="173">
        <v>-13213.960367163147</v>
      </c>
      <c r="G170" s="310">
        <f>Verokompensaatiot[[#This Row],[Jäljelle jäävät korvaukset vuosilta 2010-2023, €]]+Verokompensaatiot[[#This Row],[Veromenetysten korvaus 2024]]</f>
        <v>5299037.0792488428</v>
      </c>
    </row>
    <row r="171" spans="1:7">
      <c r="A171" s="35">
        <v>545</v>
      </c>
      <c r="B171" s="13" t="s">
        <v>179</v>
      </c>
      <c r="C171" s="310">
        <v>7077016.5877885977</v>
      </c>
      <c r="D171" s="173">
        <v>4976637.5421798993</v>
      </c>
      <c r="E171" s="173">
        <v>2169459.5671574911</v>
      </c>
      <c r="F171" s="173">
        <v>25340.435888170261</v>
      </c>
      <c r="G171" s="310">
        <f>Verokompensaatiot[[#This Row],[Jäljelle jäävät korvaukset vuosilta 2010-2023, €]]+Verokompensaatiot[[#This Row],[Veromenetysten korvaus 2024]]</f>
        <v>2194800.0030456614</v>
      </c>
    </row>
    <row r="172" spans="1:7">
      <c r="A172" s="35">
        <v>560</v>
      </c>
      <c r="B172" s="13" t="s">
        <v>180</v>
      </c>
      <c r="C172" s="310">
        <v>9378491.9535839241</v>
      </c>
      <c r="D172" s="173">
        <v>6566926.2156122988</v>
      </c>
      <c r="E172" s="173">
        <v>2807763.6069482872</v>
      </c>
      <c r="F172" s="173">
        <v>2972.181291587056</v>
      </c>
      <c r="G172" s="310">
        <f>Verokompensaatiot[[#This Row],[Jäljelle jäävät korvaukset vuosilta 2010-2023, €]]+Verokompensaatiot[[#This Row],[Veromenetysten korvaus 2024]]</f>
        <v>2810735.7882398744</v>
      </c>
    </row>
    <row r="173" spans="1:7">
      <c r="A173" s="35">
        <v>561</v>
      </c>
      <c r="B173" s="13" t="s">
        <v>181</v>
      </c>
      <c r="C173" s="310">
        <v>951471.47466524527</v>
      </c>
      <c r="D173" s="173">
        <v>668817.55590410042</v>
      </c>
      <c r="E173" s="173">
        <v>342227.01655398041</v>
      </c>
      <c r="F173" s="173">
        <v>480.98301417223752</v>
      </c>
      <c r="G173" s="310">
        <f>Verokompensaatiot[[#This Row],[Jäljelle jäävät korvaukset vuosilta 2010-2023, €]]+Verokompensaatiot[[#This Row],[Veromenetysten korvaus 2024]]</f>
        <v>342707.99956815265</v>
      </c>
    </row>
    <row r="174" spans="1:7">
      <c r="A174" s="35">
        <v>562</v>
      </c>
      <c r="B174" s="13" t="s">
        <v>182</v>
      </c>
      <c r="C174" s="310">
        <v>5706101.0690478776</v>
      </c>
      <c r="D174" s="173">
        <v>3993344.2210099045</v>
      </c>
      <c r="E174" s="173">
        <v>1707001.9478384415</v>
      </c>
      <c r="F174" s="173">
        <v>-7034.5171455535401</v>
      </c>
      <c r="G174" s="310">
        <f>Verokompensaatiot[[#This Row],[Jäljelle jäävät korvaukset vuosilta 2010-2023, €]]+Verokompensaatiot[[#This Row],[Veromenetysten korvaus 2024]]</f>
        <v>1699967.4306928879</v>
      </c>
    </row>
    <row r="175" spans="1:7">
      <c r="A175" s="35">
        <v>563</v>
      </c>
      <c r="B175" s="13" t="s">
        <v>183</v>
      </c>
      <c r="C175" s="310">
        <v>4344096.3555738218</v>
      </c>
      <c r="D175" s="173">
        <v>3043586.2050396362</v>
      </c>
      <c r="E175" s="173">
        <v>1307424.8951470982</v>
      </c>
      <c r="F175" s="173">
        <v>18874.946533808034</v>
      </c>
      <c r="G175" s="310">
        <f>Verokompensaatiot[[#This Row],[Jäljelle jäävät korvaukset vuosilta 2010-2023, €]]+Verokompensaatiot[[#This Row],[Veromenetysten korvaus 2024]]</f>
        <v>1326299.8416809062</v>
      </c>
    </row>
    <row r="176" spans="1:7">
      <c r="A176" s="35">
        <v>564</v>
      </c>
      <c r="B176" s="13" t="s">
        <v>184</v>
      </c>
      <c r="C176" s="310">
        <v>95488876.918839708</v>
      </c>
      <c r="D176" s="173">
        <v>66944202.069628224</v>
      </c>
      <c r="E176" s="173">
        <v>29128493.766056716</v>
      </c>
      <c r="F176" s="173">
        <v>823546.89554413862</v>
      </c>
      <c r="G176" s="310">
        <f>Verokompensaatiot[[#This Row],[Jäljelle jäävät korvaukset vuosilta 2010-2023, €]]+Verokompensaatiot[[#This Row],[Veromenetysten korvaus 2024]]</f>
        <v>29952040.661600854</v>
      </c>
    </row>
    <row r="177" spans="1:7">
      <c r="A177" s="35">
        <v>576</v>
      </c>
      <c r="B177" s="13" t="s">
        <v>185</v>
      </c>
      <c r="C177" s="310">
        <v>2099297.1020866297</v>
      </c>
      <c r="D177" s="173">
        <v>1470836.7134952748</v>
      </c>
      <c r="E177" s="173">
        <v>626308.25840280904</v>
      </c>
      <c r="F177" s="173">
        <v>1065.6019707949745</v>
      </c>
      <c r="G177" s="310">
        <f>Verokompensaatiot[[#This Row],[Jäljelle jäävät korvaukset vuosilta 2010-2023, €]]+Verokompensaatiot[[#This Row],[Veromenetysten korvaus 2024]]</f>
        <v>627373.86037360399</v>
      </c>
    </row>
    <row r="178" spans="1:7">
      <c r="A178" s="35">
        <v>577</v>
      </c>
      <c r="B178" s="13" t="s">
        <v>186</v>
      </c>
      <c r="C178" s="310">
        <v>5367281.4449874097</v>
      </c>
      <c r="D178" s="173">
        <v>3766403.5918914163</v>
      </c>
      <c r="E178" s="173">
        <v>1619753.7953696446</v>
      </c>
      <c r="F178" s="173">
        <v>-1579.9546022524155</v>
      </c>
      <c r="G178" s="310">
        <f>Verokompensaatiot[[#This Row],[Jäljelle jäävät korvaukset vuosilta 2010-2023, €]]+Verokompensaatiot[[#This Row],[Veromenetysten korvaus 2024]]</f>
        <v>1618173.8407673922</v>
      </c>
    </row>
    <row r="179" spans="1:7">
      <c r="A179" s="35">
        <v>578</v>
      </c>
      <c r="B179" s="13" t="s">
        <v>187</v>
      </c>
      <c r="C179" s="310">
        <v>2289770.2896996615</v>
      </c>
      <c r="D179" s="173">
        <v>1607090.7833951036</v>
      </c>
      <c r="E179" s="173">
        <v>676025.78812674666</v>
      </c>
      <c r="F179" s="173">
        <v>1940.6344138452162</v>
      </c>
      <c r="G179" s="310">
        <f>Verokompensaatiot[[#This Row],[Jäljelle jäävät korvaukset vuosilta 2010-2023, €]]+Verokompensaatiot[[#This Row],[Veromenetysten korvaus 2024]]</f>
        <v>677966.42254059191</v>
      </c>
    </row>
    <row r="180" spans="1:7">
      <c r="A180" s="35">
        <v>580</v>
      </c>
      <c r="B180" s="13" t="s">
        <v>188</v>
      </c>
      <c r="C180" s="310">
        <v>3377663.7816468976</v>
      </c>
      <c r="D180" s="173">
        <v>2368994.7555211876</v>
      </c>
      <c r="E180" s="173">
        <v>1033549.7310828343</v>
      </c>
      <c r="F180" s="173">
        <v>6670.9964343842821</v>
      </c>
      <c r="G180" s="310">
        <f>Verokompensaatiot[[#This Row],[Jäljelle jäävät korvaukset vuosilta 2010-2023, €]]+Verokompensaatiot[[#This Row],[Veromenetysten korvaus 2024]]</f>
        <v>1040220.7275172186</v>
      </c>
    </row>
    <row r="181" spans="1:7">
      <c r="A181" s="35">
        <v>581</v>
      </c>
      <c r="B181" s="13" t="s">
        <v>189</v>
      </c>
      <c r="C181" s="310">
        <v>4120216.2465880457</v>
      </c>
      <c r="D181" s="173">
        <v>2887074.6934870481</v>
      </c>
      <c r="E181" s="173">
        <v>1238202.8315967713</v>
      </c>
      <c r="F181" s="173">
        <v>19764.288780748804</v>
      </c>
      <c r="G181" s="310">
        <f>Verokompensaatiot[[#This Row],[Jäljelle jäävät korvaukset vuosilta 2010-2023, €]]+Verokompensaatiot[[#This Row],[Veromenetysten korvaus 2024]]</f>
        <v>1257967.1203775201</v>
      </c>
    </row>
    <row r="182" spans="1:7">
      <c r="A182" s="35">
        <v>583</v>
      </c>
      <c r="B182" s="13" t="s">
        <v>190</v>
      </c>
      <c r="C182" s="310">
        <v>649179.32496746571</v>
      </c>
      <c r="D182" s="173">
        <v>457369.80342396349</v>
      </c>
      <c r="E182" s="173">
        <v>191959.12275273213</v>
      </c>
      <c r="F182" s="173">
        <v>3730.9756046591597</v>
      </c>
      <c r="G182" s="310">
        <f>Verokompensaatiot[[#This Row],[Jäljelle jäävät korvaukset vuosilta 2010-2023, €]]+Verokompensaatiot[[#This Row],[Veromenetysten korvaus 2024]]</f>
        <v>195690.09835739128</v>
      </c>
    </row>
    <row r="183" spans="1:7">
      <c r="A183" s="35">
        <v>584</v>
      </c>
      <c r="B183" s="13" t="s">
        <v>191</v>
      </c>
      <c r="C183" s="310">
        <v>1773237.1918064989</v>
      </c>
      <c r="D183" s="173">
        <v>1244272.9753530039</v>
      </c>
      <c r="E183" s="173">
        <v>544264.87358014286</v>
      </c>
      <c r="F183" s="173">
        <v>4250.6886116831074</v>
      </c>
      <c r="G183" s="310">
        <f>Verokompensaatiot[[#This Row],[Jäljelle jäävät korvaukset vuosilta 2010-2023, €]]+Verokompensaatiot[[#This Row],[Veromenetysten korvaus 2024]]</f>
        <v>548515.56219182594</v>
      </c>
    </row>
    <row r="184" spans="1:7">
      <c r="A184" s="35">
        <v>588</v>
      </c>
      <c r="B184" s="13" t="s">
        <v>192</v>
      </c>
      <c r="C184" s="310">
        <v>1292895.0979313189</v>
      </c>
      <c r="D184" s="173">
        <v>906174.59597087232</v>
      </c>
      <c r="E184" s="173">
        <v>384234.18517887965</v>
      </c>
      <c r="F184" s="173">
        <v>2975.03269034806</v>
      </c>
      <c r="G184" s="310">
        <f>Verokompensaatiot[[#This Row],[Jäljelle jäävät korvaukset vuosilta 2010-2023, €]]+Verokompensaatiot[[#This Row],[Veromenetysten korvaus 2024]]</f>
        <v>387209.21786922769</v>
      </c>
    </row>
    <row r="185" spans="1:7">
      <c r="A185" s="35">
        <v>592</v>
      </c>
      <c r="B185" s="13" t="s">
        <v>193</v>
      </c>
      <c r="C185" s="310">
        <v>2336190.767872171</v>
      </c>
      <c r="D185" s="173">
        <v>1636207.9469416654</v>
      </c>
      <c r="E185" s="173">
        <v>694864.69179638941</v>
      </c>
      <c r="F185" s="173">
        <v>-122.53671960335831</v>
      </c>
      <c r="G185" s="310">
        <f>Verokompensaatiot[[#This Row],[Jäljelle jäävät korvaukset vuosilta 2010-2023, €]]+Verokompensaatiot[[#This Row],[Veromenetysten korvaus 2024]]</f>
        <v>694742.15507678606</v>
      </c>
    </row>
    <row r="186" spans="1:7">
      <c r="A186" s="35">
        <v>593</v>
      </c>
      <c r="B186" s="13" t="s">
        <v>194</v>
      </c>
      <c r="C186" s="310">
        <v>11051802.816363364</v>
      </c>
      <c r="D186" s="173">
        <v>7754794.0134429093</v>
      </c>
      <c r="E186" s="173">
        <v>3330180.2490723021</v>
      </c>
      <c r="F186" s="173">
        <v>47430.148025480783</v>
      </c>
      <c r="G186" s="310">
        <f>Verokompensaatiot[[#This Row],[Jäljelle jäävät korvaukset vuosilta 2010-2023, €]]+Verokompensaatiot[[#This Row],[Veromenetysten korvaus 2024]]</f>
        <v>3377610.3970977827</v>
      </c>
    </row>
    <row r="187" spans="1:7">
      <c r="A187" s="35">
        <v>595</v>
      </c>
      <c r="B187" s="13" t="s">
        <v>195</v>
      </c>
      <c r="C187" s="310">
        <v>3171901.0329290587</v>
      </c>
      <c r="D187" s="173">
        <v>2224195.0969949933</v>
      </c>
      <c r="E187" s="173">
        <v>972282.43669580948</v>
      </c>
      <c r="F187" s="173">
        <v>6942.7171770520335</v>
      </c>
      <c r="G187" s="310">
        <f>Verokompensaatiot[[#This Row],[Jäljelle jäävät korvaukset vuosilta 2010-2023, €]]+Verokompensaatiot[[#This Row],[Veromenetysten korvaus 2024]]</f>
        <v>979225.15387286153</v>
      </c>
    </row>
    <row r="188" spans="1:7">
      <c r="A188" s="35">
        <v>598</v>
      </c>
      <c r="B188" s="13" t="s">
        <v>196</v>
      </c>
      <c r="C188" s="310">
        <v>9981887.6279837582</v>
      </c>
      <c r="D188" s="173">
        <v>7007655.6859291475</v>
      </c>
      <c r="E188" s="173">
        <v>3057466.6288290229</v>
      </c>
      <c r="F188" s="173">
        <v>69972.322727963619</v>
      </c>
      <c r="G188" s="310">
        <f>Verokompensaatiot[[#This Row],[Jäljelle jäävät korvaukset vuosilta 2010-2023, €]]+Verokompensaatiot[[#This Row],[Veromenetysten korvaus 2024]]</f>
        <v>3127438.9515569867</v>
      </c>
    </row>
    <row r="189" spans="1:7">
      <c r="A189" s="35">
        <v>599</v>
      </c>
      <c r="B189" s="13" t="s">
        <v>197</v>
      </c>
      <c r="C189" s="310">
        <v>6571651.8462631181</v>
      </c>
      <c r="D189" s="173">
        <v>4642992.9080809699</v>
      </c>
      <c r="E189" s="173">
        <v>2039832.4276491953</v>
      </c>
      <c r="F189" s="173">
        <v>25909.935729946334</v>
      </c>
      <c r="G189" s="310">
        <f>Verokompensaatiot[[#This Row],[Jäljelle jäävät korvaukset vuosilta 2010-2023, €]]+Verokompensaatiot[[#This Row],[Veromenetysten korvaus 2024]]</f>
        <v>2065742.3633791415</v>
      </c>
    </row>
    <row r="190" spans="1:7">
      <c r="A190" s="35">
        <v>601</v>
      </c>
      <c r="B190" s="13" t="s">
        <v>198</v>
      </c>
      <c r="C190" s="310">
        <v>2851283.9119949746</v>
      </c>
      <c r="D190" s="173">
        <v>2000024.0693749515</v>
      </c>
      <c r="E190" s="173">
        <v>858001.98963607987</v>
      </c>
      <c r="F190" s="173">
        <v>5590.1309432242251</v>
      </c>
      <c r="G190" s="310">
        <f>Verokompensaatiot[[#This Row],[Jäljelle jäävät korvaukset vuosilta 2010-2023, €]]+Verokompensaatiot[[#This Row],[Veromenetysten korvaus 2024]]</f>
        <v>863592.12057930406</v>
      </c>
    </row>
    <row r="191" spans="1:7">
      <c r="A191" s="35">
        <v>604</v>
      </c>
      <c r="B191" s="13" t="s">
        <v>199</v>
      </c>
      <c r="C191" s="310">
        <v>6989818.8039682005</v>
      </c>
      <c r="D191" s="173">
        <v>4894732.8317879289</v>
      </c>
      <c r="E191" s="173">
        <v>2135859.3612966966</v>
      </c>
      <c r="F191" s="173">
        <v>16427.110369425405</v>
      </c>
      <c r="G191" s="310">
        <f>Verokompensaatiot[[#This Row],[Jäljelle jäävät korvaukset vuosilta 2010-2023, €]]+Verokompensaatiot[[#This Row],[Veromenetysten korvaus 2024]]</f>
        <v>2152286.4716661219</v>
      </c>
    </row>
    <row r="192" spans="1:7">
      <c r="A192" s="35">
        <v>607</v>
      </c>
      <c r="B192" s="13" t="s">
        <v>200</v>
      </c>
      <c r="C192" s="310">
        <v>3112439.243659813</v>
      </c>
      <c r="D192" s="173">
        <v>2188412.3900996349</v>
      </c>
      <c r="E192" s="173">
        <v>938647.58690160885</v>
      </c>
      <c r="F192" s="173">
        <v>9160.4980617758829</v>
      </c>
      <c r="G192" s="310">
        <f>Verokompensaatiot[[#This Row],[Jäljelle jäävät korvaukset vuosilta 2010-2023, €]]+Verokompensaatiot[[#This Row],[Veromenetysten korvaus 2024]]</f>
        <v>947808.08496338478</v>
      </c>
    </row>
    <row r="193" spans="1:7">
      <c r="A193" s="35">
        <v>608</v>
      </c>
      <c r="B193" s="13" t="s">
        <v>201</v>
      </c>
      <c r="C193" s="310">
        <v>1405667.3919847857</v>
      </c>
      <c r="D193" s="173">
        <v>986354.85731287557</v>
      </c>
      <c r="E193" s="173">
        <v>418388.12446064875</v>
      </c>
      <c r="F193" s="173">
        <v>3637.2546046512894</v>
      </c>
      <c r="G193" s="310">
        <f>Verokompensaatiot[[#This Row],[Jäljelle jäävät korvaukset vuosilta 2010-2023, €]]+Verokompensaatiot[[#This Row],[Veromenetysten korvaus 2024]]</f>
        <v>422025.37906530005</v>
      </c>
    </row>
    <row r="194" spans="1:7">
      <c r="A194" s="35">
        <v>609</v>
      </c>
      <c r="B194" s="13" t="s">
        <v>202</v>
      </c>
      <c r="C194" s="310">
        <v>44484112.501570858</v>
      </c>
      <c r="D194" s="173">
        <v>31187181.278298102</v>
      </c>
      <c r="E194" s="173">
        <v>13537031.482079029</v>
      </c>
      <c r="F194" s="173">
        <v>262693.05538338731</v>
      </c>
      <c r="G194" s="310">
        <f>Verokompensaatiot[[#This Row],[Jäljelle jäävät korvaukset vuosilta 2010-2023, €]]+Verokompensaatiot[[#This Row],[Veromenetysten korvaus 2024]]</f>
        <v>13799724.537462417</v>
      </c>
    </row>
    <row r="195" spans="1:7">
      <c r="A195" s="311">
        <v>611</v>
      </c>
      <c r="B195" s="13" t="s">
        <v>203</v>
      </c>
      <c r="C195" s="310">
        <v>2545257.8799268892</v>
      </c>
      <c r="D195" s="173">
        <v>1767450.5229554954</v>
      </c>
      <c r="E195" s="173">
        <v>758884.41692466103</v>
      </c>
      <c r="F195" s="173">
        <v>-7886.7903393133347</v>
      </c>
      <c r="G195" s="310">
        <f>Verokompensaatiot[[#This Row],[Jäljelle jäävät korvaukset vuosilta 2010-2023, €]]+Verokompensaatiot[[#This Row],[Veromenetysten korvaus 2024]]</f>
        <v>750997.62658534769</v>
      </c>
    </row>
    <row r="196" spans="1:7">
      <c r="A196" s="35">
        <v>614</v>
      </c>
      <c r="B196" s="13" t="s">
        <v>204</v>
      </c>
      <c r="C196" s="310">
        <v>2511371.9910503761</v>
      </c>
      <c r="D196" s="173">
        <v>1762009.5115788241</v>
      </c>
      <c r="E196" s="173">
        <v>765773.22457206785</v>
      </c>
      <c r="F196" s="173">
        <v>15105.808847646165</v>
      </c>
      <c r="G196" s="310">
        <f>Verokompensaatiot[[#This Row],[Jäljelle jäävät korvaukset vuosilta 2010-2023, €]]+Verokompensaatiot[[#This Row],[Veromenetysten korvaus 2024]]</f>
        <v>780879.03341971396</v>
      </c>
    </row>
    <row r="197" spans="1:7">
      <c r="A197" s="35">
        <v>615</v>
      </c>
      <c r="B197" s="13" t="s">
        <v>205</v>
      </c>
      <c r="C197" s="310">
        <v>5221086.5938135087</v>
      </c>
      <c r="D197" s="173">
        <v>3659338.447053975</v>
      </c>
      <c r="E197" s="173">
        <v>1559906.3044823692</v>
      </c>
      <c r="F197" s="173">
        <v>27916.556344248245</v>
      </c>
      <c r="G197" s="310">
        <f>Verokompensaatiot[[#This Row],[Jäljelle jäävät korvaukset vuosilta 2010-2023, €]]+Verokompensaatiot[[#This Row],[Veromenetysten korvaus 2024]]</f>
        <v>1587822.8608266176</v>
      </c>
    </row>
    <row r="198" spans="1:7">
      <c r="A198" s="35">
        <v>616</v>
      </c>
      <c r="B198" s="13" t="s">
        <v>206</v>
      </c>
      <c r="C198" s="310">
        <v>1292811.6487046531</v>
      </c>
      <c r="D198" s="173">
        <v>905315.39078325802</v>
      </c>
      <c r="E198" s="173">
        <v>391264.80938673951</v>
      </c>
      <c r="F198" s="173">
        <v>-1995.3893697915455</v>
      </c>
      <c r="G198" s="310">
        <f>Verokompensaatiot[[#This Row],[Jäljelle jäävät korvaukset vuosilta 2010-2023, €]]+Verokompensaatiot[[#This Row],[Veromenetysten korvaus 2024]]</f>
        <v>389269.42001694796</v>
      </c>
    </row>
    <row r="199" spans="1:7">
      <c r="A199" s="35">
        <v>619</v>
      </c>
      <c r="B199" s="13" t="s">
        <v>207</v>
      </c>
      <c r="C199" s="310">
        <v>2196943.5405581091</v>
      </c>
      <c r="D199" s="173">
        <v>1540380.6296431539</v>
      </c>
      <c r="E199" s="173">
        <v>692332.35488204192</v>
      </c>
      <c r="F199" s="173">
        <v>3480.0483196278406</v>
      </c>
      <c r="G199" s="310">
        <f>Verokompensaatiot[[#This Row],[Jäljelle jäävät korvaukset vuosilta 2010-2023, €]]+Verokompensaatiot[[#This Row],[Veromenetysten korvaus 2024]]</f>
        <v>695812.4032016698</v>
      </c>
    </row>
    <row r="200" spans="1:7">
      <c r="A200" s="35">
        <v>620</v>
      </c>
      <c r="B200" s="13" t="s">
        <v>208</v>
      </c>
      <c r="C200" s="310">
        <v>1876367.064981536</v>
      </c>
      <c r="D200" s="173">
        <v>1317287.1108318733</v>
      </c>
      <c r="E200" s="173">
        <v>592880.19126909296</v>
      </c>
      <c r="F200" s="173">
        <v>11354.309401806973</v>
      </c>
      <c r="G200" s="310">
        <f>Verokompensaatiot[[#This Row],[Jäljelle jäävät korvaukset vuosilta 2010-2023, €]]+Verokompensaatiot[[#This Row],[Veromenetysten korvaus 2024]]</f>
        <v>604234.50067089999</v>
      </c>
    </row>
    <row r="201" spans="1:7">
      <c r="A201" s="35">
        <v>623</v>
      </c>
      <c r="B201" s="13" t="s">
        <v>209</v>
      </c>
      <c r="C201" s="310">
        <v>1577366.9322103851</v>
      </c>
      <c r="D201" s="173">
        <v>1105002.0661319352</v>
      </c>
      <c r="E201" s="173">
        <v>477548.71115935524</v>
      </c>
      <c r="F201" s="173">
        <v>2404.5666755012626</v>
      </c>
      <c r="G201" s="310">
        <f>Verokompensaatiot[[#This Row],[Jäljelle jäävät korvaukset vuosilta 2010-2023, €]]+Verokompensaatiot[[#This Row],[Veromenetysten korvaus 2024]]</f>
        <v>479953.27783485648</v>
      </c>
    </row>
    <row r="202" spans="1:7">
      <c r="A202" s="35">
        <v>624</v>
      </c>
      <c r="B202" s="13" t="s">
        <v>210</v>
      </c>
      <c r="C202" s="310">
        <v>2449622.2608153801</v>
      </c>
      <c r="D202" s="173">
        <v>1714011.8763148179</v>
      </c>
      <c r="E202" s="173">
        <v>739756.86131195817</v>
      </c>
      <c r="F202" s="173">
        <v>-3563.0980789847154</v>
      </c>
      <c r="G202" s="310">
        <f>Verokompensaatiot[[#This Row],[Jäljelle jäävät korvaukset vuosilta 2010-2023, €]]+Verokompensaatiot[[#This Row],[Veromenetysten korvaus 2024]]</f>
        <v>736193.7632329734</v>
      </c>
    </row>
    <row r="203" spans="1:7">
      <c r="A203" s="35">
        <v>625</v>
      </c>
      <c r="B203" s="13" t="s">
        <v>211</v>
      </c>
      <c r="C203" s="310">
        <v>1828466.6358563174</v>
      </c>
      <c r="D203" s="173">
        <v>1281895.2705825923</v>
      </c>
      <c r="E203" s="173">
        <v>563298.79902610555</v>
      </c>
      <c r="F203" s="173">
        <v>8377.039575854209</v>
      </c>
      <c r="G203" s="310">
        <f>Verokompensaatiot[[#This Row],[Jäljelle jäävät korvaukset vuosilta 2010-2023, €]]+Verokompensaatiot[[#This Row],[Veromenetysten korvaus 2024]]</f>
        <v>571675.83860195975</v>
      </c>
    </row>
    <row r="204" spans="1:7">
      <c r="A204" s="35">
        <v>626</v>
      </c>
      <c r="B204" s="13" t="s">
        <v>212</v>
      </c>
      <c r="C204" s="310">
        <v>3206852.2334686713</v>
      </c>
      <c r="D204" s="173">
        <v>2251757.7585437195</v>
      </c>
      <c r="E204" s="173">
        <v>958856.20401978446</v>
      </c>
      <c r="F204" s="173">
        <v>15288.550315472772</v>
      </c>
      <c r="G204" s="310">
        <f>Verokompensaatiot[[#This Row],[Jäljelle jäävät korvaukset vuosilta 2010-2023, €]]+Verokompensaatiot[[#This Row],[Veromenetysten korvaus 2024]]</f>
        <v>974144.75433525722</v>
      </c>
    </row>
    <row r="205" spans="1:7">
      <c r="A205" s="35">
        <v>630</v>
      </c>
      <c r="B205" s="13" t="s">
        <v>213</v>
      </c>
      <c r="C205" s="310">
        <v>958683.07615972531</v>
      </c>
      <c r="D205" s="173">
        <v>673878.83929164964</v>
      </c>
      <c r="E205" s="173">
        <v>293457.79005564051</v>
      </c>
      <c r="F205" s="173">
        <v>6405.7388722228297</v>
      </c>
      <c r="G205" s="310">
        <f>Verokompensaatiot[[#This Row],[Jäljelle jäävät korvaukset vuosilta 2010-2023, €]]+Verokompensaatiot[[#This Row],[Veromenetysten korvaus 2024]]</f>
        <v>299863.52892786334</v>
      </c>
    </row>
    <row r="206" spans="1:7">
      <c r="A206" s="35">
        <v>631</v>
      </c>
      <c r="B206" s="13" t="s">
        <v>214</v>
      </c>
      <c r="C206" s="310">
        <v>1171467.4070434477</v>
      </c>
      <c r="D206" s="173">
        <v>827211.0063643977</v>
      </c>
      <c r="E206" s="173">
        <v>344417.13611322758</v>
      </c>
      <c r="F206" s="173">
        <v>-1547.4678504464321</v>
      </c>
      <c r="G206" s="310">
        <f>Verokompensaatiot[[#This Row],[Jäljelle jäävät korvaukset vuosilta 2010-2023, €]]+Verokompensaatiot[[#This Row],[Veromenetysten korvaus 2024]]</f>
        <v>342869.66826278117</v>
      </c>
    </row>
    <row r="207" spans="1:7">
      <c r="A207" s="35">
        <v>635</v>
      </c>
      <c r="B207" s="13" t="s">
        <v>215</v>
      </c>
      <c r="C207" s="310">
        <v>4230799.6860099016</v>
      </c>
      <c r="D207" s="173">
        <v>2973904.4651243165</v>
      </c>
      <c r="E207" s="173">
        <v>1272187.3641265314</v>
      </c>
      <c r="F207" s="173">
        <v>-376.51830784164827</v>
      </c>
      <c r="G207" s="310">
        <f>Verokompensaatiot[[#This Row],[Jäljelle jäävät korvaukset vuosilta 2010-2023, €]]+Verokompensaatiot[[#This Row],[Veromenetysten korvaus 2024]]</f>
        <v>1271810.8458186898</v>
      </c>
    </row>
    <row r="208" spans="1:7">
      <c r="A208" s="35">
        <v>636</v>
      </c>
      <c r="B208" s="13" t="s">
        <v>216</v>
      </c>
      <c r="C208" s="310">
        <v>5447874.7989777904</v>
      </c>
      <c r="D208" s="173">
        <v>3827683.5922113429</v>
      </c>
      <c r="E208" s="173">
        <v>1772192.3552646744</v>
      </c>
      <c r="F208" s="173">
        <v>1004.4593850439196</v>
      </c>
      <c r="G208" s="310">
        <f>Verokompensaatiot[[#This Row],[Jäljelle jäävät korvaukset vuosilta 2010-2023, €]]+Verokompensaatiot[[#This Row],[Veromenetysten korvaus 2024]]</f>
        <v>1773196.8146497183</v>
      </c>
    </row>
    <row r="209" spans="1:7">
      <c r="A209" s="35">
        <v>638</v>
      </c>
      <c r="B209" s="13" t="s">
        <v>217</v>
      </c>
      <c r="C209" s="310">
        <v>23909998.660898998</v>
      </c>
      <c r="D209" s="173">
        <v>16523728.636811676</v>
      </c>
      <c r="E209" s="173">
        <v>7464233.6631018911</v>
      </c>
      <c r="F209" s="173">
        <v>25899.362003241167</v>
      </c>
      <c r="G209" s="310">
        <f>Verokompensaatiot[[#This Row],[Jäljelle jäävät korvaukset vuosilta 2010-2023, €]]+Verokompensaatiot[[#This Row],[Veromenetysten korvaus 2024]]</f>
        <v>7490133.0251051318</v>
      </c>
    </row>
    <row r="210" spans="1:7">
      <c r="A210" s="35">
        <v>678</v>
      </c>
      <c r="B210" s="13" t="s">
        <v>218</v>
      </c>
      <c r="C210" s="310">
        <v>11512355.546443632</v>
      </c>
      <c r="D210" s="173">
        <v>8078632.8736491883</v>
      </c>
      <c r="E210" s="173">
        <v>3472366.0037305513</v>
      </c>
      <c r="F210" s="173">
        <v>59610.882026841515</v>
      </c>
      <c r="G210" s="310">
        <f>Verokompensaatiot[[#This Row],[Jäljelle jäävät korvaukset vuosilta 2010-2023, €]]+Verokompensaatiot[[#This Row],[Veromenetysten korvaus 2024]]</f>
        <v>3531976.8857573927</v>
      </c>
    </row>
    <row r="211" spans="1:7">
      <c r="A211" s="35">
        <v>680</v>
      </c>
      <c r="B211" s="13" t="s">
        <v>219</v>
      </c>
      <c r="C211" s="310">
        <v>11231204.048889538</v>
      </c>
      <c r="D211" s="173">
        <v>7874479.2508955114</v>
      </c>
      <c r="E211" s="173">
        <v>3437295.6144646946</v>
      </c>
      <c r="F211" s="173">
        <v>55344.633886298863</v>
      </c>
      <c r="G211" s="310">
        <f>Verokompensaatiot[[#This Row],[Jäljelle jäävät korvaukset vuosilta 2010-2023, €]]+Verokompensaatiot[[#This Row],[Veromenetysten korvaus 2024]]</f>
        <v>3492640.2483509937</v>
      </c>
    </row>
    <row r="212" spans="1:7">
      <c r="A212" s="35">
        <v>681</v>
      </c>
      <c r="B212" s="13" t="s">
        <v>220</v>
      </c>
      <c r="C212" s="310">
        <v>2598499.5604641046</v>
      </c>
      <c r="D212" s="173">
        <v>1823939.4410390346</v>
      </c>
      <c r="E212" s="173">
        <v>805669.3802147815</v>
      </c>
      <c r="F212" s="173">
        <v>4118.9717743640485</v>
      </c>
      <c r="G212" s="310">
        <f>Verokompensaatiot[[#This Row],[Jäljelle jäävät korvaukset vuosilta 2010-2023, €]]+Verokompensaatiot[[#This Row],[Veromenetysten korvaus 2024]]</f>
        <v>809788.35198914551</v>
      </c>
    </row>
    <row r="213" spans="1:7">
      <c r="A213" s="35">
        <v>683</v>
      </c>
      <c r="B213" s="13" t="s">
        <v>221</v>
      </c>
      <c r="C213" s="310">
        <v>2518931.3987886487</v>
      </c>
      <c r="D213" s="173">
        <v>1764990.8725029549</v>
      </c>
      <c r="E213" s="173">
        <v>759963.97848509136</v>
      </c>
      <c r="F213" s="173">
        <v>6717.5301516338413</v>
      </c>
      <c r="G213" s="310">
        <f>Verokompensaatiot[[#This Row],[Jäljelle jäävät korvaukset vuosilta 2010-2023, €]]+Verokompensaatiot[[#This Row],[Veromenetysten korvaus 2024]]</f>
        <v>766681.50863672525</v>
      </c>
    </row>
    <row r="214" spans="1:7">
      <c r="A214" s="35">
        <v>684</v>
      </c>
      <c r="B214" s="13" t="s">
        <v>222</v>
      </c>
      <c r="C214" s="310">
        <v>23225148.269903205</v>
      </c>
      <c r="D214" s="173">
        <v>16276110.470209239</v>
      </c>
      <c r="E214" s="173">
        <v>7040812.967825627</v>
      </c>
      <c r="F214" s="173">
        <v>89076.839104367158</v>
      </c>
      <c r="G214" s="310">
        <f>Verokompensaatiot[[#This Row],[Jäljelle jäävät korvaukset vuosilta 2010-2023, €]]+Verokompensaatiot[[#This Row],[Veromenetysten korvaus 2024]]</f>
        <v>7129889.8069299944</v>
      </c>
    </row>
    <row r="215" spans="1:7">
      <c r="A215" s="35">
        <v>686</v>
      </c>
      <c r="B215" s="13" t="s">
        <v>223</v>
      </c>
      <c r="C215" s="310">
        <v>2187127.0501605025</v>
      </c>
      <c r="D215" s="173">
        <v>1535448.4153805964</v>
      </c>
      <c r="E215" s="173">
        <v>672707.59369978006</v>
      </c>
      <c r="F215" s="173">
        <v>7044.7745534809192</v>
      </c>
      <c r="G215" s="310">
        <f>Verokompensaatiot[[#This Row],[Jäljelle jäävät korvaukset vuosilta 2010-2023, €]]+Verokompensaatiot[[#This Row],[Veromenetysten korvaus 2024]]</f>
        <v>679752.36825326097</v>
      </c>
    </row>
    <row r="216" spans="1:7">
      <c r="A216" s="35">
        <v>687</v>
      </c>
      <c r="B216" s="13" t="s">
        <v>224</v>
      </c>
      <c r="C216" s="310">
        <v>1255563.7386485457</v>
      </c>
      <c r="D216" s="173">
        <v>877337.92445017875</v>
      </c>
      <c r="E216" s="173">
        <v>376032.70872593054</v>
      </c>
      <c r="F216" s="173">
        <v>6988.8151375143807</v>
      </c>
      <c r="G216" s="310">
        <f>Verokompensaatiot[[#This Row],[Jäljelle jäävät korvaukset vuosilta 2010-2023, €]]+Verokompensaatiot[[#This Row],[Veromenetysten korvaus 2024]]</f>
        <v>383021.52386344492</v>
      </c>
    </row>
    <row r="217" spans="1:7">
      <c r="A217" s="35">
        <v>689</v>
      </c>
      <c r="B217" s="13" t="s">
        <v>225</v>
      </c>
      <c r="C217" s="310">
        <v>1983369.1363212909</v>
      </c>
      <c r="D217" s="173">
        <v>1387240.2582120111</v>
      </c>
      <c r="E217" s="173">
        <v>595411.99035538943</v>
      </c>
      <c r="F217" s="173">
        <v>2284.5293810892554</v>
      </c>
      <c r="G217" s="310">
        <f>Verokompensaatiot[[#This Row],[Jäljelle jäävät korvaukset vuosilta 2010-2023, €]]+Verokompensaatiot[[#This Row],[Veromenetysten korvaus 2024]]</f>
        <v>597696.51973647869</v>
      </c>
    </row>
    <row r="218" spans="1:7">
      <c r="A218" s="35">
        <v>691</v>
      </c>
      <c r="B218" s="13" t="s">
        <v>226</v>
      </c>
      <c r="C218" s="310">
        <v>1903613.2453114691</v>
      </c>
      <c r="D218" s="173">
        <v>1334610.6644693871</v>
      </c>
      <c r="E218" s="173">
        <v>640960.05842737365</v>
      </c>
      <c r="F218" s="173">
        <v>5523.9959695408552</v>
      </c>
      <c r="G218" s="310">
        <f>Verokompensaatiot[[#This Row],[Jäljelle jäävät korvaukset vuosilta 2010-2023, €]]+Verokompensaatiot[[#This Row],[Veromenetysten korvaus 2024]]</f>
        <v>646484.05439691455</v>
      </c>
    </row>
    <row r="219" spans="1:7">
      <c r="A219" s="35">
        <v>694</v>
      </c>
      <c r="B219" s="13" t="s">
        <v>227</v>
      </c>
      <c r="C219" s="310">
        <v>14009734.016563462</v>
      </c>
      <c r="D219" s="173">
        <v>9703244.7297688164</v>
      </c>
      <c r="E219" s="173">
        <v>4328850.2716077119</v>
      </c>
      <c r="F219" s="173">
        <v>45093.182680337966</v>
      </c>
      <c r="G219" s="310">
        <f>Verokompensaatiot[[#This Row],[Jäljelle jäävät korvaukset vuosilta 2010-2023, €]]+Verokompensaatiot[[#This Row],[Veromenetysten korvaus 2024]]</f>
        <v>4373943.4542880496</v>
      </c>
    </row>
    <row r="220" spans="1:7">
      <c r="A220" s="35">
        <v>697</v>
      </c>
      <c r="B220" s="13" t="s">
        <v>228</v>
      </c>
      <c r="C220" s="310">
        <v>971968.24665809888</v>
      </c>
      <c r="D220" s="173">
        <v>680470.55100912787</v>
      </c>
      <c r="E220" s="173">
        <v>294418.19818171416</v>
      </c>
      <c r="F220" s="173">
        <v>1913.7787579587089</v>
      </c>
      <c r="G220" s="310">
        <f>Verokompensaatiot[[#This Row],[Jäljelle jäävät korvaukset vuosilta 2010-2023, €]]+Verokompensaatiot[[#This Row],[Veromenetysten korvaus 2024]]</f>
        <v>296331.9769396729</v>
      </c>
    </row>
    <row r="221" spans="1:7">
      <c r="A221" s="35">
        <v>698</v>
      </c>
      <c r="B221" s="13" t="s">
        <v>229</v>
      </c>
      <c r="C221" s="310">
        <v>31761070.265235242</v>
      </c>
      <c r="D221" s="173">
        <v>22295780.799656238</v>
      </c>
      <c r="E221" s="173">
        <v>9602704.4680333622</v>
      </c>
      <c r="F221" s="173">
        <v>261946.02143510891</v>
      </c>
      <c r="G221" s="310">
        <f>Verokompensaatiot[[#This Row],[Jäljelle jäävät korvaukset vuosilta 2010-2023, €]]+Verokompensaatiot[[#This Row],[Veromenetysten korvaus 2024]]</f>
        <v>9864650.4894684702</v>
      </c>
    </row>
    <row r="222" spans="1:7">
      <c r="A222" s="35">
        <v>700</v>
      </c>
      <c r="B222" s="13" t="s">
        <v>230</v>
      </c>
      <c r="C222" s="310">
        <v>2773844.493138378</v>
      </c>
      <c r="D222" s="173">
        <v>1953346.4570390568</v>
      </c>
      <c r="E222" s="173">
        <v>815623.78408988658</v>
      </c>
      <c r="F222" s="173">
        <v>-586.76066026109322</v>
      </c>
      <c r="G222" s="310">
        <f>Verokompensaatiot[[#This Row],[Jäljelle jäävät korvaukset vuosilta 2010-2023, €]]+Verokompensaatiot[[#This Row],[Veromenetysten korvaus 2024]]</f>
        <v>815037.02342962543</v>
      </c>
    </row>
    <row r="223" spans="1:7">
      <c r="A223" s="35">
        <v>702</v>
      </c>
      <c r="B223" s="13" t="s">
        <v>231</v>
      </c>
      <c r="C223" s="310">
        <v>2990419.5005834214</v>
      </c>
      <c r="D223" s="173">
        <v>2097173.1570080901</v>
      </c>
      <c r="E223" s="173">
        <v>910151.59470414324</v>
      </c>
      <c r="F223" s="173">
        <v>7327.5305492482903</v>
      </c>
      <c r="G223" s="310">
        <f>Verokompensaatiot[[#This Row],[Jäljelle jäävät korvaukset vuosilta 2010-2023, €]]+Verokompensaatiot[[#This Row],[Veromenetysten korvaus 2024]]</f>
        <v>917479.12525339157</v>
      </c>
    </row>
    <row r="224" spans="1:7">
      <c r="A224" s="35">
        <v>704</v>
      </c>
      <c r="B224" s="13" t="s">
        <v>232</v>
      </c>
      <c r="C224" s="310">
        <v>2868551.7854358489</v>
      </c>
      <c r="D224" s="173">
        <v>2022669.9047249178</v>
      </c>
      <c r="E224" s="173">
        <v>871842.56580709014</v>
      </c>
      <c r="F224" s="173">
        <v>-6047.0700678902604</v>
      </c>
      <c r="G224" s="310">
        <f>Verokompensaatiot[[#This Row],[Jäljelle jäävät korvaukset vuosilta 2010-2023, €]]+Verokompensaatiot[[#This Row],[Veromenetysten korvaus 2024]]</f>
        <v>865795.49573919992</v>
      </c>
    </row>
    <row r="225" spans="1:7">
      <c r="A225" s="35">
        <v>707</v>
      </c>
      <c r="B225" s="13" t="s">
        <v>233</v>
      </c>
      <c r="C225" s="310">
        <v>1721685.9576449182</v>
      </c>
      <c r="D225" s="173">
        <v>1208350.8684975533</v>
      </c>
      <c r="E225" s="173">
        <v>524427.44226363301</v>
      </c>
      <c r="F225" s="173">
        <v>4577.9236417161646</v>
      </c>
      <c r="G225" s="310">
        <f>Verokompensaatiot[[#This Row],[Jäljelle jäävät korvaukset vuosilta 2010-2023, €]]+Verokompensaatiot[[#This Row],[Veromenetysten korvaus 2024]]</f>
        <v>529005.36590534914</v>
      </c>
    </row>
    <row r="226" spans="1:7">
      <c r="A226" s="35">
        <v>710</v>
      </c>
      <c r="B226" s="13" t="s">
        <v>234</v>
      </c>
      <c r="C226" s="310">
        <v>16051973.669276308</v>
      </c>
      <c r="D226" s="173">
        <v>11229907.091119945</v>
      </c>
      <c r="E226" s="173">
        <v>4902020.8825135343</v>
      </c>
      <c r="F226" s="173">
        <v>37687.906636030915</v>
      </c>
      <c r="G226" s="310">
        <f>Verokompensaatiot[[#This Row],[Jäljelle jäävät korvaukset vuosilta 2010-2023, €]]+Verokompensaatiot[[#This Row],[Veromenetysten korvaus 2024]]</f>
        <v>4939708.7891495656</v>
      </c>
    </row>
    <row r="227" spans="1:7">
      <c r="A227" s="35">
        <v>729</v>
      </c>
      <c r="B227" s="13" t="s">
        <v>235</v>
      </c>
      <c r="C227" s="310">
        <v>6306202.7515819687</v>
      </c>
      <c r="D227" s="173">
        <v>4419896.2503372263</v>
      </c>
      <c r="E227" s="173">
        <v>1905196.3208219288</v>
      </c>
      <c r="F227" s="173">
        <v>19685.213978194704</v>
      </c>
      <c r="G227" s="310">
        <f>Verokompensaatiot[[#This Row],[Jäljelle jäävät korvaukset vuosilta 2010-2023, €]]+Verokompensaatiot[[#This Row],[Veromenetysten korvaus 2024]]</f>
        <v>1924881.5348001234</v>
      </c>
    </row>
    <row r="228" spans="1:7">
      <c r="A228" s="35">
        <v>732</v>
      </c>
      <c r="B228" s="13" t="s">
        <v>236</v>
      </c>
      <c r="C228" s="310">
        <v>2488892.0303752562</v>
      </c>
      <c r="D228" s="173">
        <v>1744840.8980819618</v>
      </c>
      <c r="E228" s="173">
        <v>755675.73850250035</v>
      </c>
      <c r="F228" s="173">
        <v>8629.755256423643</v>
      </c>
      <c r="G228" s="310">
        <f>Verokompensaatiot[[#This Row],[Jäljelle jäävät korvaukset vuosilta 2010-2023, €]]+Verokompensaatiot[[#This Row],[Veromenetysten korvaus 2024]]</f>
        <v>764305.49375892396</v>
      </c>
    </row>
    <row r="229" spans="1:7">
      <c r="A229" s="35">
        <v>734</v>
      </c>
      <c r="B229" s="13" t="s">
        <v>237</v>
      </c>
      <c r="C229" s="310">
        <v>30209926.755465154</v>
      </c>
      <c r="D229" s="173">
        <v>21132009.225452807</v>
      </c>
      <c r="E229" s="173">
        <v>9273826.570309896</v>
      </c>
      <c r="F229" s="173">
        <v>49205.032248892239</v>
      </c>
      <c r="G229" s="310">
        <f>Verokompensaatiot[[#This Row],[Jäljelle jäävät korvaukset vuosilta 2010-2023, €]]+Verokompensaatiot[[#This Row],[Veromenetysten korvaus 2024]]</f>
        <v>9323031.6025587879</v>
      </c>
    </row>
    <row r="230" spans="1:7">
      <c r="A230" s="35">
        <v>738</v>
      </c>
      <c r="B230" s="13" t="s">
        <v>238</v>
      </c>
      <c r="C230" s="310">
        <v>1915189.9029749373</v>
      </c>
      <c r="D230" s="173">
        <v>1343363.4337225633</v>
      </c>
      <c r="E230" s="173">
        <v>584899.15882966924</v>
      </c>
      <c r="F230" s="173">
        <v>-6034.9471336019978</v>
      </c>
      <c r="G230" s="310">
        <f>Verokompensaatiot[[#This Row],[Jäljelle jäävät korvaukset vuosilta 2010-2023, €]]+Verokompensaatiot[[#This Row],[Veromenetysten korvaus 2024]]</f>
        <v>578864.21169606724</v>
      </c>
    </row>
    <row r="231" spans="1:7">
      <c r="A231" s="35">
        <v>739</v>
      </c>
      <c r="B231" s="13" t="s">
        <v>239</v>
      </c>
      <c r="C231" s="310">
        <v>2424447.1275602533</v>
      </c>
      <c r="D231" s="173">
        <v>1701388.8589313866</v>
      </c>
      <c r="E231" s="173">
        <v>719684.4299765157</v>
      </c>
      <c r="F231" s="173">
        <v>-2589.211534272767</v>
      </c>
      <c r="G231" s="310">
        <f>Verokompensaatiot[[#This Row],[Jäljelle jäävät korvaukset vuosilta 2010-2023, €]]+Verokompensaatiot[[#This Row],[Veromenetysten korvaus 2024]]</f>
        <v>717095.21844224294</v>
      </c>
    </row>
    <row r="232" spans="1:7">
      <c r="A232" s="35">
        <v>740</v>
      </c>
      <c r="B232" s="13" t="s">
        <v>240</v>
      </c>
      <c r="C232" s="310">
        <v>20355049.122418426</v>
      </c>
      <c r="D232" s="173">
        <v>14288904.142906262</v>
      </c>
      <c r="E232" s="173">
        <v>6155499.2061898317</v>
      </c>
      <c r="F232" s="173">
        <v>118648.85196817968</v>
      </c>
      <c r="G232" s="310">
        <f>Verokompensaatiot[[#This Row],[Jäljelle jäävät korvaukset vuosilta 2010-2023, €]]+Verokompensaatiot[[#This Row],[Veromenetysten korvaus 2024]]</f>
        <v>6274148.0581580112</v>
      </c>
    </row>
    <row r="233" spans="1:7">
      <c r="A233" s="35">
        <v>742</v>
      </c>
      <c r="B233" s="13" t="s">
        <v>241</v>
      </c>
      <c r="C233" s="310">
        <v>760117.69443824957</v>
      </c>
      <c r="D233" s="173">
        <v>533029.80120348418</v>
      </c>
      <c r="E233" s="173">
        <v>225038.02043149644</v>
      </c>
      <c r="F233" s="173">
        <v>2021.6207017795459</v>
      </c>
      <c r="G233" s="310">
        <f>Verokompensaatiot[[#This Row],[Jäljelle jäävät korvaukset vuosilta 2010-2023, €]]+Verokompensaatiot[[#This Row],[Veromenetysten korvaus 2024]]</f>
        <v>227059.64113327599</v>
      </c>
    </row>
    <row r="234" spans="1:7">
      <c r="A234" s="35">
        <v>743</v>
      </c>
      <c r="B234" s="13" t="s">
        <v>242</v>
      </c>
      <c r="C234" s="310">
        <v>32369501.429993518</v>
      </c>
      <c r="D234" s="173">
        <v>22750470.573308073</v>
      </c>
      <c r="E234" s="173">
        <v>9945565.9278010912</v>
      </c>
      <c r="F234" s="173">
        <v>151267.35944981794</v>
      </c>
      <c r="G234" s="310">
        <f>Verokompensaatiot[[#This Row],[Jäljelle jäävät korvaukset vuosilta 2010-2023, €]]+Verokompensaatiot[[#This Row],[Veromenetysten korvaus 2024]]</f>
        <v>10096833.28725091</v>
      </c>
    </row>
    <row r="235" spans="1:7">
      <c r="A235" s="35">
        <v>746</v>
      </c>
      <c r="B235" s="13" t="s">
        <v>243</v>
      </c>
      <c r="C235" s="310">
        <v>2965832.681737382</v>
      </c>
      <c r="D235" s="173">
        <v>2086274.2848583567</v>
      </c>
      <c r="E235" s="173">
        <v>923550.17904456658</v>
      </c>
      <c r="F235" s="173">
        <v>10228.898051714414</v>
      </c>
      <c r="G235" s="310">
        <f>Verokompensaatiot[[#This Row],[Jäljelle jäävät korvaukset vuosilta 2010-2023, €]]+Verokompensaatiot[[#This Row],[Veromenetysten korvaus 2024]]</f>
        <v>933779.07709628099</v>
      </c>
    </row>
    <row r="236" spans="1:7">
      <c r="A236" s="35">
        <v>747</v>
      </c>
      <c r="B236" s="13" t="s">
        <v>244</v>
      </c>
      <c r="C236" s="310">
        <v>1116998.2608955826</v>
      </c>
      <c r="D236" s="173">
        <v>784046.68247535359</v>
      </c>
      <c r="E236" s="173">
        <v>336015.46016985853</v>
      </c>
      <c r="F236" s="173">
        <v>3439.0347619329682</v>
      </c>
      <c r="G236" s="310">
        <f>Verokompensaatiot[[#This Row],[Jäljelle jäävät korvaukset vuosilta 2010-2023, €]]+Verokompensaatiot[[#This Row],[Veromenetysten korvaus 2024]]</f>
        <v>339454.4949317915</v>
      </c>
    </row>
    <row r="237" spans="1:7">
      <c r="A237" s="35">
        <v>748</v>
      </c>
      <c r="B237" s="13" t="s">
        <v>245</v>
      </c>
      <c r="C237" s="310">
        <v>3237607.5872490415</v>
      </c>
      <c r="D237" s="173">
        <v>2269453.851386237</v>
      </c>
      <c r="E237" s="173">
        <v>1025424.8215553551</v>
      </c>
      <c r="F237" s="173">
        <v>6290.8509830572557</v>
      </c>
      <c r="G237" s="310">
        <f>Verokompensaatiot[[#This Row],[Jäljelle jäävät korvaukset vuosilta 2010-2023, €]]+Verokompensaatiot[[#This Row],[Veromenetysten korvaus 2024]]</f>
        <v>1031715.6725384124</v>
      </c>
    </row>
    <row r="238" spans="1:7">
      <c r="A238" s="35">
        <v>749</v>
      </c>
      <c r="B238" s="13" t="s">
        <v>246</v>
      </c>
      <c r="C238" s="310">
        <v>10171111.007828463</v>
      </c>
      <c r="D238" s="173">
        <v>7132932.7635704437</v>
      </c>
      <c r="E238" s="173">
        <v>3085504.7920736158</v>
      </c>
      <c r="F238" s="173">
        <v>11438.691029960246</v>
      </c>
      <c r="G238" s="310">
        <f>Verokompensaatiot[[#This Row],[Jäljelle jäävät korvaukset vuosilta 2010-2023, €]]+Verokompensaatiot[[#This Row],[Veromenetysten korvaus 2024]]</f>
        <v>3096943.4831035761</v>
      </c>
    </row>
    <row r="239" spans="1:7">
      <c r="A239" s="35">
        <v>751</v>
      </c>
      <c r="B239" s="13" t="s">
        <v>247</v>
      </c>
      <c r="C239" s="310">
        <v>1765546.7622344922</v>
      </c>
      <c r="D239" s="173">
        <v>1237889.3637190198</v>
      </c>
      <c r="E239" s="173">
        <v>521520.347331553</v>
      </c>
      <c r="F239" s="173">
        <v>-542.20033436357096</v>
      </c>
      <c r="G239" s="310">
        <f>Verokompensaatiot[[#This Row],[Jäljelle jäävät korvaukset vuosilta 2010-2023, €]]+Verokompensaatiot[[#This Row],[Veromenetysten korvaus 2024]]</f>
        <v>520978.14699718944</v>
      </c>
    </row>
    <row r="240" spans="1:7">
      <c r="A240" s="35">
        <v>753</v>
      </c>
      <c r="B240" s="13" t="s">
        <v>248</v>
      </c>
      <c r="C240" s="310">
        <v>8181838.7585110879</v>
      </c>
      <c r="D240" s="173">
        <v>5677173.4762421548</v>
      </c>
      <c r="E240" s="173">
        <v>2530377.8872347632</v>
      </c>
      <c r="F240" s="173">
        <v>-3686.9123671512925</v>
      </c>
      <c r="G240" s="310">
        <f>Verokompensaatiot[[#This Row],[Jäljelle jäävät korvaukset vuosilta 2010-2023, €]]+Verokompensaatiot[[#This Row],[Veromenetysten korvaus 2024]]</f>
        <v>2526690.9748676121</v>
      </c>
    </row>
    <row r="241" spans="1:7">
      <c r="A241" s="35">
        <v>755</v>
      </c>
      <c r="B241" s="13" t="s">
        <v>249</v>
      </c>
      <c r="C241" s="310">
        <v>3038323.0277892426</v>
      </c>
      <c r="D241" s="173">
        <v>2118261.7021271167</v>
      </c>
      <c r="E241" s="173">
        <v>912800.49977479735</v>
      </c>
      <c r="F241" s="173">
        <v>-12906.443700717709</v>
      </c>
      <c r="G241" s="310">
        <f>Verokompensaatiot[[#This Row],[Jäljelle jäävät korvaukset vuosilta 2010-2023, €]]+Verokompensaatiot[[#This Row],[Veromenetysten korvaus 2024]]</f>
        <v>899894.05607407959</v>
      </c>
    </row>
    <row r="242" spans="1:7">
      <c r="A242" s="35">
        <v>758</v>
      </c>
      <c r="B242" s="13" t="s">
        <v>250</v>
      </c>
      <c r="C242" s="310">
        <v>5054979.3097698623</v>
      </c>
      <c r="D242" s="173">
        <v>3532799.0221280023</v>
      </c>
      <c r="E242" s="173">
        <v>1522016.359015387</v>
      </c>
      <c r="F242" s="173">
        <v>15117.4787763644</v>
      </c>
      <c r="G242" s="310">
        <f>Verokompensaatiot[[#This Row],[Jäljelle jäävät korvaukset vuosilta 2010-2023, €]]+Verokompensaatiot[[#This Row],[Veromenetysten korvaus 2024]]</f>
        <v>1537133.8377917514</v>
      </c>
    </row>
    <row r="243" spans="1:7">
      <c r="A243" s="35">
        <v>759</v>
      </c>
      <c r="B243" s="13" t="s">
        <v>251</v>
      </c>
      <c r="C243" s="310">
        <v>1554416.6734008971</v>
      </c>
      <c r="D243" s="173">
        <v>1091927.4358975545</v>
      </c>
      <c r="E243" s="173">
        <v>487637.29880807875</v>
      </c>
      <c r="F243" s="173">
        <v>7076.7254713424463</v>
      </c>
      <c r="G243" s="310">
        <f>Verokompensaatiot[[#This Row],[Jäljelle jäävät korvaukset vuosilta 2010-2023, €]]+Verokompensaatiot[[#This Row],[Veromenetysten korvaus 2024]]</f>
        <v>494714.0242794212</v>
      </c>
    </row>
    <row r="244" spans="1:7">
      <c r="A244" s="35">
        <v>761</v>
      </c>
      <c r="B244" s="13" t="s">
        <v>252</v>
      </c>
      <c r="C244" s="310">
        <v>5956096.5129892016</v>
      </c>
      <c r="D244" s="173">
        <v>4169339.5554828024</v>
      </c>
      <c r="E244" s="173">
        <v>1840449.4381827028</v>
      </c>
      <c r="F244" s="173">
        <v>3106.9311569595893</v>
      </c>
      <c r="G244" s="310">
        <f>Verokompensaatiot[[#This Row],[Jäljelle jäävät korvaukset vuosilta 2010-2023, €]]+Verokompensaatiot[[#This Row],[Veromenetysten korvaus 2024]]</f>
        <v>1843556.3693396624</v>
      </c>
    </row>
    <row r="245" spans="1:7">
      <c r="A245" s="35">
        <v>762</v>
      </c>
      <c r="B245" s="13" t="s">
        <v>253</v>
      </c>
      <c r="C245" s="310">
        <v>2838254.8865405461</v>
      </c>
      <c r="D245" s="173">
        <v>1995370.3311661878</v>
      </c>
      <c r="E245" s="173">
        <v>890771.17347844271</v>
      </c>
      <c r="F245" s="173">
        <v>9955.6675633076084</v>
      </c>
      <c r="G245" s="310">
        <f>Verokompensaatiot[[#This Row],[Jäljelle jäävät korvaukset vuosilta 2010-2023, €]]+Verokompensaatiot[[#This Row],[Veromenetysten korvaus 2024]]</f>
        <v>900726.84104175027</v>
      </c>
    </row>
    <row r="246" spans="1:7">
      <c r="A246" s="35">
        <v>765</v>
      </c>
      <c r="B246" s="13" t="s">
        <v>254</v>
      </c>
      <c r="C246" s="310">
        <v>6263266.1937809037</v>
      </c>
      <c r="D246" s="173">
        <v>4395114.2104134681</v>
      </c>
      <c r="E246" s="173">
        <v>1887722.8527956754</v>
      </c>
      <c r="F246" s="173">
        <v>12995.952533950314</v>
      </c>
      <c r="G246" s="310">
        <f>Verokompensaatiot[[#This Row],[Jäljelle jäävät korvaukset vuosilta 2010-2023, €]]+Verokompensaatiot[[#This Row],[Veromenetysten korvaus 2024]]</f>
        <v>1900718.8053296257</v>
      </c>
    </row>
    <row r="247" spans="1:7">
      <c r="A247" s="35">
        <v>768</v>
      </c>
      <c r="B247" s="13" t="s">
        <v>255</v>
      </c>
      <c r="C247" s="310">
        <v>1888764.8482496762</v>
      </c>
      <c r="D247" s="173">
        <v>1325290.4920920224</v>
      </c>
      <c r="E247" s="173">
        <v>569415.54148617201</v>
      </c>
      <c r="F247" s="173">
        <v>4193.4814243958363</v>
      </c>
      <c r="G247" s="310">
        <f>Verokompensaatiot[[#This Row],[Jäljelle jäävät korvaukset vuosilta 2010-2023, €]]+Verokompensaatiot[[#This Row],[Veromenetysten korvaus 2024]]</f>
        <v>573609.02291056782</v>
      </c>
    </row>
    <row r="248" spans="1:7">
      <c r="A248" s="35">
        <v>777</v>
      </c>
      <c r="B248" s="13" t="s">
        <v>256</v>
      </c>
      <c r="C248" s="310">
        <v>5154800.7070890032</v>
      </c>
      <c r="D248" s="173">
        <v>3615022.197175011</v>
      </c>
      <c r="E248" s="173">
        <v>1559568.3935236624</v>
      </c>
      <c r="F248" s="173">
        <v>24713.385930456949</v>
      </c>
      <c r="G248" s="310">
        <f>Verokompensaatiot[[#This Row],[Jäljelle jäävät korvaukset vuosilta 2010-2023, €]]+Verokompensaatiot[[#This Row],[Veromenetysten korvaus 2024]]</f>
        <v>1584281.7794541193</v>
      </c>
    </row>
    <row r="249" spans="1:7">
      <c r="A249" s="35">
        <v>778</v>
      </c>
      <c r="B249" s="13" t="s">
        <v>257</v>
      </c>
      <c r="C249" s="310">
        <v>4490126.9750424102</v>
      </c>
      <c r="D249" s="173">
        <v>3150935.1993503687</v>
      </c>
      <c r="E249" s="173">
        <v>1365028.5224604667</v>
      </c>
      <c r="F249" s="173">
        <v>14763.687082386974</v>
      </c>
      <c r="G249" s="310">
        <f>Verokompensaatiot[[#This Row],[Jäljelle jäävät korvaukset vuosilta 2010-2023, €]]+Verokompensaatiot[[#This Row],[Veromenetysten korvaus 2024]]</f>
        <v>1379792.2095428538</v>
      </c>
    </row>
    <row r="250" spans="1:7">
      <c r="A250" s="35">
        <v>781</v>
      </c>
      <c r="B250" s="13" t="s">
        <v>258</v>
      </c>
      <c r="C250" s="310">
        <v>2642846.6544762929</v>
      </c>
      <c r="D250" s="173">
        <v>1852723.242580995</v>
      </c>
      <c r="E250" s="173">
        <v>805419.18893994577</v>
      </c>
      <c r="F250" s="173">
        <v>2720.875216821034</v>
      </c>
      <c r="G250" s="310">
        <f>Verokompensaatiot[[#This Row],[Jäljelle jäävät korvaukset vuosilta 2010-2023, €]]+Verokompensaatiot[[#This Row],[Veromenetysten korvaus 2024]]</f>
        <v>808140.06415676675</v>
      </c>
    </row>
    <row r="251" spans="1:7">
      <c r="A251" s="35">
        <v>783</v>
      </c>
      <c r="B251" s="13" t="s">
        <v>259</v>
      </c>
      <c r="C251" s="310">
        <v>4135763.3066697591</v>
      </c>
      <c r="D251" s="173">
        <v>2907169.1693065078</v>
      </c>
      <c r="E251" s="173">
        <v>1263911.4918444799</v>
      </c>
      <c r="F251" s="173">
        <v>-5764.4366839926452</v>
      </c>
      <c r="G251" s="310">
        <f>Verokompensaatiot[[#This Row],[Jäljelle jäävät korvaukset vuosilta 2010-2023, €]]+Verokompensaatiot[[#This Row],[Veromenetysten korvaus 2024]]</f>
        <v>1258147.0551604873</v>
      </c>
    </row>
    <row r="252" spans="1:7">
      <c r="A252" s="35">
        <v>785</v>
      </c>
      <c r="B252" s="13" t="s">
        <v>260</v>
      </c>
      <c r="C252" s="310">
        <v>1958875.3334883768</v>
      </c>
      <c r="D252" s="173">
        <v>1371848.1116550362</v>
      </c>
      <c r="E252" s="173">
        <v>638365.88914082851</v>
      </c>
      <c r="F252" s="173">
        <v>5395.7765001951093</v>
      </c>
      <c r="G252" s="310">
        <f>Verokompensaatiot[[#This Row],[Jäljelle jäävät korvaukset vuosilta 2010-2023, €]]+Verokompensaatiot[[#This Row],[Veromenetysten korvaus 2024]]</f>
        <v>643761.66564102366</v>
      </c>
    </row>
    <row r="253" spans="1:7">
      <c r="A253" s="35">
        <v>790</v>
      </c>
      <c r="B253" s="13" t="s">
        <v>261</v>
      </c>
      <c r="C253" s="310">
        <v>14795834.095750891</v>
      </c>
      <c r="D253" s="173">
        <v>10393376.626100179</v>
      </c>
      <c r="E253" s="173">
        <v>4475838.6949382462</v>
      </c>
      <c r="F253" s="173">
        <v>6281.4452082569451</v>
      </c>
      <c r="G253" s="310">
        <f>Verokompensaatiot[[#This Row],[Jäljelle jäävät korvaukset vuosilta 2010-2023, €]]+Verokompensaatiot[[#This Row],[Veromenetysten korvaus 2024]]</f>
        <v>4482120.1401465032</v>
      </c>
    </row>
    <row r="254" spans="1:7">
      <c r="A254" s="35">
        <v>791</v>
      </c>
      <c r="B254" s="13" t="s">
        <v>262</v>
      </c>
      <c r="C254" s="310">
        <v>4054664.5666210842</v>
      </c>
      <c r="D254" s="173">
        <v>2843514.7785984869</v>
      </c>
      <c r="E254" s="173">
        <v>1262903.4928640015</v>
      </c>
      <c r="F254" s="173">
        <v>13702.78514474009</v>
      </c>
      <c r="G254" s="310">
        <f>Verokompensaatiot[[#This Row],[Jäljelle jäävät korvaukset vuosilta 2010-2023, €]]+Verokompensaatiot[[#This Row],[Veromenetysten korvaus 2024]]</f>
        <v>1276606.2780087416</v>
      </c>
    </row>
    <row r="255" spans="1:7">
      <c r="A255" s="35">
        <v>831</v>
      </c>
      <c r="B255" s="13" t="s">
        <v>263</v>
      </c>
      <c r="C255" s="310">
        <v>2316145.1856104983</v>
      </c>
      <c r="D255" s="173">
        <v>1630304.1900245138</v>
      </c>
      <c r="E255" s="173">
        <v>695604.28385445755</v>
      </c>
      <c r="F255" s="173">
        <v>-831.71457378110279</v>
      </c>
      <c r="G255" s="310">
        <f>Verokompensaatiot[[#This Row],[Jäljelle jäävät korvaukset vuosilta 2010-2023, €]]+Verokompensaatiot[[#This Row],[Veromenetysten korvaus 2024]]</f>
        <v>694772.56928067643</v>
      </c>
    </row>
    <row r="256" spans="1:7">
      <c r="A256" s="35">
        <v>832</v>
      </c>
      <c r="B256" s="13" t="s">
        <v>264</v>
      </c>
      <c r="C256" s="310">
        <v>2562167.0502761239</v>
      </c>
      <c r="D256" s="173">
        <v>1798074.6690510975</v>
      </c>
      <c r="E256" s="173">
        <v>765347.09521522536</v>
      </c>
      <c r="F256" s="173">
        <v>15004.886258533848</v>
      </c>
      <c r="G256" s="310">
        <f>Verokompensaatiot[[#This Row],[Jäljelle jäävät korvaukset vuosilta 2010-2023, €]]+Verokompensaatiot[[#This Row],[Veromenetysten korvaus 2024]]</f>
        <v>780351.98147375917</v>
      </c>
    </row>
    <row r="257" spans="1:7">
      <c r="A257" s="35">
        <v>833</v>
      </c>
      <c r="B257" s="13" t="s">
        <v>265</v>
      </c>
      <c r="C257" s="310">
        <v>1103683.1998708695</v>
      </c>
      <c r="D257" s="173">
        <v>773995.57247688994</v>
      </c>
      <c r="E257" s="173">
        <v>342281.76810028055</v>
      </c>
      <c r="F257" s="173">
        <v>-1638.1198406718033</v>
      </c>
      <c r="G257" s="310">
        <f>Verokompensaatiot[[#This Row],[Jäljelle jäävät korvaukset vuosilta 2010-2023, €]]+Verokompensaatiot[[#This Row],[Veromenetysten korvaus 2024]]</f>
        <v>340643.64825960872</v>
      </c>
    </row>
    <row r="258" spans="1:7">
      <c r="A258" s="35">
        <v>834</v>
      </c>
      <c r="B258" s="13" t="s">
        <v>266</v>
      </c>
      <c r="C258" s="310">
        <v>3708979.5918655051</v>
      </c>
      <c r="D258" s="173">
        <v>2609410.0476463553</v>
      </c>
      <c r="E258" s="173">
        <v>1113721.6941235559</v>
      </c>
      <c r="F258" s="173">
        <v>-4392.3297073559179</v>
      </c>
      <c r="G258" s="310">
        <f>Verokompensaatiot[[#This Row],[Jäljelle jäävät korvaukset vuosilta 2010-2023, €]]+Verokompensaatiot[[#This Row],[Veromenetysten korvaus 2024]]</f>
        <v>1109329.3644162</v>
      </c>
    </row>
    <row r="259" spans="1:7">
      <c r="A259" s="35">
        <v>837</v>
      </c>
      <c r="B259" s="13" t="s">
        <v>267</v>
      </c>
      <c r="C259" s="310">
        <v>117060643.86201537</v>
      </c>
      <c r="D259" s="173">
        <v>81865033.504743978</v>
      </c>
      <c r="E259" s="173">
        <v>36300023.396053225</v>
      </c>
      <c r="F259" s="173">
        <v>1114451.1167742156</v>
      </c>
      <c r="G259" s="310">
        <f>Verokompensaatiot[[#This Row],[Jäljelle jäävät korvaukset vuosilta 2010-2023, €]]+Verokompensaatiot[[#This Row],[Veromenetysten korvaus 2024]]</f>
        <v>37414474.512827441</v>
      </c>
    </row>
    <row r="260" spans="1:7">
      <c r="A260" s="35">
        <v>844</v>
      </c>
      <c r="B260" s="13" t="s">
        <v>268</v>
      </c>
      <c r="C260" s="310">
        <v>1211900.8783003301</v>
      </c>
      <c r="D260" s="173">
        <v>850327.49589453544</v>
      </c>
      <c r="E260" s="173">
        <v>367381.62735902192</v>
      </c>
      <c r="F260" s="173">
        <v>725.48945982630801</v>
      </c>
      <c r="G260" s="310">
        <f>Verokompensaatiot[[#This Row],[Jäljelle jäävät korvaukset vuosilta 2010-2023, €]]+Verokompensaatiot[[#This Row],[Veromenetysten korvaus 2024]]</f>
        <v>368107.11681884824</v>
      </c>
    </row>
    <row r="261" spans="1:7">
      <c r="A261" s="35">
        <v>845</v>
      </c>
      <c r="B261" s="13" t="s">
        <v>269</v>
      </c>
      <c r="C261" s="310">
        <v>1903717.6959708424</v>
      </c>
      <c r="D261" s="173">
        <v>1331868.4926218244</v>
      </c>
      <c r="E261" s="173">
        <v>595425.26634182339</v>
      </c>
      <c r="F261" s="173">
        <v>3318.2055679775426</v>
      </c>
      <c r="G261" s="310">
        <f>Verokompensaatiot[[#This Row],[Jäljelle jäävät korvaukset vuosilta 2010-2023, €]]+Verokompensaatiot[[#This Row],[Veromenetysten korvaus 2024]]</f>
        <v>598743.47190980089</v>
      </c>
    </row>
    <row r="262" spans="1:7">
      <c r="A262" s="35">
        <v>846</v>
      </c>
      <c r="B262" s="13" t="s">
        <v>270</v>
      </c>
      <c r="C262" s="310">
        <v>3738628.9424776365</v>
      </c>
      <c r="D262" s="173">
        <v>2627877.7801566725</v>
      </c>
      <c r="E262" s="173">
        <v>1137822.754602755</v>
      </c>
      <c r="F262" s="173">
        <v>10313.696773412797</v>
      </c>
      <c r="G262" s="310">
        <f>Verokompensaatiot[[#This Row],[Jäljelle jäävät korvaukset vuosilta 2010-2023, €]]+Verokompensaatiot[[#This Row],[Veromenetysten korvaus 2024]]</f>
        <v>1148136.4513761678</v>
      </c>
    </row>
    <row r="263" spans="1:7">
      <c r="A263" s="35">
        <v>848</v>
      </c>
      <c r="B263" s="13" t="s">
        <v>271</v>
      </c>
      <c r="C263" s="310">
        <v>3181416.3734441213</v>
      </c>
      <c r="D263" s="173">
        <v>2231096.2699434785</v>
      </c>
      <c r="E263" s="173">
        <v>989321.16184801655</v>
      </c>
      <c r="F263" s="173">
        <v>8729.5667257025452</v>
      </c>
      <c r="G263" s="310">
        <f>Verokompensaatiot[[#This Row],[Jäljelle jäävät korvaukset vuosilta 2010-2023, €]]+Verokompensaatiot[[#This Row],[Veromenetysten korvaus 2024]]</f>
        <v>998050.72857371904</v>
      </c>
    </row>
    <row r="264" spans="1:7">
      <c r="A264" s="35">
        <v>849</v>
      </c>
      <c r="B264" s="13" t="s">
        <v>272</v>
      </c>
      <c r="C264" s="310">
        <v>2165019.4841542882</v>
      </c>
      <c r="D264" s="173">
        <v>1517975.3511777897</v>
      </c>
      <c r="E264" s="173">
        <v>698965.11716177594</v>
      </c>
      <c r="F264" s="173">
        <v>796.31325214472167</v>
      </c>
      <c r="G264" s="310">
        <f>Verokompensaatiot[[#This Row],[Jäljelle jäävät korvaukset vuosilta 2010-2023, €]]+Verokompensaatiot[[#This Row],[Veromenetysten korvaus 2024]]</f>
        <v>699761.43041392067</v>
      </c>
    </row>
    <row r="265" spans="1:7">
      <c r="A265" s="35">
        <v>850</v>
      </c>
      <c r="B265" s="13" t="s">
        <v>273</v>
      </c>
      <c r="C265" s="310">
        <v>1427829.0367570685</v>
      </c>
      <c r="D265" s="173">
        <v>1003078.241190937</v>
      </c>
      <c r="E265" s="173">
        <v>420099.4296281893</v>
      </c>
      <c r="F265" s="173">
        <v>-2468.4330747624831</v>
      </c>
      <c r="G265" s="310">
        <f>Verokompensaatiot[[#This Row],[Jäljelle jäävät korvaukset vuosilta 2010-2023, €]]+Verokompensaatiot[[#This Row],[Veromenetysten korvaus 2024]]</f>
        <v>417630.99655342684</v>
      </c>
    </row>
    <row r="266" spans="1:7">
      <c r="A266" s="35">
        <v>851</v>
      </c>
      <c r="B266" s="13" t="s">
        <v>274</v>
      </c>
      <c r="C266" s="310">
        <v>10885150.482996266</v>
      </c>
      <c r="D266" s="173">
        <v>7654358.1523133954</v>
      </c>
      <c r="E266" s="173">
        <v>3292338.6038466329</v>
      </c>
      <c r="F266" s="173">
        <v>49992.737831160477</v>
      </c>
      <c r="G266" s="310">
        <f>Verokompensaatiot[[#This Row],[Jäljelle jäävät korvaukset vuosilta 2010-2023, €]]+Verokompensaatiot[[#This Row],[Veromenetysten korvaus 2024]]</f>
        <v>3342331.3416777933</v>
      </c>
    </row>
    <row r="267" spans="1:7">
      <c r="A267" s="35">
        <v>853</v>
      </c>
      <c r="B267" s="13" t="s">
        <v>275</v>
      </c>
      <c r="C267" s="310">
        <v>101052572.13740179</v>
      </c>
      <c r="D267" s="173">
        <v>70671720.52821371</v>
      </c>
      <c r="E267" s="173">
        <v>31340782.047305316</v>
      </c>
      <c r="F267" s="173">
        <v>906082.47447070875</v>
      </c>
      <c r="G267" s="310">
        <f>Verokompensaatiot[[#This Row],[Jäljelle jäävät korvaukset vuosilta 2010-2023, €]]+Verokompensaatiot[[#This Row],[Veromenetysten korvaus 2024]]</f>
        <v>32246864.521776024</v>
      </c>
    </row>
    <row r="268" spans="1:7">
      <c r="A268" s="35">
        <v>854</v>
      </c>
      <c r="B268" s="13" t="s">
        <v>276</v>
      </c>
      <c r="C268" s="310">
        <v>2268127.0872382307</v>
      </c>
      <c r="D268" s="173">
        <v>1592970.1746957037</v>
      </c>
      <c r="E268" s="173">
        <v>677713.52548992494</v>
      </c>
      <c r="F268" s="173">
        <v>5329.9283370177982</v>
      </c>
      <c r="G268" s="310">
        <f>Verokompensaatiot[[#This Row],[Jäljelle jäävät korvaukset vuosilta 2010-2023, €]]+Verokompensaatiot[[#This Row],[Veromenetysten korvaus 2024]]</f>
        <v>683043.45382694271</v>
      </c>
    </row>
    <row r="269" spans="1:7">
      <c r="A269" s="35">
        <v>857</v>
      </c>
      <c r="B269" s="13" t="s">
        <v>277</v>
      </c>
      <c r="C269" s="310">
        <v>1804787.613218969</v>
      </c>
      <c r="D269" s="173">
        <v>1263376.6643490982</v>
      </c>
      <c r="E269" s="173">
        <v>527451.85057411972</v>
      </c>
      <c r="F269" s="173">
        <v>2429.6617840153149</v>
      </c>
      <c r="G269" s="310">
        <f>Verokompensaatiot[[#This Row],[Jäljelle jäävät korvaukset vuosilta 2010-2023, €]]+Verokompensaatiot[[#This Row],[Veromenetysten korvaus 2024]]</f>
        <v>529881.51235813508</v>
      </c>
    </row>
    <row r="270" spans="1:7">
      <c r="A270" s="35">
        <v>858</v>
      </c>
      <c r="B270" s="13" t="s">
        <v>278</v>
      </c>
      <c r="C270" s="310">
        <v>15044079.26054896</v>
      </c>
      <c r="D270" s="173">
        <v>10449577.117429107</v>
      </c>
      <c r="E270" s="173">
        <v>4629137.4877160415</v>
      </c>
      <c r="F270" s="173">
        <v>-12648.664009207272</v>
      </c>
      <c r="G270" s="310">
        <f>Verokompensaatiot[[#This Row],[Jäljelle jäävät korvaukset vuosilta 2010-2023, €]]+Verokompensaatiot[[#This Row],[Veromenetysten korvaus 2024]]</f>
        <v>4616488.8237068346</v>
      </c>
    </row>
    <row r="271" spans="1:7">
      <c r="A271" s="35">
        <v>859</v>
      </c>
      <c r="B271" s="13" t="s">
        <v>279</v>
      </c>
      <c r="C271" s="310">
        <v>3312813.4295565658</v>
      </c>
      <c r="D271" s="173">
        <v>2336673.0353434347</v>
      </c>
      <c r="E271" s="173">
        <v>968220.28774869489</v>
      </c>
      <c r="F271" s="173">
        <v>4917.1987562582053</v>
      </c>
      <c r="G271" s="310">
        <f>Verokompensaatiot[[#This Row],[Jäljelle jäävät korvaukset vuosilta 2010-2023, €]]+Verokompensaatiot[[#This Row],[Veromenetysten korvaus 2024]]</f>
        <v>973137.48650495312</v>
      </c>
    </row>
    <row r="272" spans="1:7">
      <c r="A272" s="35">
        <v>886</v>
      </c>
      <c r="B272" s="13" t="s">
        <v>280</v>
      </c>
      <c r="C272" s="310">
        <v>6475622.1633369755</v>
      </c>
      <c r="D272" s="173">
        <v>4562511.0484115137</v>
      </c>
      <c r="E272" s="173">
        <v>1935332.8315087492</v>
      </c>
      <c r="F272" s="173">
        <v>10384.475420774597</v>
      </c>
      <c r="G272" s="310">
        <f>Verokompensaatiot[[#This Row],[Jäljelle jäävät korvaukset vuosilta 2010-2023, €]]+Verokompensaatiot[[#This Row],[Veromenetysten korvaus 2024]]</f>
        <v>1945717.3069295238</v>
      </c>
    </row>
    <row r="273" spans="1:7">
      <c r="A273" s="35">
        <v>887</v>
      </c>
      <c r="B273" s="13" t="s">
        <v>281</v>
      </c>
      <c r="C273" s="310">
        <v>3434638.6272101505</v>
      </c>
      <c r="D273" s="173">
        <v>2407699.3481854247</v>
      </c>
      <c r="E273" s="173">
        <v>1059397.7324163243</v>
      </c>
      <c r="F273" s="173">
        <v>1792.6440798378096</v>
      </c>
      <c r="G273" s="310">
        <f>Verokompensaatiot[[#This Row],[Jäljelle jäävät korvaukset vuosilta 2010-2023, €]]+Verokompensaatiot[[#This Row],[Veromenetysten korvaus 2024]]</f>
        <v>1061190.376496162</v>
      </c>
    </row>
    <row r="274" spans="1:7">
      <c r="A274" s="35">
        <v>889</v>
      </c>
      <c r="B274" s="13" t="s">
        <v>282</v>
      </c>
      <c r="C274" s="310">
        <v>1809750.447115452</v>
      </c>
      <c r="D274" s="173">
        <v>1268594.7717289804</v>
      </c>
      <c r="E274" s="173">
        <v>555205.31133360858</v>
      </c>
      <c r="F274" s="173">
        <v>6819.1763182019449</v>
      </c>
      <c r="G274" s="310">
        <f>Verokompensaatiot[[#This Row],[Jäljelle jäävät korvaukset vuosilta 2010-2023, €]]+Verokompensaatiot[[#This Row],[Veromenetysten korvaus 2024]]</f>
        <v>562024.48765181052</v>
      </c>
    </row>
    <row r="275" spans="1:7">
      <c r="A275" s="35">
        <v>890</v>
      </c>
      <c r="B275" s="13" t="s">
        <v>283</v>
      </c>
      <c r="C275" s="310">
        <v>774254.34802629496</v>
      </c>
      <c r="D275" s="173">
        <v>540117.86917101708</v>
      </c>
      <c r="E275" s="173">
        <v>234551.63909570267</v>
      </c>
      <c r="F275" s="173">
        <v>5815.2152444289159</v>
      </c>
      <c r="G275" s="310">
        <f>Verokompensaatiot[[#This Row],[Jäljelle jäävät korvaukset vuosilta 2010-2023, €]]+Verokompensaatiot[[#This Row],[Veromenetysten korvaus 2024]]</f>
        <v>240366.8543401316</v>
      </c>
    </row>
    <row r="276" spans="1:7">
      <c r="A276" s="35">
        <v>892</v>
      </c>
      <c r="B276" s="13" t="s">
        <v>284</v>
      </c>
      <c r="C276" s="310">
        <v>2011872.2560610052</v>
      </c>
      <c r="D276" s="173">
        <v>1416617.6639711794</v>
      </c>
      <c r="E276" s="173">
        <v>596788.2530678059</v>
      </c>
      <c r="F276" s="173">
        <v>2014.6389571121747</v>
      </c>
      <c r="G276" s="310">
        <f>Verokompensaatiot[[#This Row],[Jäljelle jäävät korvaukset vuosilta 2010-2023, €]]+Verokompensaatiot[[#This Row],[Veromenetysten korvaus 2024]]</f>
        <v>598802.89202491811</v>
      </c>
    </row>
    <row r="277" spans="1:7">
      <c r="A277" s="35">
        <v>893</v>
      </c>
      <c r="B277" s="13" t="s">
        <v>285</v>
      </c>
      <c r="C277" s="310">
        <v>4934230.6697417554</v>
      </c>
      <c r="D277" s="173">
        <v>3473816.1842338797</v>
      </c>
      <c r="E277" s="173">
        <v>1521040.3856361369</v>
      </c>
      <c r="F277" s="173">
        <v>13219.78981760577</v>
      </c>
      <c r="G277" s="310">
        <f>Verokompensaatiot[[#This Row],[Jäljelle jäävät korvaukset vuosilta 2010-2023, €]]+Verokompensaatiot[[#This Row],[Veromenetysten korvaus 2024]]</f>
        <v>1534260.1754537427</v>
      </c>
    </row>
    <row r="278" spans="1:7">
      <c r="A278" s="35">
        <v>895</v>
      </c>
      <c r="B278" s="13" t="s">
        <v>286</v>
      </c>
      <c r="C278" s="310">
        <v>8462970.7317899838</v>
      </c>
      <c r="D278" s="173">
        <v>5942824.0579203162</v>
      </c>
      <c r="E278" s="173">
        <v>2613083.7152337562</v>
      </c>
      <c r="F278" s="173">
        <v>33877.978785397128</v>
      </c>
      <c r="G278" s="310">
        <f>Verokompensaatiot[[#This Row],[Jäljelle jäävät korvaukset vuosilta 2010-2023, €]]+Verokompensaatiot[[#This Row],[Veromenetysten korvaus 2024]]</f>
        <v>2646961.6940191532</v>
      </c>
    </row>
    <row r="279" spans="1:7">
      <c r="A279" s="35">
        <v>905</v>
      </c>
      <c r="B279" s="13" t="s">
        <v>287</v>
      </c>
      <c r="C279" s="310">
        <v>33970056.61300391</v>
      </c>
      <c r="D279" s="173">
        <v>23825291.11175305</v>
      </c>
      <c r="E279" s="173">
        <v>10466596.893593695</v>
      </c>
      <c r="F279" s="173">
        <v>305004.75295765063</v>
      </c>
      <c r="G279" s="310">
        <f>Verokompensaatiot[[#This Row],[Jäljelle jäävät korvaukset vuosilta 2010-2023, €]]+Verokompensaatiot[[#This Row],[Veromenetysten korvaus 2024]]</f>
        <v>10771601.646551346</v>
      </c>
    </row>
    <row r="280" spans="1:7">
      <c r="A280" s="35">
        <v>908</v>
      </c>
      <c r="B280" s="13" t="s">
        <v>288</v>
      </c>
      <c r="C280" s="310">
        <v>9587990.1707395967</v>
      </c>
      <c r="D280" s="173">
        <v>6707948.3673347095</v>
      </c>
      <c r="E280" s="173">
        <v>2924192.5603013141</v>
      </c>
      <c r="F280" s="173">
        <v>20198.049392817451</v>
      </c>
      <c r="G280" s="310">
        <f>Verokompensaatiot[[#This Row],[Jäljelle jäävät korvaukset vuosilta 2010-2023, €]]+Verokompensaatiot[[#This Row],[Veromenetysten korvaus 2024]]</f>
        <v>2944390.6096941317</v>
      </c>
    </row>
    <row r="281" spans="1:7">
      <c r="A281" s="35">
        <v>915</v>
      </c>
      <c r="B281" s="13" t="s">
        <v>289</v>
      </c>
      <c r="C281" s="310">
        <v>10963425.13668745</v>
      </c>
      <c r="D281" s="173">
        <v>7679749.4584001955</v>
      </c>
      <c r="E281" s="173">
        <v>3323029.3194958586</v>
      </c>
      <c r="F281" s="173">
        <v>60248.595587480246</v>
      </c>
      <c r="G281" s="310">
        <f>Verokompensaatiot[[#This Row],[Jäljelle jäävät korvaukset vuosilta 2010-2023, €]]+Verokompensaatiot[[#This Row],[Veromenetysten korvaus 2024]]</f>
        <v>3383277.915083339</v>
      </c>
    </row>
    <row r="282" spans="1:7">
      <c r="A282" s="35">
        <v>918</v>
      </c>
      <c r="B282" s="13" t="s">
        <v>290</v>
      </c>
      <c r="C282" s="310">
        <v>1689683.8533343424</v>
      </c>
      <c r="D282" s="173">
        <v>1190629.0820513554</v>
      </c>
      <c r="E282" s="173">
        <v>520627.62677149219</v>
      </c>
      <c r="F282" s="173">
        <v>1542.9553990975207</v>
      </c>
      <c r="G282" s="310">
        <f>Verokompensaatiot[[#This Row],[Jäljelle jäävät korvaukset vuosilta 2010-2023, €]]+Verokompensaatiot[[#This Row],[Veromenetysten korvaus 2024]]</f>
        <v>522170.58217058971</v>
      </c>
    </row>
    <row r="283" spans="1:7">
      <c r="A283" s="35">
        <v>921</v>
      </c>
      <c r="B283" s="13" t="s">
        <v>291</v>
      </c>
      <c r="C283" s="310">
        <v>1603816.8977849092</v>
      </c>
      <c r="D283" s="173">
        <v>1124132.7832885173</v>
      </c>
      <c r="E283" s="173">
        <v>489090.13610551949</v>
      </c>
      <c r="F283" s="173">
        <v>7032.6636800196702</v>
      </c>
      <c r="G283" s="310">
        <f>Verokompensaatiot[[#This Row],[Jäljelle jäävät korvaukset vuosilta 2010-2023, €]]+Verokompensaatiot[[#This Row],[Veromenetysten korvaus 2024]]</f>
        <v>496122.79978553916</v>
      </c>
    </row>
    <row r="284" spans="1:7">
      <c r="A284" s="35">
        <v>922</v>
      </c>
      <c r="B284" s="13" t="s">
        <v>292</v>
      </c>
      <c r="C284" s="310">
        <v>2438906.2781831902</v>
      </c>
      <c r="D284" s="173">
        <v>1708816.2007618744</v>
      </c>
      <c r="E284" s="173">
        <v>723605.03246662044</v>
      </c>
      <c r="F284" s="173">
        <v>-5080.0141882011567</v>
      </c>
      <c r="G284" s="310">
        <f>Verokompensaatiot[[#This Row],[Jäljelle jäävät korvaukset vuosilta 2010-2023, €]]+Verokompensaatiot[[#This Row],[Veromenetysten korvaus 2024]]</f>
        <v>718525.01827841927</v>
      </c>
    </row>
    <row r="285" spans="1:7">
      <c r="A285" s="35">
        <v>924</v>
      </c>
      <c r="B285" s="13" t="s">
        <v>293</v>
      </c>
      <c r="C285" s="310">
        <v>2331482.7032699832</v>
      </c>
      <c r="D285" s="173">
        <v>1637740.857504816</v>
      </c>
      <c r="E285" s="173">
        <v>723912.00203211629</v>
      </c>
      <c r="F285" s="173">
        <v>2771.9701480461363</v>
      </c>
      <c r="G285" s="310">
        <f>Verokompensaatiot[[#This Row],[Jäljelle jäävät korvaukset vuosilta 2010-2023, €]]+Verokompensaatiot[[#This Row],[Veromenetysten korvaus 2024]]</f>
        <v>726683.97218016244</v>
      </c>
    </row>
    <row r="286" spans="1:7">
      <c r="A286" s="35">
        <v>925</v>
      </c>
      <c r="B286" s="13" t="s">
        <v>294</v>
      </c>
      <c r="C286" s="310">
        <v>2587658.4990995508</v>
      </c>
      <c r="D286" s="173">
        <v>1819089.9908363929</v>
      </c>
      <c r="E286" s="173">
        <v>817536.66303129564</v>
      </c>
      <c r="F286" s="173">
        <v>5197.6010734621241</v>
      </c>
      <c r="G286" s="310">
        <f>Verokompensaatiot[[#This Row],[Jäljelle jäävät korvaukset vuosilta 2010-2023, €]]+Verokompensaatiot[[#This Row],[Veromenetysten korvaus 2024]]</f>
        <v>822734.26410475781</v>
      </c>
    </row>
    <row r="287" spans="1:7">
      <c r="A287" s="35">
        <v>927</v>
      </c>
      <c r="B287" s="13" t="s">
        <v>295</v>
      </c>
      <c r="C287" s="310">
        <v>13762467.198739575</v>
      </c>
      <c r="D287" s="173">
        <v>9505857.7756426129</v>
      </c>
      <c r="E287" s="173">
        <v>4188001.3455443028</v>
      </c>
      <c r="F287" s="173">
        <v>-10552.885091447593</v>
      </c>
      <c r="G287" s="310">
        <f>Verokompensaatiot[[#This Row],[Jäljelle jäävät korvaukset vuosilta 2010-2023, €]]+Verokompensaatiot[[#This Row],[Veromenetysten korvaus 2024]]</f>
        <v>4177448.4604528551</v>
      </c>
    </row>
    <row r="288" spans="1:7">
      <c r="A288" s="35">
        <v>931</v>
      </c>
      <c r="B288" s="13" t="s">
        <v>296</v>
      </c>
      <c r="C288" s="310">
        <v>4352705.8415672462</v>
      </c>
      <c r="D288" s="173">
        <v>3051328.312514781</v>
      </c>
      <c r="E288" s="173">
        <v>1313012.965701743</v>
      </c>
      <c r="F288" s="173">
        <v>12916.642314809917</v>
      </c>
      <c r="G288" s="310">
        <f>Verokompensaatiot[[#This Row],[Jäljelle jäävät korvaukset vuosilta 2010-2023, €]]+Verokompensaatiot[[#This Row],[Veromenetysten korvaus 2024]]</f>
        <v>1325929.6080165529</v>
      </c>
    </row>
    <row r="289" spans="1:7">
      <c r="A289" s="35">
        <v>934</v>
      </c>
      <c r="B289" s="13" t="s">
        <v>297</v>
      </c>
      <c r="C289" s="310">
        <v>1827503.0426406444</v>
      </c>
      <c r="D289" s="173">
        <v>1285643.1591544794</v>
      </c>
      <c r="E289" s="173">
        <v>565563.69020306994</v>
      </c>
      <c r="F289" s="173">
        <v>6669.4435511198508</v>
      </c>
      <c r="G289" s="310">
        <f>Verokompensaatiot[[#This Row],[Jäljelle jäävät korvaukset vuosilta 2010-2023, €]]+Verokompensaatiot[[#This Row],[Veromenetysten korvaus 2024]]</f>
        <v>572233.13375418982</v>
      </c>
    </row>
    <row r="290" spans="1:7">
      <c r="A290" s="35">
        <v>935</v>
      </c>
      <c r="B290" s="13" t="s">
        <v>298</v>
      </c>
      <c r="C290" s="310">
        <v>2082562.8176878851</v>
      </c>
      <c r="D290" s="173">
        <v>1461604.8313106913</v>
      </c>
      <c r="E290" s="173">
        <v>632603.8478659899</v>
      </c>
      <c r="F290" s="173">
        <v>5518.5713299929212</v>
      </c>
      <c r="G290" s="310">
        <f>Verokompensaatiot[[#This Row],[Jäljelle jäävät korvaukset vuosilta 2010-2023, €]]+Verokompensaatiot[[#This Row],[Veromenetysten korvaus 2024]]</f>
        <v>638122.41919598286</v>
      </c>
    </row>
    <row r="291" spans="1:7">
      <c r="A291" s="35">
        <v>936</v>
      </c>
      <c r="B291" s="13" t="s">
        <v>299</v>
      </c>
      <c r="C291" s="310">
        <v>4607284.2549322601</v>
      </c>
      <c r="D291" s="173">
        <v>3233998.3895016187</v>
      </c>
      <c r="E291" s="173">
        <v>1423625.6235486302</v>
      </c>
      <c r="F291" s="173">
        <v>16058.311210530115</v>
      </c>
      <c r="G291" s="310">
        <f>Verokompensaatiot[[#This Row],[Jäljelle jäävät korvaukset vuosilta 2010-2023, €]]+Verokompensaatiot[[#This Row],[Veromenetysten korvaus 2024]]</f>
        <v>1439683.9347591603</v>
      </c>
    </row>
    <row r="292" spans="1:7">
      <c r="A292" s="35">
        <v>946</v>
      </c>
      <c r="B292" s="13" t="s">
        <v>300</v>
      </c>
      <c r="C292" s="310">
        <v>4456367.1899150303</v>
      </c>
      <c r="D292" s="173">
        <v>3136854.5569595797</v>
      </c>
      <c r="E292" s="173">
        <v>1380218.5947131673</v>
      </c>
      <c r="F292" s="173">
        <v>3501.6291911727899</v>
      </c>
      <c r="G292" s="310">
        <f>Verokompensaatiot[[#This Row],[Jäljelle jäävät korvaukset vuosilta 2010-2023, €]]+Verokompensaatiot[[#This Row],[Veromenetysten korvaus 2024]]</f>
        <v>1383720.2239043401</v>
      </c>
    </row>
    <row r="293" spans="1:7">
      <c r="A293" s="35">
        <v>976</v>
      </c>
      <c r="B293" s="13" t="s">
        <v>301</v>
      </c>
      <c r="C293" s="310">
        <v>2696653.9618642372</v>
      </c>
      <c r="D293" s="173">
        <v>1888081.3395385093</v>
      </c>
      <c r="E293" s="173">
        <v>829621.10435336339</v>
      </c>
      <c r="F293" s="173">
        <v>7518.6448245803977</v>
      </c>
      <c r="G293" s="310">
        <f>Verokompensaatiot[[#This Row],[Jäljelle jäävät korvaukset vuosilta 2010-2023, €]]+Verokompensaatiot[[#This Row],[Veromenetysten korvaus 2024]]</f>
        <v>837139.7491779438</v>
      </c>
    </row>
    <row r="294" spans="1:7">
      <c r="A294" s="35">
        <v>977</v>
      </c>
      <c r="B294" s="13" t="s">
        <v>302</v>
      </c>
      <c r="C294" s="310">
        <v>8059607.8749968307</v>
      </c>
      <c r="D294" s="173">
        <v>5669657.7313953703</v>
      </c>
      <c r="E294" s="173">
        <v>2434887.9310677741</v>
      </c>
      <c r="F294" s="173">
        <v>54434.479733189721</v>
      </c>
      <c r="G294" s="310">
        <f>Verokompensaatiot[[#This Row],[Jäljelle jäävät korvaukset vuosilta 2010-2023, €]]+Verokompensaatiot[[#This Row],[Veromenetysten korvaus 2024]]</f>
        <v>2489322.4108009636</v>
      </c>
    </row>
    <row r="295" spans="1:7">
      <c r="A295" s="35">
        <v>980</v>
      </c>
      <c r="B295" s="13" t="s">
        <v>303</v>
      </c>
      <c r="C295" s="310">
        <v>14464844.446224453</v>
      </c>
      <c r="D295" s="173">
        <v>10163885.309710452</v>
      </c>
      <c r="E295" s="173">
        <v>4320934.4172466155</v>
      </c>
      <c r="F295" s="173">
        <v>21516.35995114769</v>
      </c>
      <c r="G295" s="310">
        <f>Verokompensaatiot[[#This Row],[Jäljelle jäävät korvaukset vuosilta 2010-2023, €]]+Verokompensaatiot[[#This Row],[Veromenetysten korvaus 2024]]</f>
        <v>4342450.7771977633</v>
      </c>
    </row>
    <row r="296" spans="1:7">
      <c r="A296" s="35">
        <v>981</v>
      </c>
      <c r="B296" s="13" t="s">
        <v>304</v>
      </c>
      <c r="C296" s="310">
        <v>1650734.9916412393</v>
      </c>
      <c r="D296" s="173">
        <v>1159893.3660612078</v>
      </c>
      <c r="E296" s="173">
        <v>512319.97658165707</v>
      </c>
      <c r="F296" s="173">
        <v>-1602.9250207911462</v>
      </c>
      <c r="G296" s="310">
        <f>Verokompensaatiot[[#This Row],[Jäljelle jäävät korvaukset vuosilta 2010-2023, €]]+Verokompensaatiot[[#This Row],[Veromenetysten korvaus 2024]]</f>
        <v>510717.05156086595</v>
      </c>
    </row>
    <row r="297" spans="1:7">
      <c r="A297" s="35">
        <v>989</v>
      </c>
      <c r="B297" s="13" t="s">
        <v>305</v>
      </c>
      <c r="C297" s="310">
        <v>3777222.1418359703</v>
      </c>
      <c r="D297" s="173">
        <v>2653754.1365008405</v>
      </c>
      <c r="E297" s="173">
        <v>1159091.2377425535</v>
      </c>
      <c r="F297" s="173">
        <v>16288.615390002167</v>
      </c>
      <c r="G297" s="310">
        <f>Verokompensaatiot[[#This Row],[Jäljelle jäävät korvaukset vuosilta 2010-2023, €]]+Verokompensaatiot[[#This Row],[Veromenetysten korvaus 2024]]</f>
        <v>1175379.8531325557</v>
      </c>
    </row>
    <row r="298" spans="1:7">
      <c r="A298" s="35">
        <v>992</v>
      </c>
      <c r="B298" s="13" t="s">
        <v>306</v>
      </c>
      <c r="C298" s="310">
        <v>10004435.821346484</v>
      </c>
      <c r="D298" s="173">
        <v>7027231.4305414259</v>
      </c>
      <c r="E298" s="173">
        <v>2981917.2262499053</v>
      </c>
      <c r="F298" s="173">
        <v>48125.084710902986</v>
      </c>
      <c r="G298" s="310">
        <f>Verokompensaatiot[[#This Row],[Jäljelle jäävät korvaukset vuosilta 2010-2023, €]]+Verokompensaatiot[[#This Row],[Veromenetysten korvaus 2024]]</f>
        <v>3030042.3109608083</v>
      </c>
    </row>
    <row r="299" spans="1:7">
      <c r="A299" s="312"/>
    </row>
  </sheetData>
  <pageMargins left="0.7" right="0.7" top="0.75" bottom="0.75" header="0.3" footer="0.3"/>
  <pageSetup paperSize="9" orientation="portrait" r:id="rId1"/>
  <ignoredErrors>
    <ignoredError sqref="C5 C6:C298"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8</vt:i4>
      </vt:variant>
      <vt:variant>
        <vt:lpstr>Nimetyt alueet</vt:lpstr>
      </vt:variant>
      <vt:variant>
        <vt:i4>10</vt:i4>
      </vt:variant>
    </vt:vector>
  </HeadingPairs>
  <TitlesOfParts>
    <vt:vector size="18" baseType="lpstr">
      <vt:lpstr>INFO</vt:lpstr>
      <vt:lpstr>Yhteenveto</vt:lpstr>
      <vt:lpstr>Lask. kustannukset IKÄRAKENNE</vt:lpstr>
      <vt:lpstr>Lask. kustannukset MUUT</vt:lpstr>
      <vt:lpstr>Lisäosat</vt:lpstr>
      <vt:lpstr>Muut lis_väh</vt:lpstr>
      <vt:lpstr>Verotuloihin perust tasaus</vt:lpstr>
      <vt:lpstr>Verokorvaukset</vt:lpstr>
      <vt:lpstr>'Lask. kustannukset IKÄRAKENNE'!Tulostusalue</vt:lpstr>
      <vt:lpstr>'Lask. kustannukset MUUT'!Tulostusalue</vt:lpstr>
      <vt:lpstr>Lisäosat!Tulostusalue</vt:lpstr>
      <vt:lpstr>'Muut lis_väh'!Tulostusalue</vt:lpstr>
      <vt:lpstr>Yhteenveto!Tulostusalue</vt:lpstr>
      <vt:lpstr>'Lask. kustannukset IKÄRAKENNE'!Tulostusotsikot</vt:lpstr>
      <vt:lpstr>'Lask. kustannukset MUUT'!Tulostusotsikot</vt:lpstr>
      <vt:lpstr>Lisäosat!Tulostusotsikot</vt:lpstr>
      <vt:lpstr>'Muut lis_väh'!Tulostusotsikot</vt:lpstr>
      <vt:lpstr>Yhteenveto!Tulostusotsikot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Kunnan peruspalvelujen valtionosuus</dc:title>
  <dc:creator>VM</dc:creator>
  <cp:lastModifiedBy>Piirainen Lauri (VM)</cp:lastModifiedBy>
  <dcterms:created xsi:type="dcterms:W3CDTF">2020-05-15T09:22:39Z</dcterms:created>
  <dcterms:modified xsi:type="dcterms:W3CDTF">2023-04-06T07:46:17Z</dcterms:modified>
</cp:coreProperties>
</file>